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theme/themeOverride4.xml" ContentType="application/vnd.openxmlformats-officedocument.themeOverrid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5.xml" ContentType="application/vnd.openxmlformats-officedocument.themeOverrid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6.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7.xml" ContentType="application/vnd.openxmlformats-officedocument.themeOverrid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8.xml" ContentType="application/vnd.openxmlformats-officedocument.themeOverrid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9.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0.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11.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theme/themeOverride12.xml" ContentType="application/vnd.openxmlformats-officedocument.themeOverrid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13.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14.xml" ContentType="application/vnd.openxmlformats-officedocument.themeOverrid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5.xml" ContentType="application/vnd.openxmlformats-officedocument.themeOverrid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6.xml" ContentType="application/vnd.openxmlformats-officedocument.themeOverrid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7.xml" ContentType="application/vnd.openxmlformats-officedocument.themeOverrid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8.xml" ContentType="application/vnd.openxmlformats-officedocument.themeOverrid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9.xml" ContentType="application/vnd.openxmlformats-officedocument.themeOverrid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20.xml" ContentType="application/vnd.openxmlformats-officedocument.themeOverrid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21.xml" ContentType="application/vnd.openxmlformats-officedocument.themeOverrid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22.xml" ContentType="application/vnd.openxmlformats-officedocument.themeOverrid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23.xml" ContentType="application/vnd.openxmlformats-officedocument.themeOverrid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24.xml" ContentType="application/vnd.openxmlformats-officedocument.themeOverrid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5.xml" ContentType="application/vnd.openxmlformats-officedocument.themeOverrid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6.xml" ContentType="application/vnd.openxmlformats-officedocument.themeOverrid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7.xml" ContentType="application/vnd.openxmlformats-officedocument.themeOverrid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8.xml" ContentType="application/vnd.openxmlformats-officedocument.themeOverrid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9.xml" ContentType="application/vnd.openxmlformats-officedocument.themeOverrid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30.xml" ContentType="application/vnd.openxmlformats-officedocument.themeOverrid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31.xml" ContentType="application/vnd.openxmlformats-officedocument.themeOverrid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2.xml" ContentType="application/vnd.openxmlformats-officedocument.themeOverrid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3.xml" ContentType="application/vnd.openxmlformats-officedocument.themeOverrid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4.xml" ContentType="application/vnd.openxmlformats-officedocument.themeOverrid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5.xml" ContentType="application/vnd.openxmlformats-officedocument.themeOverrid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6.xml" ContentType="application/vnd.openxmlformats-officedocument.themeOverrid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7.xml" ContentType="application/vnd.openxmlformats-officedocument.themeOverrid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8.xml" ContentType="application/vnd.openxmlformats-officedocument.themeOverrid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9.xml" ContentType="application/vnd.openxmlformats-officedocument.themeOverrid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theme/themeOverride40.xml" ContentType="application/vnd.openxmlformats-officedocument.themeOverrid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theme/themeOverride41.xml" ContentType="application/vnd.openxmlformats-officedocument.themeOverrid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theme/themeOverride42.xml" ContentType="application/vnd.openxmlformats-officedocument.themeOverride+xml"/>
  <Override PartName="/xl/drawings/drawing2.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3.xml" ContentType="application/vnd.openxmlformats-officedocument.drawing+xml"/>
  <Override PartName="/xl/charts/chart44.xml" ContentType="application/vnd.openxmlformats-officedocument.drawingml.chart+xml"/>
  <Override PartName="/xl/charts/chart45.xml" ContentType="application/vnd.openxmlformats-officedocument.drawingml.chart+xml"/>
  <Override PartName="/xl/drawings/drawing4.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drawings/drawing5.xml" ContentType="application/vnd.openxmlformats-officedocument.drawing+xml"/>
  <Override PartName="/xl/charts/chart48.xml" ContentType="application/vnd.openxmlformats-officedocument.drawingml.chart+xml"/>
  <Override PartName="/xl/charts/chart49.xml" ContentType="application/vnd.openxmlformats-officedocument.drawingml.chart+xml"/>
  <Override PartName="/xl/drawings/drawing6.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7.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drawings/drawing8.xml" ContentType="application/vnd.openxmlformats-officedocument.drawing+xml"/>
  <Override PartName="/xl/charts/chart54.xml" ContentType="application/vnd.openxmlformats-officedocument.drawingml.chart+xml"/>
  <Override PartName="/xl/charts/chart55.xml" ContentType="application/vnd.openxmlformats-officedocument.drawingml.chart+xml"/>
  <Override PartName="/xl/drawings/drawing9.xml" ContentType="application/vnd.openxmlformats-officedocument.drawing+xml"/>
  <Override PartName="/xl/charts/chart56.xml" ContentType="application/vnd.openxmlformats-officedocument.drawingml.chart+xml"/>
  <Override PartName="/xl/charts/chart57.xml" ContentType="application/vnd.openxmlformats-officedocument.drawingml.chart+xml"/>
  <Override PartName="/xl/drawings/drawing10.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11.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drawings/drawing12.xml" ContentType="application/vnd.openxmlformats-officedocument.drawing+xml"/>
  <Override PartName="/xl/charts/chart62.xml" ContentType="application/vnd.openxmlformats-officedocument.drawingml.chart+xml"/>
  <Override PartName="/xl/charts/chart63.xml" ContentType="application/vnd.openxmlformats-officedocument.drawingml.chart+xml"/>
  <Override PartName="/xl/drawings/drawing13.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drawings/drawing14.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15.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aparvin\OneDrive - Texas Tech University\Dissertation Proposal\Paper #1\Data Used\"/>
    </mc:Choice>
  </mc:AlternateContent>
  <workbookProtection workbookAlgorithmName="SHA-512" workbookHashValue="rXR/+Q+qF6IDKRBmxeARmTJOn+wCt4oj7aWwOWQ2faYxhrdQW9LieMqpFRohRJXrRGD9fhMGkX+Xrgd2tePwAA==" workbookSaltValue="o01cuEojPSiCfoOirlthkA==" workbookSpinCount="100000" lockStructure="1"/>
  <bookViews>
    <workbookView xWindow="0" yWindow="0" windowWidth="28800" windowHeight="10170" firstSheet="1" activeTab="1"/>
  </bookViews>
  <sheets>
    <sheet name="WHMcNumber" sheetId="3" state="hidden" r:id="rId1"/>
    <sheet name="Authors Information" sheetId="115" r:id="rId2"/>
    <sheet name="Working Data" sheetId="1" r:id="rId3"/>
    <sheet name="Diffusion Rate List" sheetId="59" r:id="rId4"/>
    <sheet name="BPIDF2" sheetId="63" state="hidden" r:id="rId5"/>
    <sheet name="Exponential (2)" sheetId="62" r:id="rId6"/>
    <sheet name="Exponential 2P (2)" sheetId="65" r:id="rId7"/>
    <sheet name="Gamma (2)" sheetId="67" r:id="rId8"/>
    <sheet name="Gamma 3P (2)" sheetId="69" r:id="rId9"/>
    <sheet name="Largest (2)" sheetId="71" r:id="rId10"/>
    <sheet name="Logistic (2)" sheetId="73" r:id="rId11"/>
    <sheet name="LogLogistic  (2)" sheetId="75" r:id="rId12"/>
    <sheet name="LogLogistic 3P (2)" sheetId="77" r:id="rId13"/>
    <sheet name="Log Normal (2)" sheetId="79" r:id="rId14"/>
    <sheet name="Log Normal 3P (2)" sheetId="81" r:id="rId15"/>
    <sheet name="Normal (2)" sheetId="83" r:id="rId16"/>
    <sheet name="Smallest (2)" sheetId="85" r:id="rId17"/>
    <sheet name="Weibull (2)" sheetId="87" r:id="rId18"/>
    <sheet name="Summary 2" sheetId="61" r:id="rId19"/>
    <sheet name="BPIDF1" sheetId="7" state="hidden" r:id="rId20"/>
  </sheets>
  <definedNames>
    <definedName name="solver_adj" localSheetId="2" hidden="1">'Working Data'!$AA$2:$AA$3</definedName>
    <definedName name="solver_cvg" localSheetId="2" hidden="1">0.0001</definedName>
    <definedName name="solver_drv" localSheetId="2" hidden="1">1</definedName>
    <definedName name="solver_eng" localSheetId="2" hidden="1">1</definedName>
    <definedName name="solver_est" localSheetId="2" hidden="1">1</definedName>
    <definedName name="solver_itr" localSheetId="2" hidden="1">2147483647</definedName>
    <definedName name="solver_mip" localSheetId="2" hidden="1">2147483647</definedName>
    <definedName name="solver_mni" localSheetId="2" hidden="1">30</definedName>
    <definedName name="solver_mrt" localSheetId="2" hidden="1">0.075</definedName>
    <definedName name="solver_msl" localSheetId="2" hidden="1">2</definedName>
    <definedName name="solver_neg" localSheetId="2" hidden="1">1</definedName>
    <definedName name="solver_nod" localSheetId="2" hidden="1">2147483647</definedName>
    <definedName name="solver_num" localSheetId="2" hidden="1">0</definedName>
    <definedName name="solver_nwt" localSheetId="2" hidden="1">1</definedName>
    <definedName name="solver_opt" localSheetId="2" hidden="1">'Working Data'!$AA$4</definedName>
    <definedName name="solver_pre" localSheetId="2" hidden="1">0.000001</definedName>
    <definedName name="solver_rbv" localSheetId="2" hidden="1">1</definedName>
    <definedName name="solver_rlx" localSheetId="2" hidden="1">2</definedName>
    <definedName name="solver_rsd" localSheetId="2" hidden="1">0</definedName>
    <definedName name="solver_scl" localSheetId="2" hidden="1">1</definedName>
    <definedName name="solver_sho" localSheetId="2" hidden="1">2</definedName>
    <definedName name="solver_ssz" localSheetId="2" hidden="1">100</definedName>
    <definedName name="solver_tim" localSheetId="2" hidden="1">2147483647</definedName>
    <definedName name="solver_tol" localSheetId="2" hidden="1">0.01</definedName>
    <definedName name="solver_typ" localSheetId="2" hidden="1">2</definedName>
    <definedName name="solver_userid" localSheetId="2" hidden="1">" "</definedName>
    <definedName name="solver_val" localSheetId="2" hidden="1">0</definedName>
    <definedName name="solver_ver" localSheetId="2" hidden="1">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9" i="1" l="1"/>
  <c r="G15" i="1" l="1"/>
  <c r="B4" i="1" a="1"/>
  <c r="B4" i="1" s="1"/>
  <c r="DZ1" i="63"/>
  <c r="DZ2" i="63"/>
  <c r="DZ3" i="63"/>
  <c r="DZ4" i="63"/>
  <c r="DZ5" i="63"/>
  <c r="DZ6" i="63"/>
  <c r="DZ7" i="63"/>
  <c r="DZ8" i="63"/>
  <c r="DZ9" i="63"/>
  <c r="DZ10" i="63"/>
  <c r="DZ11" i="63"/>
  <c r="DZ12" i="63"/>
  <c r="DZ13" i="63"/>
  <c r="DZ14" i="63"/>
  <c r="DZ15" i="63"/>
  <c r="DZ16" i="63"/>
  <c r="DZ17" i="63"/>
  <c r="DZ18" i="63"/>
  <c r="DZ19" i="63"/>
  <c r="DZ20" i="63"/>
  <c r="DZ21" i="63"/>
  <c r="DZ22" i="63"/>
  <c r="DP1" i="63"/>
  <c r="DP2" i="63"/>
  <c r="DP3" i="63"/>
  <c r="DP4" i="63"/>
  <c r="DP5" i="63"/>
  <c r="DP6" i="63"/>
  <c r="DP7" i="63"/>
  <c r="DP8" i="63"/>
  <c r="DP9" i="63"/>
  <c r="DP10" i="63"/>
  <c r="DP11" i="63"/>
  <c r="DP12" i="63"/>
  <c r="DP13" i="63"/>
  <c r="DP14" i="63"/>
  <c r="DP15" i="63"/>
  <c r="DP16" i="63"/>
  <c r="DP17" i="63"/>
  <c r="DP18" i="63"/>
  <c r="DP19" i="63"/>
  <c r="DP20" i="63"/>
  <c r="DP21" i="63"/>
  <c r="DP22" i="63"/>
  <c r="DF1" i="63"/>
  <c r="DF2" i="63"/>
  <c r="DF3" i="63"/>
  <c r="DF4" i="63"/>
  <c r="DF5" i="63"/>
  <c r="DF6" i="63"/>
  <c r="DF7" i="63"/>
  <c r="DF8" i="63"/>
  <c r="DF9" i="63"/>
  <c r="DF10" i="63"/>
  <c r="DF11" i="63"/>
  <c r="DF12" i="63"/>
  <c r="DF13" i="63"/>
  <c r="DF14" i="63"/>
  <c r="DF15" i="63"/>
  <c r="DF16" i="63"/>
  <c r="DF17" i="63"/>
  <c r="DF18" i="63"/>
  <c r="DF19" i="63"/>
  <c r="DF20" i="63"/>
  <c r="DF21" i="63"/>
  <c r="DF22" i="63"/>
  <c r="CV1" i="63"/>
  <c r="CV2" i="63"/>
  <c r="CV3" i="63"/>
  <c r="CV4" i="63"/>
  <c r="CV5" i="63"/>
  <c r="CV6" i="63"/>
  <c r="CV7" i="63"/>
  <c r="CV8" i="63"/>
  <c r="CV9" i="63"/>
  <c r="CV10" i="63"/>
  <c r="CV11" i="63"/>
  <c r="CV12" i="63"/>
  <c r="CV13" i="63"/>
  <c r="CV14" i="63"/>
  <c r="CV15" i="63"/>
  <c r="CV16" i="63"/>
  <c r="CV17" i="63"/>
  <c r="CV18" i="63"/>
  <c r="CV19" i="63"/>
  <c r="CV20" i="63"/>
  <c r="CV21" i="63"/>
  <c r="CV22" i="63"/>
  <c r="CL1" i="63"/>
  <c r="CL2" i="63"/>
  <c r="CL3" i="63"/>
  <c r="CL4" i="63"/>
  <c r="CL5" i="63"/>
  <c r="CL6" i="63"/>
  <c r="CL7" i="63"/>
  <c r="CL8" i="63"/>
  <c r="CL9" i="63"/>
  <c r="CL10" i="63"/>
  <c r="CL11" i="63"/>
  <c r="CL12" i="63"/>
  <c r="CL13" i="63"/>
  <c r="CL14" i="63"/>
  <c r="CL15" i="63"/>
  <c r="CL16" i="63"/>
  <c r="CL17" i="63"/>
  <c r="CL18" i="63"/>
  <c r="CL19" i="63"/>
  <c r="CL20" i="63"/>
  <c r="CL21" i="63"/>
  <c r="CL22" i="63"/>
  <c r="CB1" i="63"/>
  <c r="CB2" i="63"/>
  <c r="CB3" i="63"/>
  <c r="CB4" i="63"/>
  <c r="CB5" i="63"/>
  <c r="CB6" i="63"/>
  <c r="CB7" i="63"/>
  <c r="CB8" i="63"/>
  <c r="CB9" i="63"/>
  <c r="CB10" i="63"/>
  <c r="CB11" i="63"/>
  <c r="CB12" i="63"/>
  <c r="CB13" i="63"/>
  <c r="CB14" i="63"/>
  <c r="CB15" i="63"/>
  <c r="CB16" i="63"/>
  <c r="CB17" i="63"/>
  <c r="CB18" i="63"/>
  <c r="CB19" i="63"/>
  <c r="CB20" i="63"/>
  <c r="CB21" i="63"/>
  <c r="CB22" i="63"/>
  <c r="BR1" i="63"/>
  <c r="BR2" i="63"/>
  <c r="BR3" i="63"/>
  <c r="BR4" i="63"/>
  <c r="BR5" i="63"/>
  <c r="BR6" i="63"/>
  <c r="BR7" i="63"/>
  <c r="BR8" i="63"/>
  <c r="BR9" i="63"/>
  <c r="BR10" i="63"/>
  <c r="BR11" i="63"/>
  <c r="BR12" i="63"/>
  <c r="BR13" i="63"/>
  <c r="BR14" i="63"/>
  <c r="BR15" i="63"/>
  <c r="BR16" i="63"/>
  <c r="BR17" i="63"/>
  <c r="BR18" i="63"/>
  <c r="BR19" i="63"/>
  <c r="BR20" i="63"/>
  <c r="BR21" i="63"/>
  <c r="BR22" i="63"/>
  <c r="BH1" i="63"/>
  <c r="BH2" i="63"/>
  <c r="BH3" i="63"/>
  <c r="BH4" i="63"/>
  <c r="BH5" i="63"/>
  <c r="BH6" i="63"/>
  <c r="BH7" i="63"/>
  <c r="BH8" i="63"/>
  <c r="BH9" i="63"/>
  <c r="BH10" i="63"/>
  <c r="BH11" i="63"/>
  <c r="BH12" i="63"/>
  <c r="BH13" i="63"/>
  <c r="BH14" i="63"/>
  <c r="BH15" i="63"/>
  <c r="BH16" i="63"/>
  <c r="BH17" i="63"/>
  <c r="BH18" i="63"/>
  <c r="BH19" i="63"/>
  <c r="BH20" i="63"/>
  <c r="BH21" i="63"/>
  <c r="BH22" i="63"/>
  <c r="AX1" i="63"/>
  <c r="AX2" i="63"/>
  <c r="AX3" i="63"/>
  <c r="AX4" i="63"/>
  <c r="AX5" i="63"/>
  <c r="AX6" i="63"/>
  <c r="AX7" i="63"/>
  <c r="AX8" i="63"/>
  <c r="AX9" i="63"/>
  <c r="AX10" i="63"/>
  <c r="AX11" i="63"/>
  <c r="AX12" i="63"/>
  <c r="AX13" i="63"/>
  <c r="AX14" i="63"/>
  <c r="AX15" i="63"/>
  <c r="AX16" i="63"/>
  <c r="AX17" i="63"/>
  <c r="AX18" i="63"/>
  <c r="AX19" i="63"/>
  <c r="AX20" i="63"/>
  <c r="AX21" i="63"/>
  <c r="AX22" i="63"/>
  <c r="AN1" i="63"/>
  <c r="AN2" i="63"/>
  <c r="AN3" i="63"/>
  <c r="AN4" i="63"/>
  <c r="AN5" i="63"/>
  <c r="AN6" i="63"/>
  <c r="AN7" i="63"/>
  <c r="AN8" i="63"/>
  <c r="AN9" i="63"/>
  <c r="AN10" i="63"/>
  <c r="AN11" i="63"/>
  <c r="AN12" i="63"/>
  <c r="AN13" i="63"/>
  <c r="AN14" i="63"/>
  <c r="AN15" i="63"/>
  <c r="AN16" i="63"/>
  <c r="AN17" i="63"/>
  <c r="AN18" i="63"/>
  <c r="AN19" i="63"/>
  <c r="AN20" i="63"/>
  <c r="AN21" i="63"/>
  <c r="AN22" i="63"/>
  <c r="AD1" i="63"/>
  <c r="AD2" i="63"/>
  <c r="AD3" i="63"/>
  <c r="AD4" i="63"/>
  <c r="AD5" i="63"/>
  <c r="AD6" i="63"/>
  <c r="AD7" i="63"/>
  <c r="AD8" i="63"/>
  <c r="AD9" i="63"/>
  <c r="AD10" i="63"/>
  <c r="AD11" i="63"/>
  <c r="AD12" i="63"/>
  <c r="AD13" i="63"/>
  <c r="AD14" i="63"/>
  <c r="AD15" i="63"/>
  <c r="AD16" i="63"/>
  <c r="AD17" i="63"/>
  <c r="AD18" i="63"/>
  <c r="AD19" i="63"/>
  <c r="AD20" i="63"/>
  <c r="AD21" i="63"/>
  <c r="AD22" i="63"/>
  <c r="T1" i="63"/>
  <c r="T2" i="63"/>
  <c r="T3" i="63"/>
  <c r="T4" i="63"/>
  <c r="T5" i="63"/>
  <c r="T6" i="63"/>
  <c r="T7" i="63"/>
  <c r="T8" i="63"/>
  <c r="T9" i="63"/>
  <c r="T10" i="63"/>
  <c r="T11" i="63"/>
  <c r="T12" i="63"/>
  <c r="T13" i="63"/>
  <c r="T14" i="63"/>
  <c r="T15" i="63"/>
  <c r="T16" i="63"/>
  <c r="T17" i="63"/>
  <c r="T18" i="63"/>
  <c r="T19" i="63"/>
  <c r="T20" i="63"/>
  <c r="T21" i="63"/>
  <c r="T22" i="63"/>
  <c r="J1" i="63"/>
  <c r="J2" i="63"/>
  <c r="J3" i="63"/>
  <c r="J4" i="63"/>
  <c r="J5" i="63"/>
  <c r="J6" i="63"/>
  <c r="J7" i="63"/>
  <c r="J8" i="63"/>
  <c r="J9" i="63"/>
  <c r="J10" i="63"/>
  <c r="J11" i="63"/>
  <c r="J12" i="63"/>
  <c r="J13" i="63"/>
  <c r="J14" i="63"/>
  <c r="J15" i="63"/>
  <c r="J16" i="63"/>
  <c r="J17" i="63"/>
  <c r="J18" i="63"/>
  <c r="J19" i="63"/>
  <c r="J20" i="63"/>
  <c r="J21" i="63"/>
  <c r="J22" i="63"/>
  <c r="DZ1" i="7"/>
  <c r="DZ2" i="7"/>
  <c r="DZ3" i="7"/>
  <c r="DZ4" i="7"/>
  <c r="DZ5" i="7"/>
  <c r="DZ6" i="7"/>
  <c r="DZ7" i="7"/>
  <c r="DZ8" i="7"/>
  <c r="DZ9" i="7"/>
  <c r="DZ10" i="7"/>
  <c r="DZ11" i="7"/>
  <c r="DZ12" i="7"/>
  <c r="DZ13" i="7"/>
  <c r="DZ14" i="7"/>
  <c r="DZ15" i="7"/>
  <c r="DZ16" i="7"/>
  <c r="DZ17" i="7"/>
  <c r="DZ18" i="7"/>
  <c r="DZ19" i="7"/>
  <c r="DZ20" i="7"/>
  <c r="DZ21" i="7"/>
  <c r="DZ22" i="7"/>
  <c r="DP1" i="7"/>
  <c r="DP2" i="7"/>
  <c r="DP3" i="7"/>
  <c r="DP4" i="7"/>
  <c r="DP5" i="7"/>
  <c r="DP6" i="7"/>
  <c r="DP7" i="7"/>
  <c r="DP8" i="7"/>
  <c r="DP9" i="7"/>
  <c r="DP10" i="7"/>
  <c r="DP11" i="7"/>
  <c r="DP12" i="7"/>
  <c r="DP13" i="7"/>
  <c r="DP14" i="7"/>
  <c r="DP15" i="7"/>
  <c r="DP16" i="7"/>
  <c r="DP17" i="7"/>
  <c r="DP18" i="7"/>
  <c r="DP19" i="7"/>
  <c r="DP20" i="7"/>
  <c r="DP21" i="7"/>
  <c r="DP22" i="7"/>
  <c r="DF1" i="7"/>
  <c r="DF2" i="7"/>
  <c r="DF3" i="7"/>
  <c r="DF4" i="7"/>
  <c r="DF5" i="7"/>
  <c r="DF6" i="7"/>
  <c r="DF7" i="7"/>
  <c r="DF8" i="7"/>
  <c r="DF9" i="7"/>
  <c r="DF10" i="7"/>
  <c r="DF11" i="7"/>
  <c r="DF12" i="7"/>
  <c r="DF13" i="7"/>
  <c r="DF14" i="7"/>
  <c r="DF15" i="7"/>
  <c r="DF16" i="7"/>
  <c r="DF17" i="7"/>
  <c r="DF18" i="7"/>
  <c r="DF19" i="7"/>
  <c r="DF20" i="7"/>
  <c r="DF21" i="7"/>
  <c r="DF22" i="7"/>
  <c r="CV1" i="7"/>
  <c r="CV2" i="7"/>
  <c r="CV3" i="7"/>
  <c r="CV4" i="7"/>
  <c r="CV5" i="7"/>
  <c r="CV6" i="7"/>
  <c r="CV7" i="7"/>
  <c r="CV8" i="7"/>
  <c r="CV9" i="7"/>
  <c r="CV10" i="7"/>
  <c r="CV11" i="7"/>
  <c r="CV12" i="7"/>
  <c r="CV13" i="7"/>
  <c r="CV14" i="7"/>
  <c r="CV15" i="7"/>
  <c r="CV16" i="7"/>
  <c r="CV17" i="7"/>
  <c r="CV18" i="7"/>
  <c r="CV19" i="7"/>
  <c r="CV20" i="7"/>
  <c r="CV21" i="7"/>
  <c r="CV22" i="7"/>
  <c r="CL1" i="7"/>
  <c r="CL2" i="7"/>
  <c r="CL3" i="7"/>
  <c r="CL4" i="7"/>
  <c r="CL5" i="7"/>
  <c r="CL6" i="7"/>
  <c r="CL7" i="7"/>
  <c r="CL8" i="7"/>
  <c r="CL9" i="7"/>
  <c r="CL10" i="7"/>
  <c r="CL11" i="7"/>
  <c r="CL12" i="7"/>
  <c r="CL13" i="7"/>
  <c r="CL14" i="7"/>
  <c r="CL15" i="7"/>
  <c r="CL16" i="7"/>
  <c r="CL17" i="7"/>
  <c r="CL18" i="7"/>
  <c r="CL19" i="7"/>
  <c r="CL20" i="7"/>
  <c r="CL21" i="7"/>
  <c r="CL22" i="7"/>
  <c r="CB1" i="7"/>
  <c r="CB2" i="7"/>
  <c r="CB3" i="7"/>
  <c r="CB4" i="7"/>
  <c r="CB5" i="7"/>
  <c r="CB6" i="7"/>
  <c r="CB7" i="7"/>
  <c r="CB8" i="7"/>
  <c r="CB9" i="7"/>
  <c r="CB10" i="7"/>
  <c r="CB11" i="7"/>
  <c r="CB12" i="7"/>
  <c r="CB13" i="7"/>
  <c r="CB14" i="7"/>
  <c r="CB15" i="7"/>
  <c r="CB16" i="7"/>
  <c r="CB17" i="7"/>
  <c r="CB18" i="7"/>
  <c r="CB19" i="7"/>
  <c r="CB20" i="7"/>
  <c r="CB21" i="7"/>
  <c r="CB22" i="7"/>
  <c r="BR1" i="7"/>
  <c r="BR2" i="7"/>
  <c r="BR3" i="7"/>
  <c r="BR4" i="7"/>
  <c r="BR5" i="7"/>
  <c r="BR6" i="7"/>
  <c r="BR7" i="7"/>
  <c r="BR8" i="7"/>
  <c r="BR9" i="7"/>
  <c r="BR10" i="7"/>
  <c r="BR11" i="7"/>
  <c r="BR12" i="7"/>
  <c r="BR13" i="7"/>
  <c r="BR14" i="7"/>
  <c r="BR15" i="7"/>
  <c r="BR16" i="7"/>
  <c r="BR17" i="7"/>
  <c r="BR18" i="7"/>
  <c r="BR19" i="7"/>
  <c r="BR20" i="7"/>
  <c r="BR21" i="7"/>
  <c r="BR22" i="7"/>
  <c r="BH1" i="7"/>
  <c r="BH2" i="7"/>
  <c r="BH3" i="7"/>
  <c r="BH4" i="7"/>
  <c r="BH5" i="7"/>
  <c r="BH6" i="7"/>
  <c r="BH7" i="7"/>
  <c r="BH8" i="7"/>
  <c r="BH9" i="7"/>
  <c r="BH10" i="7"/>
  <c r="BH11" i="7"/>
  <c r="BH12" i="7"/>
  <c r="BH13" i="7"/>
  <c r="BH14" i="7"/>
  <c r="BH15" i="7"/>
  <c r="BH16" i="7"/>
  <c r="BH17" i="7"/>
  <c r="BH18" i="7"/>
  <c r="BH19" i="7"/>
  <c r="BH20" i="7"/>
  <c r="BH21" i="7"/>
  <c r="BH22" i="7"/>
  <c r="AX1" i="7"/>
  <c r="AX2" i="7"/>
  <c r="AX3" i="7"/>
  <c r="AX4" i="7"/>
  <c r="AX5" i="7"/>
  <c r="AX6" i="7"/>
  <c r="AX7" i="7"/>
  <c r="AX8" i="7"/>
  <c r="AX9" i="7"/>
  <c r="AX10" i="7"/>
  <c r="AX11" i="7"/>
  <c r="AX12" i="7"/>
  <c r="AX13" i="7"/>
  <c r="AX14" i="7"/>
  <c r="AX15" i="7"/>
  <c r="AX16" i="7"/>
  <c r="AX17" i="7"/>
  <c r="AX18" i="7"/>
  <c r="AX19" i="7"/>
  <c r="AX20" i="7"/>
  <c r="AX21" i="7"/>
  <c r="AX22" i="7"/>
  <c r="AN1" i="7"/>
  <c r="AN2" i="7"/>
  <c r="AN3" i="7"/>
  <c r="AN4" i="7"/>
  <c r="AN5" i="7"/>
  <c r="AN6" i="7"/>
  <c r="AN7" i="7"/>
  <c r="AN8" i="7"/>
  <c r="AN9" i="7"/>
  <c r="AN10" i="7"/>
  <c r="AN11" i="7"/>
  <c r="AN12" i="7"/>
  <c r="AN13" i="7"/>
  <c r="AN14" i="7"/>
  <c r="AN15" i="7"/>
  <c r="AN16" i="7"/>
  <c r="AN17" i="7"/>
  <c r="AN18" i="7"/>
  <c r="AN19" i="7"/>
  <c r="AN20" i="7"/>
  <c r="AN21" i="7"/>
  <c r="AN22" i="7"/>
  <c r="AD1" i="7"/>
  <c r="AD2" i="7"/>
  <c r="AD3" i="7"/>
  <c r="AD4" i="7"/>
  <c r="AD5" i="7"/>
  <c r="AD6" i="7"/>
  <c r="AD7" i="7"/>
  <c r="AD8" i="7"/>
  <c r="AD9" i="7"/>
  <c r="AD10" i="7"/>
  <c r="AD11" i="7"/>
  <c r="AD12" i="7"/>
  <c r="AD13" i="7"/>
  <c r="AD14" i="7"/>
  <c r="AD15" i="7"/>
  <c r="AD16" i="7"/>
  <c r="AD17" i="7"/>
  <c r="AD18" i="7"/>
  <c r="AD19" i="7"/>
  <c r="AD20" i="7"/>
  <c r="AD21" i="7"/>
  <c r="AD22" i="7"/>
  <c r="T1" i="7"/>
  <c r="T2" i="7"/>
  <c r="T3" i="7"/>
  <c r="T4" i="7"/>
  <c r="T5" i="7"/>
  <c r="T6" i="7"/>
  <c r="T7" i="7"/>
  <c r="T8" i="7"/>
  <c r="T9" i="7"/>
  <c r="T10" i="7"/>
  <c r="T11" i="7"/>
  <c r="T12" i="7"/>
  <c r="T13" i="7"/>
  <c r="T14" i="7"/>
  <c r="T15" i="7"/>
  <c r="T16" i="7"/>
  <c r="T17" i="7"/>
  <c r="T18" i="7"/>
  <c r="T19" i="7"/>
  <c r="T20" i="7"/>
  <c r="T21" i="7"/>
  <c r="T22" i="7"/>
  <c r="J1" i="7"/>
  <c r="J2" i="7"/>
  <c r="J3" i="7"/>
  <c r="J4" i="7"/>
  <c r="J5" i="7"/>
  <c r="J6" i="7"/>
  <c r="J7" i="7"/>
  <c r="J8" i="7"/>
  <c r="J9" i="7"/>
  <c r="J10" i="7"/>
  <c r="J11" i="7"/>
  <c r="J12" i="7"/>
  <c r="J13" i="7"/>
  <c r="J14" i="7"/>
  <c r="J15" i="7"/>
  <c r="J16" i="7"/>
  <c r="J17" i="7"/>
  <c r="J18" i="7"/>
  <c r="J19" i="7"/>
  <c r="J20" i="7"/>
  <c r="J21" i="7"/>
  <c r="J22" i="7"/>
  <c r="HV4" i="1" l="1" a="1"/>
  <c r="HV4" i="1" s="1"/>
  <c r="HV6" i="1" s="1"/>
  <c r="HV8" i="1" s="1"/>
  <c r="HF245" i="1"/>
  <c r="HE245" i="1"/>
  <c r="HD245" i="1"/>
  <c r="HC245" i="1"/>
  <c r="GW245" i="1"/>
  <c r="GV245" i="1"/>
  <c r="GU245" i="1"/>
  <c r="GT245" i="1"/>
  <c r="GR245" i="1"/>
  <c r="GQ245" i="1"/>
  <c r="GP245" i="1"/>
  <c r="GO245" i="1"/>
  <c r="EC245" i="1"/>
  <c r="EB245" i="1"/>
  <c r="EA245" i="1"/>
  <c r="DZ245" i="1"/>
  <c r="AY245" i="1"/>
  <c r="AX245" i="1"/>
  <c r="AW245" i="1"/>
  <c r="AV245" i="1"/>
  <c r="AT245" i="1"/>
  <c r="AS245" i="1"/>
  <c r="AR245" i="1"/>
  <c r="AQ245" i="1"/>
  <c r="HF244" i="1"/>
  <c r="HE244" i="1"/>
  <c r="HD244" i="1"/>
  <c r="HC244" i="1"/>
  <c r="GW244" i="1"/>
  <c r="GV244" i="1"/>
  <c r="GU244" i="1"/>
  <c r="GT244" i="1"/>
  <c r="GR244" i="1"/>
  <c r="GQ244" i="1"/>
  <c r="GP244" i="1"/>
  <c r="GO244" i="1"/>
  <c r="FV244" i="1"/>
  <c r="FU244" i="1"/>
  <c r="FT244" i="1"/>
  <c r="FS244" i="1"/>
  <c r="FB244" i="1"/>
  <c r="FA244" i="1"/>
  <c r="EZ244" i="1"/>
  <c r="EY244" i="1"/>
  <c r="EW244" i="1"/>
  <c r="EV244" i="1"/>
  <c r="EU244" i="1"/>
  <c r="ET244" i="1"/>
  <c r="ER244" i="1"/>
  <c r="EQ244" i="1"/>
  <c r="EP244" i="1"/>
  <c r="EO244" i="1"/>
  <c r="EC244" i="1"/>
  <c r="EB244" i="1"/>
  <c r="EA244" i="1"/>
  <c r="DZ244" i="1"/>
  <c r="DO244" i="1"/>
  <c r="DN244" i="1"/>
  <c r="DM244" i="1"/>
  <c r="DL244" i="1"/>
  <c r="DE244" i="1"/>
  <c r="DD244" i="1"/>
  <c r="DC244" i="1"/>
  <c r="DB244" i="1"/>
  <c r="CZ244" i="1"/>
  <c r="CY244" i="1"/>
  <c r="CX244" i="1"/>
  <c r="CW244" i="1"/>
  <c r="CU244" i="1"/>
  <c r="CT244" i="1"/>
  <c r="CS244" i="1"/>
  <c r="CR244" i="1"/>
  <c r="CL244" i="1"/>
  <c r="CK244" i="1"/>
  <c r="CJ244" i="1"/>
  <c r="CI244" i="1"/>
  <c r="CG244" i="1"/>
  <c r="CF244" i="1"/>
  <c r="CE244" i="1"/>
  <c r="CD244" i="1"/>
  <c r="CC4" i="1" s="1" a="1"/>
  <c r="CC4" i="1" s="1"/>
  <c r="CC6" i="1" s="1"/>
  <c r="CC8" i="1" s="1"/>
  <c r="BX244" i="1"/>
  <c r="BW244" i="1"/>
  <c r="BV244" i="1"/>
  <c r="BU244" i="1"/>
  <c r="BI244" i="1"/>
  <c r="BH244" i="1"/>
  <c r="BG244" i="1"/>
  <c r="BF244" i="1"/>
  <c r="AY244" i="1"/>
  <c r="AX244" i="1"/>
  <c r="AW244" i="1"/>
  <c r="AV244" i="1"/>
  <c r="AT244" i="1"/>
  <c r="AS244" i="1"/>
  <c r="AR244" i="1"/>
  <c r="AQ244" i="1"/>
  <c r="AP4" i="1" s="1" a="1"/>
  <c r="AP4" i="1" s="1"/>
  <c r="AP6" i="1" s="1"/>
  <c r="AP8" i="1" s="1"/>
  <c r="P244" i="1"/>
  <c r="O244" i="1"/>
  <c r="N244" i="1"/>
  <c r="M244" i="1"/>
  <c r="F244" i="1"/>
  <c r="E244" i="1"/>
  <c r="D244" i="1"/>
  <c r="C244" i="1"/>
  <c r="HP243" i="1"/>
  <c r="HO243" i="1"/>
  <c r="HN243" i="1"/>
  <c r="HM243" i="1"/>
  <c r="HK243" i="1"/>
  <c r="HJ243" i="1"/>
  <c r="HF243" i="1"/>
  <c r="HE243" i="1"/>
  <c r="HD243" i="1"/>
  <c r="HC243" i="1"/>
  <c r="GW243" i="1"/>
  <c r="GV243" i="1"/>
  <c r="GU243" i="1"/>
  <c r="GT243" i="1"/>
  <c r="GR243" i="1"/>
  <c r="GQ243" i="1"/>
  <c r="GP243" i="1"/>
  <c r="GO243" i="1"/>
  <c r="GM243" i="1"/>
  <c r="GL243" i="1"/>
  <c r="GK243" i="1"/>
  <c r="GI243" i="1"/>
  <c r="GH243" i="1"/>
  <c r="GG243" i="1"/>
  <c r="GF4" i="1" s="1" a="1"/>
  <c r="GF4" i="1" s="1"/>
  <c r="GF6" i="1" s="1"/>
  <c r="GF8" i="1" s="1"/>
  <c r="GE243" i="1"/>
  <c r="GD243" i="1"/>
  <c r="GC243" i="1"/>
  <c r="FV243" i="1"/>
  <c r="FU243" i="1"/>
  <c r="FT243" i="1"/>
  <c r="FS243" i="1"/>
  <c r="FB243" i="1"/>
  <c r="FA243" i="1"/>
  <c r="EZ243" i="1"/>
  <c r="EW243" i="1"/>
  <c r="EV243" i="1"/>
  <c r="EU243" i="1"/>
  <c r="ET243" i="1"/>
  <c r="ER243" i="1"/>
  <c r="EQ243" i="1"/>
  <c r="EP243" i="1"/>
  <c r="EO243" i="1"/>
  <c r="EH243" i="1"/>
  <c r="EG243" i="1"/>
  <c r="EF243" i="1"/>
  <c r="EE243" i="1"/>
  <c r="EC243" i="1"/>
  <c r="EB243" i="1"/>
  <c r="EA243" i="1"/>
  <c r="DZ243" i="1"/>
  <c r="DX243" i="1"/>
  <c r="DW243" i="1"/>
  <c r="DV243" i="1"/>
  <c r="DT243" i="1"/>
  <c r="DS243" i="1"/>
  <c r="DR243" i="1"/>
  <c r="DQ243" i="1"/>
  <c r="DO243" i="1"/>
  <c r="DN243" i="1"/>
  <c r="DM243" i="1"/>
  <c r="DL243" i="1"/>
  <c r="DJ243" i="1"/>
  <c r="DI243" i="1"/>
  <c r="DH243" i="1"/>
  <c r="DG243" i="1"/>
  <c r="DE243" i="1"/>
  <c r="DD243" i="1"/>
  <c r="DC243" i="1"/>
  <c r="DB243" i="1"/>
  <c r="CZ243" i="1"/>
  <c r="CY243" i="1"/>
  <c r="CX243" i="1"/>
  <c r="CW243" i="1"/>
  <c r="CU243" i="1"/>
  <c r="CT243" i="1"/>
  <c r="CS243" i="1"/>
  <c r="CR243" i="1"/>
  <c r="CL243" i="1"/>
  <c r="CK243" i="1"/>
  <c r="CJ243" i="1"/>
  <c r="CI243" i="1"/>
  <c r="CG243" i="1"/>
  <c r="CF243" i="1"/>
  <c r="CE243" i="1"/>
  <c r="CD243" i="1"/>
  <c r="CB243" i="1"/>
  <c r="CA243" i="1"/>
  <c r="BZ243" i="1"/>
  <c r="BY4" i="1" s="1" a="1"/>
  <c r="BY4" i="1" s="1"/>
  <c r="BY6" i="1" s="1"/>
  <c r="BY8" i="1" s="1"/>
  <c r="BX243" i="1"/>
  <c r="BW243" i="1"/>
  <c r="BV243" i="1"/>
  <c r="BU243" i="1"/>
  <c r="BS243" i="1"/>
  <c r="BR243" i="1"/>
  <c r="BQ243" i="1"/>
  <c r="BP243" i="1"/>
  <c r="BI243" i="1"/>
  <c r="BH243" i="1"/>
  <c r="BG243" i="1"/>
  <c r="BF243" i="1"/>
  <c r="AY243" i="1"/>
  <c r="AX243" i="1"/>
  <c r="AW243" i="1"/>
  <c r="AV243" i="1"/>
  <c r="AT243" i="1"/>
  <c r="AS243" i="1"/>
  <c r="AR243" i="1"/>
  <c r="AQ243" i="1"/>
  <c r="P243" i="1"/>
  <c r="O243" i="1"/>
  <c r="N243" i="1"/>
  <c r="M243" i="1"/>
  <c r="F243" i="1"/>
  <c r="E243" i="1"/>
  <c r="D243" i="1"/>
  <c r="C243" i="1"/>
  <c r="HP242" i="1"/>
  <c r="HO242" i="1"/>
  <c r="HN242" i="1"/>
  <c r="HM242" i="1"/>
  <c r="HK242" i="1"/>
  <c r="HJ242" i="1"/>
  <c r="HF242" i="1"/>
  <c r="HE242" i="1"/>
  <c r="HD242" i="1"/>
  <c r="HC242" i="1"/>
  <c r="GW242" i="1"/>
  <c r="GV242" i="1"/>
  <c r="GU242" i="1"/>
  <c r="GT242" i="1"/>
  <c r="GR242" i="1"/>
  <c r="GQ242" i="1"/>
  <c r="GP242" i="1"/>
  <c r="GO242" i="1"/>
  <c r="GM242" i="1"/>
  <c r="GL242" i="1"/>
  <c r="GK242" i="1"/>
  <c r="GI242" i="1"/>
  <c r="GH242" i="1"/>
  <c r="GG242" i="1"/>
  <c r="GE242" i="1"/>
  <c r="GD242" i="1"/>
  <c r="GC242" i="1"/>
  <c r="FV242" i="1"/>
  <c r="FU242" i="1"/>
  <c r="FT242" i="1"/>
  <c r="FS242" i="1"/>
  <c r="FB242" i="1"/>
  <c r="FA242" i="1"/>
  <c r="EZ242" i="1"/>
  <c r="EY242" i="1"/>
  <c r="EW242" i="1"/>
  <c r="EV242" i="1"/>
  <c r="EU242" i="1"/>
  <c r="ET242" i="1"/>
  <c r="ER242" i="1"/>
  <c r="EQ242" i="1"/>
  <c r="EP242" i="1"/>
  <c r="EO242" i="1"/>
  <c r="EM242" i="1"/>
  <c r="EL242" i="1"/>
  <c r="EK242" i="1"/>
  <c r="EJ242" i="1"/>
  <c r="EH242" i="1"/>
  <c r="EG242" i="1"/>
  <c r="EF242" i="1"/>
  <c r="EE242" i="1"/>
  <c r="EC242" i="1"/>
  <c r="EB242" i="1"/>
  <c r="EA242" i="1"/>
  <c r="DZ242" i="1"/>
  <c r="DX242" i="1"/>
  <c r="DW242" i="1"/>
  <c r="DV242" i="1"/>
  <c r="DT242" i="1"/>
  <c r="DS242" i="1"/>
  <c r="DR242" i="1"/>
  <c r="DQ242" i="1"/>
  <c r="DO242" i="1"/>
  <c r="DN242" i="1"/>
  <c r="DM242" i="1"/>
  <c r="DL242" i="1"/>
  <c r="DJ242" i="1"/>
  <c r="DI242" i="1"/>
  <c r="DH242" i="1"/>
  <c r="DG242" i="1"/>
  <c r="DE242" i="1"/>
  <c r="DD242" i="1"/>
  <c r="DC242" i="1"/>
  <c r="DB242" i="1"/>
  <c r="CZ242" i="1"/>
  <c r="CY242" i="1"/>
  <c r="CX242" i="1"/>
  <c r="CW242" i="1"/>
  <c r="CU242" i="1"/>
  <c r="CT242" i="1"/>
  <c r="CS242" i="1"/>
  <c r="CR242" i="1"/>
  <c r="CL242" i="1"/>
  <c r="CK242" i="1"/>
  <c r="CJ242" i="1"/>
  <c r="CI242" i="1"/>
  <c r="CG242" i="1"/>
  <c r="CF242" i="1"/>
  <c r="CE242" i="1"/>
  <c r="CD242" i="1"/>
  <c r="CB242" i="1"/>
  <c r="CA242" i="1"/>
  <c r="BZ242" i="1"/>
  <c r="BX242" i="1"/>
  <c r="BW242" i="1"/>
  <c r="BV242" i="1"/>
  <c r="BU242" i="1"/>
  <c r="BS242" i="1"/>
  <c r="BR242" i="1"/>
  <c r="BQ242" i="1"/>
  <c r="BP242" i="1"/>
  <c r="BI242" i="1"/>
  <c r="BH242" i="1"/>
  <c r="BG242" i="1"/>
  <c r="BF242" i="1"/>
  <c r="AY242" i="1"/>
  <c r="AX242" i="1"/>
  <c r="AW242" i="1"/>
  <c r="AV242" i="1"/>
  <c r="AT242" i="1"/>
  <c r="AS242" i="1"/>
  <c r="AR242" i="1"/>
  <c r="AQ242" i="1"/>
  <c r="P242" i="1"/>
  <c r="O242" i="1"/>
  <c r="N242" i="1"/>
  <c r="M242" i="1"/>
  <c r="F242" i="1"/>
  <c r="E242" i="1"/>
  <c r="D242" i="1"/>
  <c r="C242" i="1"/>
  <c r="HP241" i="1"/>
  <c r="HO241" i="1"/>
  <c r="HN241" i="1"/>
  <c r="HM241" i="1"/>
  <c r="HK241" i="1"/>
  <c r="HJ241" i="1"/>
  <c r="HF241" i="1"/>
  <c r="HE241" i="1"/>
  <c r="HD241" i="1"/>
  <c r="HC241" i="1"/>
  <c r="GW241" i="1"/>
  <c r="GV241" i="1"/>
  <c r="GU241" i="1"/>
  <c r="GT241" i="1"/>
  <c r="GR241" i="1"/>
  <c r="GQ241" i="1"/>
  <c r="GP241" i="1"/>
  <c r="GO241" i="1"/>
  <c r="GM241" i="1"/>
  <c r="GL241" i="1"/>
  <c r="GK241" i="1"/>
  <c r="GI241" i="1"/>
  <c r="GH241" i="1"/>
  <c r="GG241" i="1"/>
  <c r="GE241" i="1"/>
  <c r="GD241" i="1"/>
  <c r="GC241" i="1"/>
  <c r="GB4" i="1" s="1" a="1"/>
  <c r="GB4" i="1" s="1"/>
  <c r="GB6" i="1" s="1"/>
  <c r="GB8" i="1" s="1"/>
  <c r="FV241" i="1"/>
  <c r="FU241" i="1"/>
  <c r="FT241" i="1"/>
  <c r="FS241" i="1"/>
  <c r="FG241" i="1"/>
  <c r="FF241" i="1"/>
  <c r="FE241" i="1"/>
  <c r="FD241" i="1"/>
  <c r="FB241" i="1"/>
  <c r="FA241" i="1"/>
  <c r="EZ241" i="1"/>
  <c r="EY241" i="1"/>
  <c r="EW241" i="1"/>
  <c r="EV241" i="1"/>
  <c r="EU241" i="1"/>
  <c r="ET241" i="1"/>
  <c r="ER241" i="1"/>
  <c r="EQ241" i="1"/>
  <c r="EP241" i="1"/>
  <c r="EO241" i="1"/>
  <c r="EM241" i="1"/>
  <c r="EL241" i="1"/>
  <c r="EK241" i="1"/>
  <c r="EJ241" i="1"/>
  <c r="EH241" i="1"/>
  <c r="EG241" i="1"/>
  <c r="EF241" i="1"/>
  <c r="EE241" i="1"/>
  <c r="EC241" i="1"/>
  <c r="EB241" i="1"/>
  <c r="EA241" i="1"/>
  <c r="DZ241" i="1"/>
  <c r="DX241" i="1"/>
  <c r="DW241" i="1"/>
  <c r="DV241" i="1"/>
  <c r="DT241" i="1"/>
  <c r="DS241" i="1"/>
  <c r="DR241" i="1"/>
  <c r="DQ241" i="1"/>
  <c r="DO241" i="1"/>
  <c r="DN241" i="1"/>
  <c r="DM241" i="1"/>
  <c r="DL241" i="1"/>
  <c r="DJ241" i="1"/>
  <c r="DI241" i="1"/>
  <c r="DH241" i="1"/>
  <c r="DG241" i="1"/>
  <c r="DE241" i="1"/>
  <c r="DD241" i="1"/>
  <c r="DC241" i="1"/>
  <c r="DB241" i="1"/>
  <c r="CZ241" i="1"/>
  <c r="CY241" i="1"/>
  <c r="CX241" i="1"/>
  <c r="CW241" i="1"/>
  <c r="CU241" i="1"/>
  <c r="CT241" i="1"/>
  <c r="CS241" i="1"/>
  <c r="CR241" i="1"/>
  <c r="CL241" i="1"/>
  <c r="CK241" i="1"/>
  <c r="CJ241" i="1"/>
  <c r="CI241" i="1"/>
  <c r="CG241" i="1"/>
  <c r="CF241" i="1"/>
  <c r="CE241" i="1"/>
  <c r="CD241" i="1"/>
  <c r="CB241" i="1"/>
  <c r="CA241" i="1"/>
  <c r="BZ241" i="1"/>
  <c r="BX241" i="1"/>
  <c r="BW241" i="1"/>
  <c r="BV241" i="1"/>
  <c r="BU241" i="1"/>
  <c r="BS241" i="1"/>
  <c r="BR241" i="1"/>
  <c r="BQ241" i="1"/>
  <c r="BP241" i="1"/>
  <c r="BI241" i="1"/>
  <c r="BH241" i="1"/>
  <c r="BG241" i="1"/>
  <c r="BF241" i="1"/>
  <c r="AY241" i="1"/>
  <c r="AX241" i="1"/>
  <c r="AW241" i="1"/>
  <c r="AV241" i="1"/>
  <c r="AT241" i="1"/>
  <c r="AS241" i="1"/>
  <c r="AR241" i="1"/>
  <c r="AQ241" i="1"/>
  <c r="P241" i="1"/>
  <c r="O241" i="1"/>
  <c r="N241" i="1"/>
  <c r="M241" i="1"/>
  <c r="F241" i="1"/>
  <c r="E241" i="1"/>
  <c r="D241" i="1"/>
  <c r="C241" i="1"/>
  <c r="HP240" i="1"/>
  <c r="HO240" i="1"/>
  <c r="HN240" i="1"/>
  <c r="HM240" i="1"/>
  <c r="HK240" i="1"/>
  <c r="HJ240" i="1"/>
  <c r="HF240" i="1"/>
  <c r="HE240" i="1"/>
  <c r="HD240" i="1"/>
  <c r="HC240" i="1"/>
  <c r="GW240" i="1"/>
  <c r="GV240" i="1"/>
  <c r="GU240" i="1"/>
  <c r="GT240" i="1"/>
  <c r="GR240" i="1"/>
  <c r="GQ240" i="1"/>
  <c r="GP240" i="1"/>
  <c r="GO240" i="1"/>
  <c r="GM240" i="1"/>
  <c r="GL240" i="1"/>
  <c r="GK240" i="1"/>
  <c r="GI240" i="1"/>
  <c r="GH240" i="1"/>
  <c r="GG240" i="1"/>
  <c r="GE240" i="1"/>
  <c r="GD240" i="1"/>
  <c r="GC240" i="1"/>
  <c r="FV240" i="1"/>
  <c r="FU240" i="1"/>
  <c r="FT240" i="1"/>
  <c r="FS240" i="1"/>
  <c r="FG240" i="1"/>
  <c r="FF240" i="1"/>
  <c r="FE240" i="1"/>
  <c r="FD240" i="1"/>
  <c r="FB240" i="1"/>
  <c r="FA240" i="1"/>
  <c r="EZ240" i="1"/>
  <c r="EY240" i="1"/>
  <c r="EW240" i="1"/>
  <c r="EV240" i="1"/>
  <c r="EU240" i="1"/>
  <c r="ET240" i="1"/>
  <c r="ER240" i="1"/>
  <c r="EQ240" i="1"/>
  <c r="EP240" i="1"/>
  <c r="EO240" i="1"/>
  <c r="EM240" i="1"/>
  <c r="EL240" i="1"/>
  <c r="EK240" i="1"/>
  <c r="EH240" i="1"/>
  <c r="EG240" i="1"/>
  <c r="EF240" i="1"/>
  <c r="EE240" i="1"/>
  <c r="EC240" i="1"/>
  <c r="EB240" i="1"/>
  <c r="EA240" i="1"/>
  <c r="DZ240" i="1"/>
  <c r="DX240" i="1"/>
  <c r="DW240" i="1"/>
  <c r="DV240" i="1"/>
  <c r="DT240" i="1"/>
  <c r="DS240" i="1"/>
  <c r="DR240" i="1"/>
  <c r="DQ240" i="1"/>
  <c r="DO240" i="1"/>
  <c r="DN240" i="1"/>
  <c r="DM240" i="1"/>
  <c r="DL240" i="1"/>
  <c r="DJ240" i="1"/>
  <c r="DI240" i="1"/>
  <c r="DH240" i="1"/>
  <c r="DG240" i="1"/>
  <c r="DE240" i="1"/>
  <c r="DD240" i="1"/>
  <c r="DC240" i="1"/>
  <c r="DB240" i="1"/>
  <c r="CZ240" i="1"/>
  <c r="CY240" i="1"/>
  <c r="CX240" i="1"/>
  <c r="CW240" i="1"/>
  <c r="CU240" i="1"/>
  <c r="CT240" i="1"/>
  <c r="CS240" i="1"/>
  <c r="CR240" i="1"/>
  <c r="CL240" i="1"/>
  <c r="CK240" i="1"/>
  <c r="CJ240" i="1"/>
  <c r="CI240" i="1"/>
  <c r="CG240" i="1"/>
  <c r="CF240" i="1"/>
  <c r="CE240" i="1"/>
  <c r="CD240" i="1"/>
  <c r="CB240" i="1"/>
  <c r="CA240" i="1"/>
  <c r="BZ240" i="1"/>
  <c r="BX240" i="1"/>
  <c r="BW240" i="1"/>
  <c r="BV240" i="1"/>
  <c r="BU240" i="1"/>
  <c r="BS240" i="1"/>
  <c r="BR240" i="1"/>
  <c r="BQ240" i="1"/>
  <c r="BP240" i="1"/>
  <c r="BI240" i="1"/>
  <c r="BH240" i="1"/>
  <c r="BG240" i="1"/>
  <c r="BF240" i="1"/>
  <c r="AY240" i="1"/>
  <c r="AX240" i="1"/>
  <c r="AW240" i="1"/>
  <c r="AV240" i="1"/>
  <c r="AT240" i="1"/>
  <c r="AS240" i="1"/>
  <c r="AR240" i="1"/>
  <c r="AQ240" i="1"/>
  <c r="P240" i="1"/>
  <c r="O240" i="1"/>
  <c r="N240" i="1"/>
  <c r="M240" i="1"/>
  <c r="F240" i="1"/>
  <c r="E240" i="1"/>
  <c r="D240" i="1"/>
  <c r="C240" i="1"/>
  <c r="HZ239" i="1"/>
  <c r="HY239" i="1"/>
  <c r="HX239" i="1"/>
  <c r="HW239" i="1"/>
  <c r="HP239" i="1"/>
  <c r="HO239" i="1"/>
  <c r="HN239" i="1"/>
  <c r="HM239" i="1"/>
  <c r="HK239" i="1"/>
  <c r="HJ239" i="1"/>
  <c r="HF239" i="1"/>
  <c r="HE239" i="1"/>
  <c r="HD239" i="1"/>
  <c r="HC239" i="1"/>
  <c r="GW239" i="1"/>
  <c r="GV239" i="1"/>
  <c r="GU239" i="1"/>
  <c r="GT239" i="1"/>
  <c r="GS4" i="1" s="1" a="1"/>
  <c r="GS4" i="1" s="1"/>
  <c r="GS6" i="1" s="1"/>
  <c r="GS8" i="1" s="1"/>
  <c r="GR239" i="1"/>
  <c r="GQ239" i="1"/>
  <c r="GP239" i="1"/>
  <c r="GM239" i="1"/>
  <c r="GL239" i="1"/>
  <c r="GK239" i="1"/>
  <c r="GI239" i="1"/>
  <c r="GH239" i="1"/>
  <c r="GG239" i="1"/>
  <c r="GE239" i="1"/>
  <c r="GD239" i="1"/>
  <c r="GC239" i="1"/>
  <c r="FV239" i="1"/>
  <c r="FU239" i="1"/>
  <c r="FT239" i="1"/>
  <c r="FS239" i="1"/>
  <c r="FG239" i="1"/>
  <c r="FF239" i="1"/>
  <c r="FE239" i="1"/>
  <c r="FD239" i="1"/>
  <c r="FB239" i="1"/>
  <c r="FA239" i="1"/>
  <c r="EZ239" i="1"/>
  <c r="EY239" i="1"/>
  <c r="EW239" i="1"/>
  <c r="EV239" i="1"/>
  <c r="EU239" i="1"/>
  <c r="ET239" i="1"/>
  <c r="ER239" i="1"/>
  <c r="EQ239" i="1"/>
  <c r="EP239" i="1"/>
  <c r="EO239" i="1"/>
  <c r="EM239" i="1"/>
  <c r="EL239" i="1"/>
  <c r="EK239" i="1"/>
  <c r="EJ239" i="1"/>
  <c r="EH239" i="1"/>
  <c r="EG239" i="1"/>
  <c r="EF239" i="1"/>
  <c r="EE239" i="1"/>
  <c r="EC239" i="1"/>
  <c r="EB239" i="1"/>
  <c r="EA239" i="1"/>
  <c r="DZ239" i="1"/>
  <c r="DX239" i="1"/>
  <c r="DW239" i="1"/>
  <c r="DV239" i="1"/>
  <c r="DT239" i="1"/>
  <c r="DS239" i="1"/>
  <c r="DR239" i="1"/>
  <c r="DQ239" i="1"/>
  <c r="DO239" i="1"/>
  <c r="DN239" i="1"/>
  <c r="DM239" i="1"/>
  <c r="DL239" i="1"/>
  <c r="DJ239" i="1"/>
  <c r="DI239" i="1"/>
  <c r="DH239" i="1"/>
  <c r="DG239" i="1"/>
  <c r="DE239" i="1"/>
  <c r="DD239" i="1"/>
  <c r="DC239" i="1"/>
  <c r="DB239" i="1"/>
  <c r="CZ239" i="1"/>
  <c r="CY239" i="1"/>
  <c r="CX239" i="1"/>
  <c r="CW239" i="1"/>
  <c r="CU239" i="1"/>
  <c r="CT239" i="1"/>
  <c r="CS239" i="1"/>
  <c r="CR239" i="1"/>
  <c r="CL239" i="1"/>
  <c r="CK239" i="1"/>
  <c r="CJ239" i="1"/>
  <c r="CI239" i="1"/>
  <c r="CG239" i="1"/>
  <c r="CF239" i="1"/>
  <c r="CE239" i="1"/>
  <c r="CD239" i="1"/>
  <c r="CB239" i="1"/>
  <c r="CA239" i="1"/>
  <c r="BZ239" i="1"/>
  <c r="BX239" i="1"/>
  <c r="BW239" i="1"/>
  <c r="BV239" i="1"/>
  <c r="BU239" i="1"/>
  <c r="BS239" i="1"/>
  <c r="BR239" i="1"/>
  <c r="BQ239" i="1"/>
  <c r="BP239" i="1"/>
  <c r="BI239" i="1"/>
  <c r="BH239" i="1"/>
  <c r="BG239" i="1"/>
  <c r="BF239" i="1"/>
  <c r="AY239" i="1"/>
  <c r="AX239" i="1"/>
  <c r="AW239" i="1"/>
  <c r="AV239" i="1"/>
  <c r="AT239" i="1"/>
  <c r="AS239" i="1"/>
  <c r="AR239" i="1"/>
  <c r="AQ239" i="1"/>
  <c r="P239" i="1"/>
  <c r="O239" i="1"/>
  <c r="N239" i="1"/>
  <c r="M239" i="1"/>
  <c r="F239" i="1"/>
  <c r="E239" i="1"/>
  <c r="D239" i="1"/>
  <c r="C239" i="1"/>
  <c r="HZ238" i="1"/>
  <c r="HY238" i="1"/>
  <c r="HX238" i="1"/>
  <c r="HW238" i="1"/>
  <c r="HP238" i="1"/>
  <c r="HO238" i="1"/>
  <c r="HN238" i="1"/>
  <c r="HM238" i="1"/>
  <c r="HK238" i="1"/>
  <c r="HJ238" i="1"/>
  <c r="GW238" i="1"/>
  <c r="GV238" i="1"/>
  <c r="GU238" i="1"/>
  <c r="GT238" i="1"/>
  <c r="GR238" i="1"/>
  <c r="GQ238" i="1"/>
  <c r="GP238" i="1"/>
  <c r="GO238" i="1"/>
  <c r="GN4" i="1" s="1" a="1"/>
  <c r="GN4" i="1" s="1"/>
  <c r="GN6" i="1" s="1"/>
  <c r="GN8" i="1" s="1"/>
  <c r="GM238" i="1"/>
  <c r="GL238" i="1"/>
  <c r="GK238" i="1"/>
  <c r="GI238" i="1"/>
  <c r="GH238" i="1"/>
  <c r="GG238" i="1"/>
  <c r="GE238" i="1"/>
  <c r="GD238" i="1"/>
  <c r="GC238" i="1"/>
  <c r="FV238" i="1"/>
  <c r="FU238" i="1"/>
  <c r="FT238" i="1"/>
  <c r="FS238" i="1"/>
  <c r="FG238" i="1"/>
  <c r="FF238" i="1"/>
  <c r="FE238" i="1"/>
  <c r="FD238" i="1"/>
  <c r="FB238" i="1"/>
  <c r="FA238" i="1"/>
  <c r="EZ238" i="1"/>
  <c r="EY238" i="1"/>
  <c r="EW238" i="1"/>
  <c r="EV238" i="1"/>
  <c r="EU238" i="1"/>
  <c r="ET238" i="1"/>
  <c r="ER238" i="1"/>
  <c r="EQ238" i="1"/>
  <c r="EP238" i="1"/>
  <c r="EO238" i="1"/>
  <c r="EM238" i="1"/>
  <c r="EL238" i="1"/>
  <c r="EK238" i="1"/>
  <c r="EH238" i="1"/>
  <c r="EG238" i="1"/>
  <c r="EF238" i="1"/>
  <c r="EE238" i="1"/>
  <c r="EC238" i="1"/>
  <c r="EB238" i="1"/>
  <c r="EA238" i="1"/>
  <c r="DZ238" i="1"/>
  <c r="DX238" i="1"/>
  <c r="DW238" i="1"/>
  <c r="DV238" i="1"/>
  <c r="DT238" i="1"/>
  <c r="DS238" i="1"/>
  <c r="DR238" i="1"/>
  <c r="DQ238" i="1"/>
  <c r="DO238" i="1"/>
  <c r="DN238" i="1"/>
  <c r="DM238" i="1"/>
  <c r="DL238" i="1"/>
  <c r="DJ238" i="1"/>
  <c r="DI238" i="1"/>
  <c r="DH238" i="1"/>
  <c r="DG238" i="1"/>
  <c r="DE238" i="1"/>
  <c r="DD238" i="1"/>
  <c r="DC238" i="1"/>
  <c r="DB238" i="1"/>
  <c r="CZ238" i="1"/>
  <c r="CY238" i="1"/>
  <c r="CX238" i="1"/>
  <c r="CW238" i="1"/>
  <c r="CU238" i="1"/>
  <c r="CT238" i="1"/>
  <c r="CS238" i="1"/>
  <c r="CR238" i="1"/>
  <c r="CL238" i="1"/>
  <c r="CK238" i="1"/>
  <c r="CJ238" i="1"/>
  <c r="CI238" i="1"/>
  <c r="CG238" i="1"/>
  <c r="CF238" i="1"/>
  <c r="CE238" i="1"/>
  <c r="CD238" i="1"/>
  <c r="CB238" i="1"/>
  <c r="CA238" i="1"/>
  <c r="BZ238" i="1"/>
  <c r="BX238" i="1"/>
  <c r="BW238" i="1"/>
  <c r="BV238" i="1"/>
  <c r="BU238" i="1"/>
  <c r="BS238" i="1"/>
  <c r="BR238" i="1"/>
  <c r="BQ238" i="1"/>
  <c r="BP238" i="1"/>
  <c r="BI238" i="1"/>
  <c r="BH238" i="1"/>
  <c r="BG238" i="1"/>
  <c r="BF238" i="1"/>
  <c r="AY238" i="1"/>
  <c r="AX238" i="1"/>
  <c r="AW238" i="1"/>
  <c r="AV238" i="1"/>
  <c r="AT238" i="1"/>
  <c r="AS238" i="1"/>
  <c r="AR238" i="1"/>
  <c r="AQ238" i="1"/>
  <c r="P238" i="1"/>
  <c r="O238" i="1"/>
  <c r="N238" i="1"/>
  <c r="M238" i="1"/>
  <c r="F238" i="1"/>
  <c r="E238" i="1"/>
  <c r="D238" i="1"/>
  <c r="C238" i="1"/>
  <c r="HZ237" i="1"/>
  <c r="HY237" i="1"/>
  <c r="HX237" i="1"/>
  <c r="HW237" i="1"/>
  <c r="HP237" i="1"/>
  <c r="HO237" i="1"/>
  <c r="HN237" i="1"/>
  <c r="HM237" i="1"/>
  <c r="HK237" i="1"/>
  <c r="HJ237" i="1"/>
  <c r="GW237" i="1"/>
  <c r="GV237" i="1"/>
  <c r="GU237" i="1"/>
  <c r="GT237" i="1"/>
  <c r="GR237" i="1"/>
  <c r="GQ237" i="1"/>
  <c r="GP237" i="1"/>
  <c r="GG237" i="1"/>
  <c r="FV237" i="1"/>
  <c r="FU237" i="1"/>
  <c r="FT237" i="1"/>
  <c r="FS237" i="1"/>
  <c r="FG237" i="1"/>
  <c r="FF237" i="1"/>
  <c r="FE237" i="1"/>
  <c r="FD237" i="1"/>
  <c r="FB237" i="1"/>
  <c r="FA237" i="1"/>
  <c r="EZ237" i="1"/>
  <c r="EY237" i="1"/>
  <c r="EW237" i="1"/>
  <c r="EV237" i="1"/>
  <c r="EU237" i="1"/>
  <c r="ET237" i="1"/>
  <c r="ER237" i="1"/>
  <c r="EQ237" i="1"/>
  <c r="EP237" i="1"/>
  <c r="EO237" i="1"/>
  <c r="EM237" i="1"/>
  <c r="EL237" i="1"/>
  <c r="EK237" i="1"/>
  <c r="EH237" i="1"/>
  <c r="EG237" i="1"/>
  <c r="EF237" i="1"/>
  <c r="EE237" i="1"/>
  <c r="EC237" i="1"/>
  <c r="EB237" i="1"/>
  <c r="EA237" i="1"/>
  <c r="DZ237" i="1"/>
  <c r="DT237" i="1"/>
  <c r="DS237" i="1"/>
  <c r="DR237" i="1"/>
  <c r="DQ237" i="1"/>
  <c r="DO237" i="1"/>
  <c r="DN237" i="1"/>
  <c r="DM237" i="1"/>
  <c r="DL237" i="1"/>
  <c r="DJ237" i="1"/>
  <c r="DI237" i="1"/>
  <c r="DH237" i="1"/>
  <c r="DG237" i="1"/>
  <c r="DE237" i="1"/>
  <c r="DD237" i="1"/>
  <c r="DC237" i="1"/>
  <c r="DB237" i="1"/>
  <c r="CZ237" i="1"/>
  <c r="CY237" i="1"/>
  <c r="CX237" i="1"/>
  <c r="CW237" i="1"/>
  <c r="CU237" i="1"/>
  <c r="CT237" i="1"/>
  <c r="CS237" i="1"/>
  <c r="CR237" i="1"/>
  <c r="CL237" i="1"/>
  <c r="CK237" i="1"/>
  <c r="CJ237" i="1"/>
  <c r="CI237" i="1"/>
  <c r="CG237" i="1"/>
  <c r="CF237" i="1"/>
  <c r="CE237" i="1"/>
  <c r="CD237" i="1"/>
  <c r="CB237" i="1"/>
  <c r="CA237" i="1"/>
  <c r="BX237" i="1"/>
  <c r="BW237" i="1"/>
  <c r="BV237" i="1"/>
  <c r="BU237" i="1"/>
  <c r="BS237" i="1"/>
  <c r="BR237" i="1"/>
  <c r="BQ237" i="1"/>
  <c r="BP237" i="1"/>
  <c r="BI237" i="1"/>
  <c r="BH237" i="1"/>
  <c r="BG237" i="1"/>
  <c r="BF237" i="1"/>
  <c r="AY237" i="1"/>
  <c r="AX237" i="1"/>
  <c r="AW237" i="1"/>
  <c r="AV237" i="1"/>
  <c r="AT237" i="1"/>
  <c r="AS237" i="1"/>
  <c r="AR237" i="1"/>
  <c r="AQ237" i="1"/>
  <c r="P237" i="1"/>
  <c r="O237" i="1"/>
  <c r="N237" i="1"/>
  <c r="M237" i="1"/>
  <c r="F237" i="1"/>
  <c r="E237" i="1"/>
  <c r="D237" i="1"/>
  <c r="C237" i="1"/>
  <c r="HZ236" i="1"/>
  <c r="HY236" i="1"/>
  <c r="HX236" i="1"/>
  <c r="HW236" i="1"/>
  <c r="HP236" i="1"/>
  <c r="HO236" i="1"/>
  <c r="HN236" i="1"/>
  <c r="HM236" i="1"/>
  <c r="HK236" i="1"/>
  <c r="HJ236" i="1"/>
  <c r="GW236" i="1"/>
  <c r="GV236" i="1"/>
  <c r="GU236" i="1"/>
  <c r="GT236" i="1"/>
  <c r="GR236" i="1"/>
  <c r="GQ236" i="1"/>
  <c r="GP236" i="1"/>
  <c r="GO236" i="1"/>
  <c r="GG236" i="1"/>
  <c r="FV236" i="1"/>
  <c r="FU236" i="1"/>
  <c r="FT236" i="1"/>
  <c r="FS236" i="1"/>
  <c r="FG236" i="1"/>
  <c r="FF236" i="1"/>
  <c r="FE236" i="1"/>
  <c r="FD236" i="1"/>
  <c r="FB236" i="1"/>
  <c r="FA236" i="1"/>
  <c r="EZ236" i="1"/>
  <c r="EY236" i="1"/>
  <c r="EW236" i="1"/>
  <c r="EV236" i="1"/>
  <c r="EU236" i="1"/>
  <c r="ET236" i="1"/>
  <c r="ER236" i="1"/>
  <c r="EQ236" i="1"/>
  <c r="EP236" i="1"/>
  <c r="EO236" i="1"/>
  <c r="EM236" i="1"/>
  <c r="EL236" i="1"/>
  <c r="EK236" i="1"/>
  <c r="EJ236" i="1"/>
  <c r="EH236" i="1"/>
  <c r="EG236" i="1"/>
  <c r="EF236" i="1"/>
  <c r="EE236" i="1"/>
  <c r="EC236" i="1"/>
  <c r="EB236" i="1"/>
  <c r="EA236" i="1"/>
  <c r="DZ236" i="1"/>
  <c r="DT236" i="1"/>
  <c r="DS236" i="1"/>
  <c r="DR236" i="1"/>
  <c r="DQ236" i="1"/>
  <c r="DP4" i="1" s="1" a="1"/>
  <c r="DP4" i="1" s="1"/>
  <c r="DP6" i="1" s="1"/>
  <c r="DP8" i="1" s="1"/>
  <c r="DO236" i="1"/>
  <c r="DN236" i="1"/>
  <c r="DM236" i="1"/>
  <c r="DL236" i="1"/>
  <c r="DJ236" i="1"/>
  <c r="DI236" i="1"/>
  <c r="DH236" i="1"/>
  <c r="DG236" i="1"/>
  <c r="DE236" i="1"/>
  <c r="DD236" i="1"/>
  <c r="DC236" i="1"/>
  <c r="DB236" i="1"/>
  <c r="CZ236" i="1"/>
  <c r="CY236" i="1"/>
  <c r="CX236" i="1"/>
  <c r="CW236" i="1"/>
  <c r="CU236" i="1"/>
  <c r="CT236" i="1"/>
  <c r="CS236" i="1"/>
  <c r="CR236" i="1"/>
  <c r="CL236" i="1"/>
  <c r="CK236" i="1"/>
  <c r="CJ236" i="1"/>
  <c r="CI236" i="1"/>
  <c r="CG236" i="1"/>
  <c r="CF236" i="1"/>
  <c r="CE236" i="1"/>
  <c r="CD236" i="1"/>
  <c r="CB236" i="1"/>
  <c r="CA236" i="1"/>
  <c r="BX236" i="1"/>
  <c r="BW236" i="1"/>
  <c r="BV236" i="1"/>
  <c r="BU236" i="1"/>
  <c r="BS236" i="1"/>
  <c r="BR236" i="1"/>
  <c r="BQ236" i="1"/>
  <c r="BP236" i="1"/>
  <c r="BI236" i="1"/>
  <c r="BH236" i="1"/>
  <c r="BG236" i="1"/>
  <c r="BF236" i="1"/>
  <c r="AY236" i="1"/>
  <c r="AX236" i="1"/>
  <c r="AW236" i="1"/>
  <c r="AV236" i="1"/>
  <c r="AT236" i="1"/>
  <c r="AS236" i="1"/>
  <c r="AR236" i="1"/>
  <c r="AQ236" i="1"/>
  <c r="P236" i="1"/>
  <c r="O236" i="1"/>
  <c r="N236" i="1"/>
  <c r="M236" i="1"/>
  <c r="F236" i="1"/>
  <c r="E236" i="1"/>
  <c r="D236" i="1"/>
  <c r="C236" i="1"/>
  <c r="IE235" i="1"/>
  <c r="ID235" i="1"/>
  <c r="IC235" i="1"/>
  <c r="IB235" i="1"/>
  <c r="HZ235" i="1"/>
  <c r="HY235" i="1"/>
  <c r="HX235" i="1"/>
  <c r="HW235" i="1"/>
  <c r="HP235" i="1"/>
  <c r="HO235" i="1"/>
  <c r="HN235" i="1"/>
  <c r="HM235" i="1"/>
  <c r="HK235" i="1"/>
  <c r="HJ235" i="1"/>
  <c r="GG235" i="1"/>
  <c r="FV235" i="1"/>
  <c r="FU235" i="1"/>
  <c r="FT235" i="1"/>
  <c r="FS235" i="1"/>
  <c r="FG235" i="1"/>
  <c r="FF235" i="1"/>
  <c r="FE235" i="1"/>
  <c r="FD235" i="1"/>
  <c r="FB235" i="1"/>
  <c r="FA235" i="1"/>
  <c r="EZ235" i="1"/>
  <c r="EY235" i="1"/>
  <c r="EW235" i="1"/>
  <c r="EV235" i="1"/>
  <c r="EU235" i="1"/>
  <c r="ET235" i="1"/>
  <c r="ER235" i="1"/>
  <c r="EQ235" i="1"/>
  <c r="EP235" i="1"/>
  <c r="EO235" i="1"/>
  <c r="EM235" i="1"/>
  <c r="EL235" i="1"/>
  <c r="EK235" i="1"/>
  <c r="EJ235" i="1"/>
  <c r="EH235" i="1"/>
  <c r="EG235" i="1"/>
  <c r="EF235" i="1"/>
  <c r="EE235" i="1"/>
  <c r="EC235" i="1"/>
  <c r="EB235" i="1"/>
  <c r="EA235" i="1"/>
  <c r="DZ235" i="1"/>
  <c r="DT235" i="1"/>
  <c r="DS235" i="1"/>
  <c r="DR235" i="1"/>
  <c r="DQ235" i="1"/>
  <c r="DO235" i="1"/>
  <c r="DN235" i="1"/>
  <c r="DM235" i="1"/>
  <c r="DL235" i="1"/>
  <c r="DJ235" i="1"/>
  <c r="DI235" i="1"/>
  <c r="DH235" i="1"/>
  <c r="DG235" i="1"/>
  <c r="DE235" i="1"/>
  <c r="DD235" i="1"/>
  <c r="DC235" i="1"/>
  <c r="DB235" i="1"/>
  <c r="CZ235" i="1"/>
  <c r="CY235" i="1"/>
  <c r="CX235" i="1"/>
  <c r="CW235" i="1"/>
  <c r="CU235" i="1"/>
  <c r="CT235" i="1"/>
  <c r="CS235" i="1"/>
  <c r="CR235" i="1"/>
  <c r="CL235" i="1"/>
  <c r="CK235" i="1"/>
  <c r="CJ235" i="1"/>
  <c r="CI235" i="1"/>
  <c r="CG235" i="1"/>
  <c r="CF235" i="1"/>
  <c r="CE235" i="1"/>
  <c r="CD235" i="1"/>
  <c r="CB235" i="1"/>
  <c r="CA235" i="1"/>
  <c r="BX235" i="1"/>
  <c r="BW235" i="1"/>
  <c r="BV235" i="1"/>
  <c r="BU235" i="1"/>
  <c r="BS235" i="1"/>
  <c r="BR235" i="1"/>
  <c r="BQ235" i="1"/>
  <c r="BP235" i="1"/>
  <c r="BI235" i="1"/>
  <c r="BH235" i="1"/>
  <c r="BG235" i="1"/>
  <c r="BF235" i="1"/>
  <c r="AY235" i="1"/>
  <c r="AX235" i="1"/>
  <c r="AW235" i="1"/>
  <c r="AV235" i="1"/>
  <c r="AT235" i="1"/>
  <c r="AS235" i="1"/>
  <c r="AR235" i="1"/>
  <c r="AQ235" i="1"/>
  <c r="P235" i="1"/>
  <c r="O235" i="1"/>
  <c r="N235" i="1"/>
  <c r="M235" i="1"/>
  <c r="F235" i="1"/>
  <c r="E235" i="1"/>
  <c r="D235" i="1"/>
  <c r="C235" i="1"/>
  <c r="IE234" i="1"/>
  <c r="ID234" i="1"/>
  <c r="IC234" i="1"/>
  <c r="IB234" i="1"/>
  <c r="HZ234" i="1"/>
  <c r="HY234" i="1"/>
  <c r="HX234" i="1"/>
  <c r="HW234" i="1"/>
  <c r="HP234" i="1"/>
  <c r="HO234" i="1"/>
  <c r="HN234" i="1"/>
  <c r="HM234" i="1"/>
  <c r="HK234" i="1"/>
  <c r="HJ234" i="1"/>
  <c r="GG234" i="1"/>
  <c r="GA234" i="1"/>
  <c r="FZ234" i="1"/>
  <c r="FY234" i="1"/>
  <c r="FX234" i="1"/>
  <c r="FV234" i="1"/>
  <c r="FU234" i="1"/>
  <c r="FT234" i="1"/>
  <c r="FS234" i="1"/>
  <c r="FG234" i="1"/>
  <c r="FF234" i="1"/>
  <c r="FE234" i="1"/>
  <c r="FD234" i="1"/>
  <c r="FB234" i="1"/>
  <c r="FA234" i="1"/>
  <c r="EZ234" i="1"/>
  <c r="EY234" i="1"/>
  <c r="EW234" i="1"/>
  <c r="EV234" i="1"/>
  <c r="EU234" i="1"/>
  <c r="ET234" i="1"/>
  <c r="ER234" i="1"/>
  <c r="EQ234" i="1"/>
  <c r="EP234" i="1"/>
  <c r="EO234" i="1"/>
  <c r="EM234" i="1"/>
  <c r="EL234" i="1"/>
  <c r="EK234" i="1"/>
  <c r="EH234" i="1"/>
  <c r="EG234" i="1"/>
  <c r="EF234" i="1"/>
  <c r="EE234" i="1"/>
  <c r="EC234" i="1"/>
  <c r="EB234" i="1"/>
  <c r="EA234" i="1"/>
  <c r="DZ234" i="1"/>
  <c r="DO234" i="1"/>
  <c r="DN234" i="1"/>
  <c r="DM234" i="1"/>
  <c r="DL234" i="1"/>
  <c r="DJ234" i="1"/>
  <c r="DI234" i="1"/>
  <c r="DH234" i="1"/>
  <c r="DG234" i="1"/>
  <c r="DE234" i="1"/>
  <c r="DD234" i="1"/>
  <c r="DC234" i="1"/>
  <c r="DB234" i="1"/>
  <c r="CZ234" i="1"/>
  <c r="CY234" i="1"/>
  <c r="CX234" i="1"/>
  <c r="CW234" i="1"/>
  <c r="CU234" i="1"/>
  <c r="CT234" i="1"/>
  <c r="CS234" i="1"/>
  <c r="CR234" i="1"/>
  <c r="CL234" i="1"/>
  <c r="CK234" i="1"/>
  <c r="CJ234" i="1"/>
  <c r="CI234" i="1"/>
  <c r="CG234" i="1"/>
  <c r="CF234" i="1"/>
  <c r="CE234" i="1"/>
  <c r="CD234" i="1"/>
  <c r="CB234" i="1"/>
  <c r="CA234" i="1"/>
  <c r="BX234" i="1"/>
  <c r="BW234" i="1"/>
  <c r="BV234" i="1"/>
  <c r="BU234" i="1"/>
  <c r="BS234" i="1"/>
  <c r="BR234" i="1"/>
  <c r="BQ234" i="1"/>
  <c r="BP234" i="1"/>
  <c r="BI234" i="1"/>
  <c r="BH234" i="1"/>
  <c r="BG234" i="1"/>
  <c r="BF234" i="1"/>
  <c r="BD234" i="1"/>
  <c r="BC234" i="1"/>
  <c r="BB234" i="1"/>
  <c r="BA234" i="1"/>
  <c r="AY234" i="1"/>
  <c r="AX234" i="1"/>
  <c r="AW234" i="1"/>
  <c r="AV234" i="1"/>
  <c r="AT234" i="1"/>
  <c r="AS234" i="1"/>
  <c r="AR234" i="1"/>
  <c r="AQ234" i="1"/>
  <c r="P234" i="1"/>
  <c r="O234" i="1"/>
  <c r="N234" i="1"/>
  <c r="M234" i="1"/>
  <c r="F234" i="1"/>
  <c r="E234" i="1"/>
  <c r="D234" i="1"/>
  <c r="C234" i="1"/>
  <c r="IE233" i="1"/>
  <c r="ID233" i="1"/>
  <c r="IC233" i="1"/>
  <c r="IB233" i="1"/>
  <c r="HZ233" i="1"/>
  <c r="HY233" i="1"/>
  <c r="HX233" i="1"/>
  <c r="HW233" i="1"/>
  <c r="HP233" i="1"/>
  <c r="HO233" i="1"/>
  <c r="HN233" i="1"/>
  <c r="HM233" i="1"/>
  <c r="HK233" i="1"/>
  <c r="HJ233" i="1"/>
  <c r="GG233" i="1"/>
  <c r="GA233" i="1"/>
  <c r="FZ233" i="1"/>
  <c r="FY233" i="1"/>
  <c r="FX233" i="1"/>
  <c r="FV233" i="1"/>
  <c r="FU233" i="1"/>
  <c r="FT233" i="1"/>
  <c r="FS233" i="1"/>
  <c r="FG233" i="1"/>
  <c r="FF233" i="1"/>
  <c r="FE233" i="1"/>
  <c r="FD233" i="1"/>
  <c r="EW233" i="1"/>
  <c r="EV233" i="1"/>
  <c r="EU233" i="1"/>
  <c r="ET233" i="1"/>
  <c r="ER233" i="1"/>
  <c r="EQ233" i="1"/>
  <c r="EP233" i="1"/>
  <c r="EO233" i="1"/>
  <c r="EM233" i="1"/>
  <c r="EL233" i="1"/>
  <c r="EK233" i="1"/>
  <c r="EH233" i="1"/>
  <c r="EG233" i="1"/>
  <c r="EF233" i="1"/>
  <c r="EE233" i="1"/>
  <c r="EC233" i="1"/>
  <c r="EB233" i="1"/>
  <c r="EA233" i="1"/>
  <c r="DZ233" i="1"/>
  <c r="DO233" i="1"/>
  <c r="DN233" i="1"/>
  <c r="DM233" i="1"/>
  <c r="DL233" i="1"/>
  <c r="DJ233" i="1"/>
  <c r="DI233" i="1"/>
  <c r="DH233" i="1"/>
  <c r="DG233" i="1"/>
  <c r="DE233" i="1"/>
  <c r="DD233" i="1"/>
  <c r="DC233" i="1"/>
  <c r="DB233" i="1"/>
  <c r="CZ233" i="1"/>
  <c r="CY233" i="1"/>
  <c r="CX233" i="1"/>
  <c r="CW233" i="1"/>
  <c r="CU233" i="1"/>
  <c r="CT233" i="1"/>
  <c r="CS233" i="1"/>
  <c r="CR233" i="1"/>
  <c r="CL233" i="1"/>
  <c r="CK233" i="1"/>
  <c r="CJ233" i="1"/>
  <c r="CI233" i="1"/>
  <c r="CG233" i="1"/>
  <c r="CF233" i="1"/>
  <c r="CE233" i="1"/>
  <c r="CD233" i="1"/>
  <c r="CB233" i="1"/>
  <c r="CA233" i="1"/>
  <c r="BZ233" i="1"/>
  <c r="BX233" i="1"/>
  <c r="BW233" i="1"/>
  <c r="BV233" i="1"/>
  <c r="BU233" i="1"/>
  <c r="BS233" i="1"/>
  <c r="BR233" i="1"/>
  <c r="BQ233" i="1"/>
  <c r="BP233" i="1"/>
  <c r="BI233" i="1"/>
  <c r="BH233" i="1"/>
  <c r="BG233" i="1"/>
  <c r="BF233" i="1"/>
  <c r="BD233" i="1"/>
  <c r="BC233" i="1"/>
  <c r="BB233" i="1"/>
  <c r="BA233" i="1"/>
  <c r="AY233" i="1"/>
  <c r="AX233" i="1"/>
  <c r="AW233" i="1"/>
  <c r="AV233" i="1"/>
  <c r="AT233" i="1"/>
  <c r="AS233" i="1"/>
  <c r="AR233" i="1"/>
  <c r="AQ233" i="1"/>
  <c r="P233" i="1"/>
  <c r="O233" i="1"/>
  <c r="N233" i="1"/>
  <c r="M233" i="1"/>
  <c r="F233" i="1"/>
  <c r="E233" i="1"/>
  <c r="D233" i="1"/>
  <c r="C233" i="1"/>
  <c r="IE232" i="1"/>
  <c r="ID232" i="1"/>
  <c r="IC232" i="1"/>
  <c r="IB232" i="1"/>
  <c r="HZ232" i="1"/>
  <c r="HY232" i="1"/>
  <c r="HX232" i="1"/>
  <c r="HW232" i="1"/>
  <c r="HP232" i="1"/>
  <c r="HO232" i="1"/>
  <c r="HN232" i="1"/>
  <c r="HM232" i="1"/>
  <c r="HK232" i="1"/>
  <c r="HJ232" i="1"/>
  <c r="GG232" i="1"/>
  <c r="GA232" i="1"/>
  <c r="FZ232" i="1"/>
  <c r="FY232" i="1"/>
  <c r="FX232" i="1"/>
  <c r="FV232" i="1"/>
  <c r="FU232" i="1"/>
  <c r="FT232" i="1"/>
  <c r="FS232" i="1"/>
  <c r="FG232" i="1"/>
  <c r="FF232" i="1"/>
  <c r="FE232" i="1"/>
  <c r="FD232" i="1"/>
  <c r="EW232" i="1"/>
  <c r="EV232" i="1"/>
  <c r="EU232" i="1"/>
  <c r="ET232" i="1"/>
  <c r="ER232" i="1"/>
  <c r="EQ232" i="1"/>
  <c r="EP232" i="1"/>
  <c r="EO232" i="1"/>
  <c r="EM232" i="1"/>
  <c r="EL232" i="1"/>
  <c r="EK232" i="1"/>
  <c r="EH232" i="1"/>
  <c r="EG232" i="1"/>
  <c r="EF232" i="1"/>
  <c r="EE232" i="1"/>
  <c r="EC232" i="1"/>
  <c r="EB232" i="1"/>
  <c r="EA232" i="1"/>
  <c r="DZ232" i="1"/>
  <c r="DO232" i="1"/>
  <c r="DN232" i="1"/>
  <c r="DM232" i="1"/>
  <c r="DL232" i="1"/>
  <c r="DJ232" i="1"/>
  <c r="DI232" i="1"/>
  <c r="DH232" i="1"/>
  <c r="DG232" i="1"/>
  <c r="DE232" i="1"/>
  <c r="DD232" i="1"/>
  <c r="DC232" i="1"/>
  <c r="DB232" i="1"/>
  <c r="CZ232" i="1"/>
  <c r="CY232" i="1"/>
  <c r="CX232" i="1"/>
  <c r="CW232" i="1"/>
  <c r="CU232" i="1"/>
  <c r="CT232" i="1"/>
  <c r="CS232" i="1"/>
  <c r="CR232" i="1"/>
  <c r="CL232" i="1"/>
  <c r="CK232" i="1"/>
  <c r="CJ232" i="1"/>
  <c r="CI232" i="1"/>
  <c r="CG232" i="1"/>
  <c r="CF232" i="1"/>
  <c r="CE232" i="1"/>
  <c r="CD232" i="1"/>
  <c r="CB232" i="1"/>
  <c r="CA232" i="1"/>
  <c r="BX232" i="1"/>
  <c r="BW232" i="1"/>
  <c r="BV232" i="1"/>
  <c r="BU232" i="1"/>
  <c r="BS232" i="1"/>
  <c r="BR232" i="1"/>
  <c r="BQ232" i="1"/>
  <c r="BP232" i="1"/>
  <c r="BI232" i="1"/>
  <c r="BH232" i="1"/>
  <c r="BG232" i="1"/>
  <c r="BF232" i="1"/>
  <c r="BD232" i="1"/>
  <c r="BC232" i="1"/>
  <c r="BB232" i="1"/>
  <c r="BA232" i="1"/>
  <c r="AY232" i="1"/>
  <c r="AX232" i="1"/>
  <c r="AW232" i="1"/>
  <c r="AV232" i="1"/>
  <c r="AT232" i="1"/>
  <c r="AS232" i="1"/>
  <c r="AR232" i="1"/>
  <c r="AQ232" i="1"/>
  <c r="P232" i="1"/>
  <c r="O232" i="1"/>
  <c r="N232" i="1"/>
  <c r="M232" i="1"/>
  <c r="F232" i="1"/>
  <c r="E232" i="1"/>
  <c r="D232" i="1"/>
  <c r="C232" i="1"/>
  <c r="B6" i="1" s="1"/>
  <c r="B8" i="1" s="1"/>
  <c r="IE231" i="1"/>
  <c r="ID231" i="1"/>
  <c r="IC231" i="1"/>
  <c r="IB231" i="1"/>
  <c r="HZ231" i="1"/>
  <c r="HY231" i="1"/>
  <c r="HX231" i="1"/>
  <c r="HW231" i="1"/>
  <c r="HP231" i="1"/>
  <c r="HO231" i="1"/>
  <c r="HN231" i="1"/>
  <c r="HM231" i="1"/>
  <c r="HK231" i="1"/>
  <c r="HJ231" i="1"/>
  <c r="HI231" i="1"/>
  <c r="HH231" i="1"/>
  <c r="GG231" i="1"/>
  <c r="GA231" i="1"/>
  <c r="FZ231" i="1"/>
  <c r="FY231" i="1"/>
  <c r="FX231" i="1"/>
  <c r="FV231" i="1"/>
  <c r="FU231" i="1"/>
  <c r="FT231" i="1"/>
  <c r="FS231" i="1"/>
  <c r="FG231" i="1"/>
  <c r="FF231" i="1"/>
  <c r="FE231" i="1"/>
  <c r="FD231" i="1"/>
  <c r="EW231" i="1"/>
  <c r="EV231" i="1"/>
  <c r="EU231" i="1"/>
  <c r="ET231" i="1"/>
  <c r="ER231" i="1"/>
  <c r="EQ231" i="1"/>
  <c r="EP231" i="1"/>
  <c r="EO231" i="1"/>
  <c r="EM231" i="1"/>
  <c r="EL231" i="1"/>
  <c r="EK231" i="1"/>
  <c r="EH231" i="1"/>
  <c r="EG231" i="1"/>
  <c r="EF231" i="1"/>
  <c r="EE231" i="1"/>
  <c r="EC231" i="1"/>
  <c r="EB231" i="1"/>
  <c r="EA231" i="1"/>
  <c r="DZ231" i="1"/>
  <c r="DO231" i="1"/>
  <c r="DN231" i="1"/>
  <c r="DM231" i="1"/>
  <c r="DL231" i="1"/>
  <c r="DJ231" i="1"/>
  <c r="DI231" i="1"/>
  <c r="DH231" i="1"/>
  <c r="DG231" i="1"/>
  <c r="DE231" i="1"/>
  <c r="DD231" i="1"/>
  <c r="DC231" i="1"/>
  <c r="DB231" i="1"/>
  <c r="CZ231" i="1"/>
  <c r="CY231" i="1"/>
  <c r="CX231" i="1"/>
  <c r="CW231" i="1"/>
  <c r="CU231" i="1"/>
  <c r="CT231" i="1"/>
  <c r="CS231" i="1"/>
  <c r="CR231" i="1"/>
  <c r="CL231" i="1"/>
  <c r="CK231" i="1"/>
  <c r="CJ231" i="1"/>
  <c r="CI231" i="1"/>
  <c r="CG231" i="1"/>
  <c r="CF231" i="1"/>
  <c r="CE231" i="1"/>
  <c r="CD231" i="1"/>
  <c r="CB231" i="1"/>
  <c r="CA231" i="1"/>
  <c r="BZ231" i="1"/>
  <c r="BX231" i="1"/>
  <c r="BW231" i="1"/>
  <c r="BV231" i="1"/>
  <c r="BU231" i="1"/>
  <c r="BS231" i="1"/>
  <c r="BR231" i="1"/>
  <c r="BQ231" i="1"/>
  <c r="BP231" i="1"/>
  <c r="BI231" i="1"/>
  <c r="BH231" i="1"/>
  <c r="BG231" i="1"/>
  <c r="BF231" i="1"/>
  <c r="BD231" i="1"/>
  <c r="BC231" i="1"/>
  <c r="BB231" i="1"/>
  <c r="BA231" i="1"/>
  <c r="AY231" i="1"/>
  <c r="AX231" i="1"/>
  <c r="AW231" i="1"/>
  <c r="AV231" i="1"/>
  <c r="AT231" i="1"/>
  <c r="AS231" i="1"/>
  <c r="AR231" i="1"/>
  <c r="AQ231" i="1"/>
  <c r="P231" i="1"/>
  <c r="O231" i="1"/>
  <c r="N231" i="1"/>
  <c r="M231" i="1"/>
  <c r="F231" i="1"/>
  <c r="E231" i="1"/>
  <c r="D231" i="1"/>
  <c r="C231" i="1"/>
  <c r="IE230" i="1"/>
  <c r="ID230" i="1"/>
  <c r="IC230" i="1"/>
  <c r="IB230" i="1"/>
  <c r="HZ230" i="1"/>
  <c r="HY230" i="1"/>
  <c r="HX230" i="1"/>
  <c r="HW230" i="1"/>
  <c r="HP230" i="1"/>
  <c r="HO230" i="1"/>
  <c r="HN230" i="1"/>
  <c r="HM230" i="1"/>
  <c r="HK230" i="1"/>
  <c r="HJ230" i="1"/>
  <c r="HI230" i="1"/>
  <c r="HH230" i="1"/>
  <c r="GA230" i="1"/>
  <c r="FZ230" i="1"/>
  <c r="FY230" i="1"/>
  <c r="FX230" i="1"/>
  <c r="FV230" i="1"/>
  <c r="FU230" i="1"/>
  <c r="FT230" i="1"/>
  <c r="FS230" i="1"/>
  <c r="FG230" i="1"/>
  <c r="FF230" i="1"/>
  <c r="FE230" i="1"/>
  <c r="FD230" i="1"/>
  <c r="EW230" i="1"/>
  <c r="EV230" i="1"/>
  <c r="EU230" i="1"/>
  <c r="ET230" i="1"/>
  <c r="ER230" i="1"/>
  <c r="EQ230" i="1"/>
  <c r="EP230" i="1"/>
  <c r="EO230" i="1"/>
  <c r="EM230" i="1"/>
  <c r="EL230" i="1"/>
  <c r="EK230" i="1"/>
  <c r="EH230" i="1"/>
  <c r="EG230" i="1"/>
  <c r="EF230" i="1"/>
  <c r="EE230" i="1"/>
  <c r="EC230" i="1"/>
  <c r="EB230" i="1"/>
  <c r="EA230" i="1"/>
  <c r="DZ230" i="1"/>
  <c r="DO230" i="1"/>
  <c r="DN230" i="1"/>
  <c r="DM230" i="1"/>
  <c r="DL230" i="1"/>
  <c r="DJ230" i="1"/>
  <c r="DI230" i="1"/>
  <c r="DH230" i="1"/>
  <c r="DG230" i="1"/>
  <c r="DE230" i="1"/>
  <c r="DD230" i="1"/>
  <c r="DC230" i="1"/>
  <c r="DB230" i="1"/>
  <c r="CZ230" i="1"/>
  <c r="CY230" i="1"/>
  <c r="CX230" i="1"/>
  <c r="CW230" i="1"/>
  <c r="CU230" i="1"/>
  <c r="CT230" i="1"/>
  <c r="CS230" i="1"/>
  <c r="CR230" i="1"/>
  <c r="CP230" i="1"/>
  <c r="CO230" i="1"/>
  <c r="CN230" i="1"/>
  <c r="CL230" i="1"/>
  <c r="CK230" i="1"/>
  <c r="CJ230" i="1"/>
  <c r="CI230" i="1"/>
  <c r="CG230" i="1"/>
  <c r="CF230" i="1"/>
  <c r="CE230" i="1"/>
  <c r="CD230" i="1"/>
  <c r="CB230" i="1"/>
  <c r="CA230" i="1"/>
  <c r="BX230" i="1"/>
  <c r="BW230" i="1"/>
  <c r="BV230" i="1"/>
  <c r="BU230" i="1"/>
  <c r="BS230" i="1"/>
  <c r="BR230" i="1"/>
  <c r="BQ230" i="1"/>
  <c r="BP230" i="1"/>
  <c r="BI230" i="1"/>
  <c r="BH230" i="1"/>
  <c r="BG230" i="1"/>
  <c r="BF230" i="1"/>
  <c r="BD230" i="1"/>
  <c r="BC230" i="1"/>
  <c r="BB230" i="1"/>
  <c r="BA230" i="1"/>
  <c r="AY230" i="1"/>
  <c r="AX230" i="1"/>
  <c r="AW230" i="1"/>
  <c r="AV230" i="1"/>
  <c r="AT230" i="1"/>
  <c r="AS230" i="1"/>
  <c r="AR230" i="1"/>
  <c r="AQ230" i="1"/>
  <c r="P230" i="1"/>
  <c r="O230" i="1"/>
  <c r="N230" i="1"/>
  <c r="M230" i="1"/>
  <c r="F230" i="1"/>
  <c r="E230" i="1"/>
  <c r="D230" i="1"/>
  <c r="C230" i="1"/>
  <c r="IE229" i="1"/>
  <c r="ID229" i="1"/>
  <c r="IC229" i="1"/>
  <c r="IB229" i="1"/>
  <c r="HZ229" i="1"/>
  <c r="HY229" i="1"/>
  <c r="HX229" i="1"/>
  <c r="HW229" i="1"/>
  <c r="HP229" i="1"/>
  <c r="HO229" i="1"/>
  <c r="HN229" i="1"/>
  <c r="HM229" i="1"/>
  <c r="HK229" i="1"/>
  <c r="HJ229" i="1"/>
  <c r="HI229" i="1"/>
  <c r="HH229" i="1"/>
  <c r="GA229" i="1"/>
  <c r="FZ229" i="1"/>
  <c r="FY229" i="1"/>
  <c r="FX229" i="1"/>
  <c r="FV229" i="1"/>
  <c r="FU229" i="1"/>
  <c r="FT229" i="1"/>
  <c r="FS229" i="1"/>
  <c r="FG229" i="1"/>
  <c r="FF229" i="1"/>
  <c r="FE229" i="1"/>
  <c r="FD229" i="1"/>
  <c r="EW229" i="1"/>
  <c r="EV229" i="1"/>
  <c r="EU229" i="1"/>
  <c r="ET229" i="1"/>
  <c r="ER229" i="1"/>
  <c r="EQ229" i="1"/>
  <c r="EP229" i="1"/>
  <c r="EO229" i="1"/>
  <c r="EM229" i="1"/>
  <c r="EL229" i="1"/>
  <c r="EK229" i="1"/>
  <c r="EJ229" i="1"/>
  <c r="EH229" i="1"/>
  <c r="EG229" i="1"/>
  <c r="EF229" i="1"/>
  <c r="EE229" i="1"/>
  <c r="EC229" i="1"/>
  <c r="EB229" i="1"/>
  <c r="EA229" i="1"/>
  <c r="DZ229" i="1"/>
  <c r="DO229" i="1"/>
  <c r="DN229" i="1"/>
  <c r="DM229" i="1"/>
  <c r="DL229" i="1"/>
  <c r="DJ229" i="1"/>
  <c r="DI229" i="1"/>
  <c r="DH229" i="1"/>
  <c r="DG229" i="1"/>
  <c r="DE229" i="1"/>
  <c r="DD229" i="1"/>
  <c r="DC229" i="1"/>
  <c r="DB229" i="1"/>
  <c r="CZ229" i="1"/>
  <c r="CY229" i="1"/>
  <c r="CX229" i="1"/>
  <c r="CW229" i="1"/>
  <c r="CU229" i="1"/>
  <c r="CT229" i="1"/>
  <c r="CS229" i="1"/>
  <c r="CR229" i="1"/>
  <c r="CP229" i="1"/>
  <c r="CO229" i="1"/>
  <c r="CN229" i="1"/>
  <c r="CL229" i="1"/>
  <c r="CK229" i="1"/>
  <c r="CJ229" i="1"/>
  <c r="CI229" i="1"/>
  <c r="CG229" i="1"/>
  <c r="CF229" i="1"/>
  <c r="CE229" i="1"/>
  <c r="CD229" i="1"/>
  <c r="CB229" i="1"/>
  <c r="CA229" i="1"/>
  <c r="BZ229" i="1"/>
  <c r="BX229" i="1"/>
  <c r="BW229" i="1"/>
  <c r="BV229" i="1"/>
  <c r="BU229" i="1"/>
  <c r="BS229" i="1"/>
  <c r="BR229" i="1"/>
  <c r="BQ229" i="1"/>
  <c r="BP229" i="1"/>
  <c r="BI229" i="1"/>
  <c r="BH229" i="1"/>
  <c r="BG229" i="1"/>
  <c r="BF229" i="1"/>
  <c r="BD229" i="1"/>
  <c r="BC229" i="1"/>
  <c r="BB229" i="1"/>
  <c r="BA229" i="1"/>
  <c r="AY229" i="1"/>
  <c r="AX229" i="1"/>
  <c r="AW229" i="1"/>
  <c r="AV229" i="1"/>
  <c r="AT229" i="1"/>
  <c r="AS229" i="1"/>
  <c r="AR229" i="1"/>
  <c r="AQ229" i="1"/>
  <c r="P229" i="1"/>
  <c r="O229" i="1"/>
  <c r="N229" i="1"/>
  <c r="M229" i="1"/>
  <c r="F229" i="1"/>
  <c r="E229" i="1"/>
  <c r="D229" i="1"/>
  <c r="C229" i="1"/>
  <c r="IE228" i="1"/>
  <c r="ID228" i="1"/>
  <c r="IC228" i="1"/>
  <c r="IB228" i="1"/>
  <c r="HZ228" i="1"/>
  <c r="HY228" i="1"/>
  <c r="HX228" i="1"/>
  <c r="HW228" i="1"/>
  <c r="HP228" i="1"/>
  <c r="HO228" i="1"/>
  <c r="HN228" i="1"/>
  <c r="HK228" i="1"/>
  <c r="HJ228" i="1"/>
  <c r="HI228" i="1"/>
  <c r="HH228" i="1"/>
  <c r="GA228" i="1"/>
  <c r="FZ228" i="1"/>
  <c r="FY228" i="1"/>
  <c r="FX228" i="1"/>
  <c r="FV228" i="1"/>
  <c r="FU228" i="1"/>
  <c r="FT228" i="1"/>
  <c r="FS228" i="1"/>
  <c r="FG228" i="1"/>
  <c r="FF228" i="1"/>
  <c r="FE228" i="1"/>
  <c r="FD228" i="1"/>
  <c r="EW228" i="1"/>
  <c r="EV228" i="1"/>
  <c r="EU228" i="1"/>
  <c r="ET228" i="1"/>
  <c r="ES4" i="1" s="1" a="1"/>
  <c r="ES4" i="1" s="1"/>
  <c r="ES6" i="1" s="1"/>
  <c r="ES8" i="1" s="1"/>
  <c r="ER228" i="1"/>
  <c r="EQ228" i="1"/>
  <c r="EP228" i="1"/>
  <c r="EO228" i="1"/>
  <c r="EM228" i="1"/>
  <c r="EL228" i="1"/>
  <c r="EK228" i="1"/>
  <c r="EJ228" i="1"/>
  <c r="EH228" i="1"/>
  <c r="EG228" i="1"/>
  <c r="EF228" i="1"/>
  <c r="EE228" i="1"/>
  <c r="EC228" i="1"/>
  <c r="EB228" i="1"/>
  <c r="EA228" i="1"/>
  <c r="DZ228" i="1"/>
  <c r="DY4" i="1" s="1" a="1"/>
  <c r="DY4" i="1" s="1"/>
  <c r="DY6" i="1" s="1"/>
  <c r="DY8" i="1" s="1"/>
  <c r="DO228" i="1"/>
  <c r="DN228" i="1"/>
  <c r="DM228" i="1"/>
  <c r="DL228" i="1"/>
  <c r="DJ228" i="1"/>
  <c r="DI228" i="1"/>
  <c r="DH228" i="1"/>
  <c r="DG228" i="1"/>
  <c r="DE228" i="1"/>
  <c r="DD228" i="1"/>
  <c r="DC228" i="1"/>
  <c r="DB228" i="1"/>
  <c r="CZ228" i="1"/>
  <c r="CY228" i="1"/>
  <c r="CX228" i="1"/>
  <c r="CW228" i="1"/>
  <c r="CU228" i="1"/>
  <c r="CT228" i="1"/>
  <c r="CS228" i="1"/>
  <c r="CR228" i="1"/>
  <c r="CP228" i="1"/>
  <c r="CO228" i="1"/>
  <c r="CN228" i="1"/>
  <c r="CL228" i="1"/>
  <c r="CK228" i="1"/>
  <c r="CJ228" i="1"/>
  <c r="CI228" i="1"/>
  <c r="CG228" i="1"/>
  <c r="CF228" i="1"/>
  <c r="CE228" i="1"/>
  <c r="CD228" i="1"/>
  <c r="CB228" i="1"/>
  <c r="CA228" i="1"/>
  <c r="BZ228" i="1"/>
  <c r="BX228" i="1"/>
  <c r="BW228" i="1"/>
  <c r="BV228" i="1"/>
  <c r="BU228" i="1"/>
  <c r="BS228" i="1"/>
  <c r="BR228" i="1"/>
  <c r="BQ228" i="1"/>
  <c r="BP228" i="1"/>
  <c r="BI228" i="1"/>
  <c r="BH228" i="1"/>
  <c r="BG228" i="1"/>
  <c r="BF228" i="1"/>
  <c r="BD228" i="1"/>
  <c r="BC228" i="1"/>
  <c r="BB228" i="1"/>
  <c r="BA228" i="1"/>
  <c r="AY228" i="1"/>
  <c r="AX228" i="1"/>
  <c r="AW228" i="1"/>
  <c r="AV228" i="1"/>
  <c r="P228" i="1"/>
  <c r="O228" i="1"/>
  <c r="N228" i="1"/>
  <c r="M228" i="1"/>
  <c r="F228" i="1"/>
  <c r="E228" i="1"/>
  <c r="D228" i="1"/>
  <c r="C228" i="1"/>
  <c r="IE227" i="1"/>
  <c r="ID227" i="1"/>
  <c r="IC227" i="1"/>
  <c r="IB227" i="1"/>
  <c r="HZ227" i="1"/>
  <c r="HY227" i="1"/>
  <c r="HX227" i="1"/>
  <c r="HW227" i="1"/>
  <c r="HP227" i="1"/>
  <c r="HO227" i="1"/>
  <c r="HN227" i="1"/>
  <c r="HK227" i="1"/>
  <c r="HJ227" i="1"/>
  <c r="HI227" i="1"/>
  <c r="HH227" i="1"/>
  <c r="GA227" i="1"/>
  <c r="FZ227" i="1"/>
  <c r="FY227" i="1"/>
  <c r="FX227" i="1"/>
  <c r="FV227" i="1"/>
  <c r="FU227" i="1"/>
  <c r="FT227" i="1"/>
  <c r="FS227" i="1"/>
  <c r="FG227" i="1"/>
  <c r="FF227" i="1"/>
  <c r="FE227" i="1"/>
  <c r="FD227" i="1"/>
  <c r="EW227" i="1"/>
  <c r="EV227" i="1"/>
  <c r="EU227" i="1"/>
  <c r="ET227" i="1"/>
  <c r="ER227" i="1"/>
  <c r="EQ227" i="1"/>
  <c r="EP227" i="1"/>
  <c r="EO227" i="1"/>
  <c r="EM227" i="1"/>
  <c r="EL227" i="1"/>
  <c r="EK227" i="1"/>
  <c r="EJ227" i="1"/>
  <c r="EH227" i="1"/>
  <c r="EG227" i="1"/>
  <c r="EF227" i="1"/>
  <c r="EE227" i="1"/>
  <c r="EC227" i="1"/>
  <c r="EB227" i="1"/>
  <c r="EA227" i="1"/>
  <c r="DZ227" i="1"/>
  <c r="DO227" i="1"/>
  <c r="DN227" i="1"/>
  <c r="DM227" i="1"/>
  <c r="DL227" i="1"/>
  <c r="DJ227" i="1"/>
  <c r="DI227" i="1"/>
  <c r="DH227" i="1"/>
  <c r="DG227" i="1"/>
  <c r="DE227" i="1"/>
  <c r="DD227" i="1"/>
  <c r="DC227" i="1"/>
  <c r="DB227" i="1"/>
  <c r="CZ227" i="1"/>
  <c r="CY227" i="1"/>
  <c r="CX227" i="1"/>
  <c r="CW227" i="1"/>
  <c r="CU227" i="1"/>
  <c r="CT227" i="1"/>
  <c r="CS227" i="1"/>
  <c r="CR227" i="1"/>
  <c r="CP227" i="1"/>
  <c r="CO227" i="1"/>
  <c r="CN227" i="1"/>
  <c r="CL227" i="1"/>
  <c r="CK227" i="1"/>
  <c r="CJ227" i="1"/>
  <c r="CI227" i="1"/>
  <c r="CG227" i="1"/>
  <c r="CF227" i="1"/>
  <c r="CE227" i="1"/>
  <c r="CD227" i="1"/>
  <c r="CB227" i="1"/>
  <c r="CA227" i="1"/>
  <c r="BZ227" i="1"/>
  <c r="BX227" i="1"/>
  <c r="BW227" i="1"/>
  <c r="BV227" i="1"/>
  <c r="BU227" i="1"/>
  <c r="BS227" i="1"/>
  <c r="BR227" i="1"/>
  <c r="BQ227" i="1"/>
  <c r="BP227" i="1"/>
  <c r="BI227" i="1"/>
  <c r="BH227" i="1"/>
  <c r="BG227" i="1"/>
  <c r="BF227" i="1"/>
  <c r="BD227" i="1"/>
  <c r="BC227" i="1"/>
  <c r="BB227" i="1"/>
  <c r="BA227" i="1"/>
  <c r="AY227" i="1"/>
  <c r="AX227" i="1"/>
  <c r="AW227" i="1"/>
  <c r="AV227" i="1"/>
  <c r="P227" i="1"/>
  <c r="O227" i="1"/>
  <c r="N227" i="1"/>
  <c r="M227" i="1"/>
  <c r="F227" i="1"/>
  <c r="E227" i="1"/>
  <c r="D227" i="1"/>
  <c r="C227" i="1"/>
  <c r="IE226" i="1"/>
  <c r="ID226" i="1"/>
  <c r="IC226" i="1"/>
  <c r="IB226" i="1"/>
  <c r="HZ226" i="1"/>
  <c r="HY226" i="1"/>
  <c r="HX226" i="1"/>
  <c r="HW226" i="1"/>
  <c r="HP226" i="1"/>
  <c r="HO226" i="1"/>
  <c r="HN226" i="1"/>
  <c r="HK226" i="1"/>
  <c r="HJ226" i="1"/>
  <c r="HI226" i="1"/>
  <c r="HH226" i="1"/>
  <c r="GA226" i="1"/>
  <c r="FZ226" i="1"/>
  <c r="FY226" i="1"/>
  <c r="FX226" i="1"/>
  <c r="FV226" i="1"/>
  <c r="FU226" i="1"/>
  <c r="FT226" i="1"/>
  <c r="FS226" i="1"/>
  <c r="FG226" i="1"/>
  <c r="FF226" i="1"/>
  <c r="FE226" i="1"/>
  <c r="FD226" i="1"/>
  <c r="EW226" i="1"/>
  <c r="EV226" i="1"/>
  <c r="EU226" i="1"/>
  <c r="ET226" i="1"/>
  <c r="ER226" i="1"/>
  <c r="EQ226" i="1"/>
  <c r="EP226" i="1"/>
  <c r="EO226" i="1"/>
  <c r="EM226" i="1"/>
  <c r="EL226" i="1"/>
  <c r="EK226" i="1"/>
  <c r="EJ226" i="1"/>
  <c r="EH226" i="1"/>
  <c r="EG226" i="1"/>
  <c r="EF226" i="1"/>
  <c r="EE226" i="1"/>
  <c r="EC226" i="1"/>
  <c r="EB226" i="1"/>
  <c r="EA226" i="1"/>
  <c r="DZ226" i="1"/>
  <c r="DO226" i="1"/>
  <c r="DN226" i="1"/>
  <c r="DM226" i="1"/>
  <c r="DL226" i="1"/>
  <c r="DJ226" i="1"/>
  <c r="DI226" i="1"/>
  <c r="DH226" i="1"/>
  <c r="DG226" i="1"/>
  <c r="DE226" i="1"/>
  <c r="DD226" i="1"/>
  <c r="DC226" i="1"/>
  <c r="DB226" i="1"/>
  <c r="CZ226" i="1"/>
  <c r="CY226" i="1"/>
  <c r="CX226" i="1"/>
  <c r="CW226" i="1"/>
  <c r="CU226" i="1"/>
  <c r="CT226" i="1"/>
  <c r="CS226" i="1"/>
  <c r="CR226" i="1"/>
  <c r="CP226" i="1"/>
  <c r="CO226" i="1"/>
  <c r="CN226" i="1"/>
  <c r="CL226" i="1"/>
  <c r="CK226" i="1"/>
  <c r="CJ226" i="1"/>
  <c r="CI226" i="1"/>
  <c r="CG226" i="1"/>
  <c r="CF226" i="1"/>
  <c r="CE226" i="1"/>
  <c r="CD226" i="1"/>
  <c r="CB226" i="1"/>
  <c r="CA226" i="1"/>
  <c r="BZ226" i="1"/>
  <c r="BX226" i="1"/>
  <c r="BW226" i="1"/>
  <c r="BV226" i="1"/>
  <c r="BU226" i="1"/>
  <c r="BT4" i="1" s="1" a="1"/>
  <c r="BT4" i="1" s="1"/>
  <c r="BT6" i="1" s="1"/>
  <c r="BT8" i="1" s="1"/>
  <c r="BS226" i="1"/>
  <c r="BR226" i="1"/>
  <c r="BQ226" i="1"/>
  <c r="BP226" i="1"/>
  <c r="BI226" i="1"/>
  <c r="BH226" i="1"/>
  <c r="BG226" i="1"/>
  <c r="BF226" i="1"/>
  <c r="BD226" i="1"/>
  <c r="BC226" i="1"/>
  <c r="BB226" i="1"/>
  <c r="BA226" i="1"/>
  <c r="AY226" i="1"/>
  <c r="AX226" i="1"/>
  <c r="AW226" i="1"/>
  <c r="AV226" i="1"/>
  <c r="AU4" i="1" s="1" a="1"/>
  <c r="AU4" i="1" s="1"/>
  <c r="AU6" i="1" s="1"/>
  <c r="AU8" i="1" s="1"/>
  <c r="P226" i="1"/>
  <c r="O226" i="1"/>
  <c r="N226" i="1"/>
  <c r="M226" i="1"/>
  <c r="F226" i="1"/>
  <c r="E226" i="1"/>
  <c r="D226" i="1"/>
  <c r="C226" i="1"/>
  <c r="IE225" i="1"/>
  <c r="ID225" i="1"/>
  <c r="IC225" i="1"/>
  <c r="IB225" i="1"/>
  <c r="HZ225" i="1"/>
  <c r="HY225" i="1"/>
  <c r="HX225" i="1"/>
  <c r="HW225" i="1"/>
  <c r="HP225" i="1"/>
  <c r="HO225" i="1"/>
  <c r="HN225" i="1"/>
  <c r="HK225" i="1"/>
  <c r="HJ225" i="1"/>
  <c r="HI225" i="1"/>
  <c r="HH225" i="1"/>
  <c r="GA225" i="1"/>
  <c r="FZ225" i="1"/>
  <c r="FY225" i="1"/>
  <c r="FX225" i="1"/>
  <c r="FV225" i="1"/>
  <c r="FU225" i="1"/>
  <c r="FT225" i="1"/>
  <c r="FS225" i="1"/>
  <c r="FG225" i="1"/>
  <c r="FF225" i="1"/>
  <c r="FE225" i="1"/>
  <c r="FD225" i="1"/>
  <c r="EW225" i="1"/>
  <c r="EV225" i="1"/>
  <c r="EU225" i="1"/>
  <c r="ET225" i="1"/>
  <c r="ER225" i="1"/>
  <c r="EQ225" i="1"/>
  <c r="EP225" i="1"/>
  <c r="EO225" i="1"/>
  <c r="EM225" i="1"/>
  <c r="EL225" i="1"/>
  <c r="EK225" i="1"/>
  <c r="EJ225" i="1"/>
  <c r="EH225" i="1"/>
  <c r="EG225" i="1"/>
  <c r="EF225" i="1"/>
  <c r="EE225" i="1"/>
  <c r="EC225" i="1"/>
  <c r="EB225" i="1"/>
  <c r="EA225" i="1"/>
  <c r="DZ225" i="1"/>
  <c r="DO225" i="1"/>
  <c r="DN225" i="1"/>
  <c r="DM225" i="1"/>
  <c r="DL225" i="1"/>
  <c r="DJ225" i="1"/>
  <c r="DI225" i="1"/>
  <c r="DH225" i="1"/>
  <c r="DG225" i="1"/>
  <c r="DE225" i="1"/>
  <c r="DD225" i="1"/>
  <c r="DC225" i="1"/>
  <c r="DB225" i="1"/>
  <c r="CZ225" i="1"/>
  <c r="CY225" i="1"/>
  <c r="CX225" i="1"/>
  <c r="CW225" i="1"/>
  <c r="CU225" i="1"/>
  <c r="CT225" i="1"/>
  <c r="CS225" i="1"/>
  <c r="CR225" i="1"/>
  <c r="CP225" i="1"/>
  <c r="CO225" i="1"/>
  <c r="CN225" i="1"/>
  <c r="CL225" i="1"/>
  <c r="CK225" i="1"/>
  <c r="CJ225" i="1"/>
  <c r="CI225" i="1"/>
  <c r="BX225" i="1"/>
  <c r="BW225" i="1"/>
  <c r="BV225" i="1"/>
  <c r="BU225" i="1"/>
  <c r="BI225" i="1"/>
  <c r="BH225" i="1"/>
  <c r="BG225" i="1"/>
  <c r="BF225" i="1"/>
  <c r="BD225" i="1"/>
  <c r="BC225" i="1"/>
  <c r="BB225" i="1"/>
  <c r="BA225" i="1"/>
  <c r="AY225" i="1"/>
  <c r="AX225" i="1"/>
  <c r="AW225" i="1"/>
  <c r="AV225" i="1"/>
  <c r="P225" i="1"/>
  <c r="O225" i="1"/>
  <c r="N225" i="1"/>
  <c r="M225" i="1"/>
  <c r="F225" i="1"/>
  <c r="E225" i="1"/>
  <c r="D225" i="1"/>
  <c r="C225" i="1"/>
  <c r="IE224" i="1"/>
  <c r="ID224" i="1"/>
  <c r="IC224" i="1"/>
  <c r="IB224" i="1"/>
  <c r="HZ224" i="1"/>
  <c r="HY224" i="1"/>
  <c r="HX224" i="1"/>
  <c r="HW224" i="1"/>
  <c r="HP224" i="1"/>
  <c r="HO224" i="1"/>
  <c r="HN224" i="1"/>
  <c r="HM224" i="1"/>
  <c r="HK224" i="1"/>
  <c r="HJ224" i="1"/>
  <c r="HI224" i="1"/>
  <c r="HH224" i="1"/>
  <c r="GA224" i="1"/>
  <c r="FZ224" i="1"/>
  <c r="FY224" i="1"/>
  <c r="FX224" i="1"/>
  <c r="FV224" i="1"/>
  <c r="FU224" i="1"/>
  <c r="FT224" i="1"/>
  <c r="FS224" i="1"/>
  <c r="FG224" i="1"/>
  <c r="FF224" i="1"/>
  <c r="FE224" i="1"/>
  <c r="FD224" i="1"/>
  <c r="EW224" i="1"/>
  <c r="EV224" i="1"/>
  <c r="EU224" i="1"/>
  <c r="ET224" i="1"/>
  <c r="ER224" i="1"/>
  <c r="EQ224" i="1"/>
  <c r="EP224" i="1"/>
  <c r="EO224" i="1"/>
  <c r="EM224" i="1"/>
  <c r="EL224" i="1"/>
  <c r="EK224" i="1"/>
  <c r="EJ224" i="1"/>
  <c r="EH224" i="1"/>
  <c r="EG224" i="1"/>
  <c r="EF224" i="1"/>
  <c r="EE224" i="1"/>
  <c r="EC224" i="1"/>
  <c r="EB224" i="1"/>
  <c r="EA224" i="1"/>
  <c r="DZ224" i="1"/>
  <c r="DO224" i="1"/>
  <c r="DN224" i="1"/>
  <c r="DM224" i="1"/>
  <c r="DL224" i="1"/>
  <c r="DJ224" i="1"/>
  <c r="DI224" i="1"/>
  <c r="DH224" i="1"/>
  <c r="DG224" i="1"/>
  <c r="DE224" i="1"/>
  <c r="DD224" i="1"/>
  <c r="DC224" i="1"/>
  <c r="DB224" i="1"/>
  <c r="CZ224" i="1"/>
  <c r="CY224" i="1"/>
  <c r="CX224" i="1"/>
  <c r="CW224" i="1"/>
  <c r="CU224" i="1"/>
  <c r="CT224" i="1"/>
  <c r="CS224" i="1"/>
  <c r="CR224" i="1"/>
  <c r="CP224" i="1"/>
  <c r="CO224" i="1"/>
  <c r="CN224" i="1"/>
  <c r="CL224" i="1"/>
  <c r="CK224" i="1"/>
  <c r="CJ224" i="1"/>
  <c r="CI224" i="1"/>
  <c r="BX224" i="1"/>
  <c r="BW224" i="1"/>
  <c r="BV224" i="1"/>
  <c r="BU224" i="1"/>
  <c r="BI224" i="1"/>
  <c r="BH224" i="1"/>
  <c r="BG224" i="1"/>
  <c r="BF224" i="1"/>
  <c r="BD224" i="1"/>
  <c r="BC224" i="1"/>
  <c r="BB224" i="1"/>
  <c r="BA224" i="1"/>
  <c r="AY224" i="1"/>
  <c r="AX224" i="1"/>
  <c r="AW224" i="1"/>
  <c r="AV224" i="1"/>
  <c r="P224" i="1"/>
  <c r="O224" i="1"/>
  <c r="N224" i="1"/>
  <c r="M224" i="1"/>
  <c r="F224" i="1"/>
  <c r="E224" i="1"/>
  <c r="D224" i="1"/>
  <c r="C224" i="1"/>
  <c r="IE223" i="1"/>
  <c r="ID223" i="1"/>
  <c r="IC223" i="1"/>
  <c r="IB223" i="1"/>
  <c r="HZ223" i="1"/>
  <c r="HY223" i="1"/>
  <c r="HX223" i="1"/>
  <c r="HW223" i="1"/>
  <c r="HP223" i="1"/>
  <c r="HO223" i="1"/>
  <c r="HN223" i="1"/>
  <c r="HK223" i="1"/>
  <c r="HJ223" i="1"/>
  <c r="HI223" i="1"/>
  <c r="HH223" i="1"/>
  <c r="GA223" i="1"/>
  <c r="FZ223" i="1"/>
  <c r="FY223" i="1"/>
  <c r="FX223" i="1"/>
  <c r="FV223" i="1"/>
  <c r="FU223" i="1"/>
  <c r="FT223" i="1"/>
  <c r="FS223" i="1"/>
  <c r="FG223" i="1"/>
  <c r="FF223" i="1"/>
  <c r="FE223" i="1"/>
  <c r="FD223" i="1"/>
  <c r="EW223" i="1"/>
  <c r="EV223" i="1"/>
  <c r="EU223" i="1"/>
  <c r="ET223" i="1"/>
  <c r="ER223" i="1"/>
  <c r="EQ223" i="1"/>
  <c r="EP223" i="1"/>
  <c r="EO223" i="1"/>
  <c r="EM223" i="1"/>
  <c r="EL223" i="1"/>
  <c r="EK223" i="1"/>
  <c r="EJ223" i="1"/>
  <c r="EH223" i="1"/>
  <c r="EG223" i="1"/>
  <c r="EF223" i="1"/>
  <c r="EE223" i="1"/>
  <c r="EC223" i="1"/>
  <c r="EB223" i="1"/>
  <c r="EA223" i="1"/>
  <c r="DZ223" i="1"/>
  <c r="DO223" i="1"/>
  <c r="DN223" i="1"/>
  <c r="DM223" i="1"/>
  <c r="DL223" i="1"/>
  <c r="DJ223" i="1"/>
  <c r="DI223" i="1"/>
  <c r="DH223" i="1"/>
  <c r="DG223" i="1"/>
  <c r="DE223" i="1"/>
  <c r="DD223" i="1"/>
  <c r="DC223" i="1"/>
  <c r="DB223" i="1"/>
  <c r="CZ223" i="1"/>
  <c r="CY223" i="1"/>
  <c r="CX223" i="1"/>
  <c r="CW223" i="1"/>
  <c r="CU223" i="1"/>
  <c r="CT223" i="1"/>
  <c r="CS223" i="1"/>
  <c r="CR223" i="1"/>
  <c r="CP223" i="1"/>
  <c r="CO223" i="1"/>
  <c r="CN223" i="1"/>
  <c r="CL223" i="1"/>
  <c r="CK223" i="1"/>
  <c r="CJ223" i="1"/>
  <c r="CI223" i="1"/>
  <c r="BX223" i="1"/>
  <c r="BW223" i="1"/>
  <c r="BV223" i="1"/>
  <c r="BU223" i="1"/>
  <c r="BI223" i="1"/>
  <c r="BH223" i="1"/>
  <c r="BG223" i="1"/>
  <c r="BF223" i="1"/>
  <c r="BD223" i="1"/>
  <c r="BC223" i="1"/>
  <c r="BB223" i="1"/>
  <c r="BA223" i="1"/>
  <c r="AY223" i="1"/>
  <c r="AX223" i="1"/>
  <c r="AW223" i="1"/>
  <c r="AV223" i="1"/>
  <c r="P223" i="1"/>
  <c r="O223" i="1"/>
  <c r="N223" i="1"/>
  <c r="M223" i="1"/>
  <c r="F223" i="1"/>
  <c r="E223" i="1"/>
  <c r="D223" i="1"/>
  <c r="C223" i="1"/>
  <c r="IE222" i="1"/>
  <c r="ID222" i="1"/>
  <c r="IC222" i="1"/>
  <c r="IB222" i="1"/>
  <c r="HZ222" i="1"/>
  <c r="HY222" i="1"/>
  <c r="HX222" i="1"/>
  <c r="HW222" i="1"/>
  <c r="HP222" i="1"/>
  <c r="HO222" i="1"/>
  <c r="HN222" i="1"/>
  <c r="HK222" i="1"/>
  <c r="HJ222" i="1"/>
  <c r="HI222" i="1"/>
  <c r="HH222" i="1"/>
  <c r="GA222" i="1"/>
  <c r="FZ222" i="1"/>
  <c r="FY222" i="1"/>
  <c r="FX222" i="1"/>
  <c r="FV222" i="1"/>
  <c r="FU222" i="1"/>
  <c r="FT222" i="1"/>
  <c r="FS222" i="1"/>
  <c r="FG222" i="1"/>
  <c r="FF222" i="1"/>
  <c r="FE222" i="1"/>
  <c r="FD222" i="1"/>
  <c r="EW222" i="1"/>
  <c r="EV222" i="1"/>
  <c r="EU222" i="1"/>
  <c r="ET222" i="1"/>
  <c r="ER222" i="1"/>
  <c r="EQ222" i="1"/>
  <c r="EP222" i="1"/>
  <c r="EO222" i="1"/>
  <c r="EM222" i="1"/>
  <c r="EL222" i="1"/>
  <c r="EK222" i="1"/>
  <c r="EJ222" i="1"/>
  <c r="EH222" i="1"/>
  <c r="EG222" i="1"/>
  <c r="EF222" i="1"/>
  <c r="EE222" i="1"/>
  <c r="EC222" i="1"/>
  <c r="EB222" i="1"/>
  <c r="EA222" i="1"/>
  <c r="DZ222" i="1"/>
  <c r="DO222" i="1"/>
  <c r="DN222" i="1"/>
  <c r="DM222" i="1"/>
  <c r="DL222" i="1"/>
  <c r="DJ222" i="1"/>
  <c r="DI222" i="1"/>
  <c r="DH222" i="1"/>
  <c r="DG222" i="1"/>
  <c r="DE222" i="1"/>
  <c r="DD222" i="1"/>
  <c r="DC222" i="1"/>
  <c r="DB222" i="1"/>
  <c r="CZ222" i="1"/>
  <c r="CY222" i="1"/>
  <c r="CX222" i="1"/>
  <c r="CW222" i="1"/>
  <c r="CU222" i="1"/>
  <c r="CT222" i="1"/>
  <c r="CS222" i="1"/>
  <c r="CR222" i="1"/>
  <c r="CP222" i="1"/>
  <c r="CO222" i="1"/>
  <c r="CN222" i="1"/>
  <c r="CL222" i="1"/>
  <c r="CK222" i="1"/>
  <c r="CJ222" i="1"/>
  <c r="CI222" i="1"/>
  <c r="BX222" i="1"/>
  <c r="BW222" i="1"/>
  <c r="BV222" i="1"/>
  <c r="BU222" i="1"/>
  <c r="BI222" i="1"/>
  <c r="BH222" i="1"/>
  <c r="BG222" i="1"/>
  <c r="BF222" i="1"/>
  <c r="BD222" i="1"/>
  <c r="BC222" i="1"/>
  <c r="BB222" i="1"/>
  <c r="BA222" i="1"/>
  <c r="P222" i="1"/>
  <c r="O222" i="1"/>
  <c r="N222" i="1"/>
  <c r="M222" i="1"/>
  <c r="F222" i="1"/>
  <c r="E222" i="1"/>
  <c r="D222" i="1"/>
  <c r="C222" i="1"/>
  <c r="IE221" i="1"/>
  <c r="ID221" i="1"/>
  <c r="IC221" i="1"/>
  <c r="IB221" i="1"/>
  <c r="HZ221" i="1"/>
  <c r="HY221" i="1"/>
  <c r="HX221" i="1"/>
  <c r="HW221" i="1"/>
  <c r="HP221" i="1"/>
  <c r="HO221" i="1"/>
  <c r="HN221" i="1"/>
  <c r="HK221" i="1"/>
  <c r="HJ221" i="1"/>
  <c r="HI221" i="1"/>
  <c r="HH221" i="1"/>
  <c r="GA221" i="1"/>
  <c r="FZ221" i="1"/>
  <c r="FY221" i="1"/>
  <c r="FX221" i="1"/>
  <c r="FV221" i="1"/>
  <c r="FU221" i="1"/>
  <c r="FT221" i="1"/>
  <c r="FS221" i="1"/>
  <c r="FG221" i="1"/>
  <c r="FF221" i="1"/>
  <c r="FE221" i="1"/>
  <c r="FD221" i="1"/>
  <c r="EW221" i="1"/>
  <c r="EV221" i="1"/>
  <c r="EU221" i="1"/>
  <c r="ET221" i="1"/>
  <c r="ER221" i="1"/>
  <c r="EQ221" i="1"/>
  <c r="EP221" i="1"/>
  <c r="EO221" i="1"/>
  <c r="EM221" i="1"/>
  <c r="EL221" i="1"/>
  <c r="EK221" i="1"/>
  <c r="EJ221" i="1"/>
  <c r="EH221" i="1"/>
  <c r="EG221" i="1"/>
  <c r="EF221" i="1"/>
  <c r="EE221" i="1"/>
  <c r="DO221" i="1"/>
  <c r="DN221" i="1"/>
  <c r="DM221" i="1"/>
  <c r="DL221" i="1"/>
  <c r="DJ221" i="1"/>
  <c r="DI221" i="1"/>
  <c r="DH221" i="1"/>
  <c r="DG221" i="1"/>
  <c r="DF4" i="1" s="1" a="1"/>
  <c r="DF4" i="1" s="1"/>
  <c r="DF6" i="1" s="1"/>
  <c r="DF8" i="1" s="1"/>
  <c r="DE221" i="1"/>
  <c r="DD221" i="1"/>
  <c r="DC221" i="1"/>
  <c r="DB221" i="1"/>
  <c r="CZ221" i="1"/>
  <c r="CY221" i="1"/>
  <c r="CX221" i="1"/>
  <c r="CW221" i="1"/>
  <c r="CU221" i="1"/>
  <c r="CT221" i="1"/>
  <c r="CS221" i="1"/>
  <c r="CR221" i="1"/>
  <c r="CP221" i="1"/>
  <c r="CO221" i="1"/>
  <c r="CN221" i="1"/>
  <c r="BX221" i="1"/>
  <c r="BW221" i="1"/>
  <c r="BV221" i="1"/>
  <c r="BU221" i="1"/>
  <c r="BI221" i="1"/>
  <c r="BH221" i="1"/>
  <c r="BG221" i="1"/>
  <c r="BF221" i="1"/>
  <c r="BD221" i="1"/>
  <c r="BC221" i="1"/>
  <c r="BB221" i="1"/>
  <c r="BA221" i="1"/>
  <c r="AJ221" i="1"/>
  <c r="AI221" i="1"/>
  <c r="AH221" i="1"/>
  <c r="AG221" i="1"/>
  <c r="P221" i="1"/>
  <c r="O221" i="1"/>
  <c r="N221" i="1"/>
  <c r="M221" i="1"/>
  <c r="F221" i="1"/>
  <c r="E221" i="1"/>
  <c r="D221" i="1"/>
  <c r="C221" i="1"/>
  <c r="IE220" i="1"/>
  <c r="ID220" i="1"/>
  <c r="IC220" i="1"/>
  <c r="IB220" i="1"/>
  <c r="HZ220" i="1"/>
  <c r="HY220" i="1"/>
  <c r="HX220" i="1"/>
  <c r="HW220" i="1"/>
  <c r="HP220" i="1"/>
  <c r="HO220" i="1"/>
  <c r="HN220" i="1"/>
  <c r="HK220" i="1"/>
  <c r="HJ220" i="1"/>
  <c r="HI220" i="1"/>
  <c r="HH220" i="1"/>
  <c r="GA220" i="1"/>
  <c r="FZ220" i="1"/>
  <c r="FY220" i="1"/>
  <c r="FX220" i="1"/>
  <c r="FV220" i="1"/>
  <c r="FU220" i="1"/>
  <c r="FT220" i="1"/>
  <c r="FS220" i="1"/>
  <c r="FG220" i="1"/>
  <c r="FF220" i="1"/>
  <c r="FE220" i="1"/>
  <c r="FD220" i="1"/>
  <c r="ER220" i="1"/>
  <c r="EQ220" i="1"/>
  <c r="EP220" i="1"/>
  <c r="EO220" i="1"/>
  <c r="EM220" i="1"/>
  <c r="EL220" i="1"/>
  <c r="EK220" i="1"/>
  <c r="EJ220" i="1"/>
  <c r="EH220" i="1"/>
  <c r="EG220" i="1"/>
  <c r="EF220" i="1"/>
  <c r="EE220" i="1"/>
  <c r="DO220" i="1"/>
  <c r="DN220" i="1"/>
  <c r="DM220" i="1"/>
  <c r="DL220" i="1"/>
  <c r="DJ220" i="1"/>
  <c r="DI220" i="1"/>
  <c r="DH220" i="1"/>
  <c r="DG220" i="1"/>
  <c r="DE220" i="1"/>
  <c r="DD220" i="1"/>
  <c r="DC220" i="1"/>
  <c r="DB220" i="1"/>
  <c r="CZ220" i="1"/>
  <c r="CY220" i="1"/>
  <c r="CX220" i="1"/>
  <c r="CW220" i="1"/>
  <c r="CU220" i="1"/>
  <c r="CT220" i="1"/>
  <c r="CS220" i="1"/>
  <c r="CR220" i="1"/>
  <c r="CP220" i="1"/>
  <c r="CO220" i="1"/>
  <c r="BX220" i="1"/>
  <c r="BW220" i="1"/>
  <c r="BV220" i="1"/>
  <c r="BU220" i="1"/>
  <c r="BI220" i="1"/>
  <c r="BH220" i="1"/>
  <c r="BG220" i="1"/>
  <c r="BF220" i="1"/>
  <c r="BD220" i="1"/>
  <c r="BC220" i="1"/>
  <c r="BB220" i="1"/>
  <c r="BA220" i="1"/>
  <c r="AZ4" i="1" s="1" a="1"/>
  <c r="AZ4" i="1" s="1"/>
  <c r="AZ6" i="1" s="1"/>
  <c r="AZ8" i="1" s="1"/>
  <c r="AJ220" i="1"/>
  <c r="AI220" i="1"/>
  <c r="AH220" i="1"/>
  <c r="AG220" i="1"/>
  <c r="P220" i="1"/>
  <c r="O220" i="1"/>
  <c r="N220" i="1"/>
  <c r="M220" i="1"/>
  <c r="F220" i="1"/>
  <c r="E220" i="1"/>
  <c r="D220" i="1"/>
  <c r="C220" i="1"/>
  <c r="IE219" i="1"/>
  <c r="ID219" i="1"/>
  <c r="IC219" i="1"/>
  <c r="IB219" i="1"/>
  <c r="HZ219" i="1"/>
  <c r="HY219" i="1"/>
  <c r="HX219" i="1"/>
  <c r="HW219" i="1"/>
  <c r="HP219" i="1"/>
  <c r="HO219" i="1"/>
  <c r="HN219" i="1"/>
  <c r="HM219" i="1"/>
  <c r="HK219" i="1"/>
  <c r="HJ219" i="1"/>
  <c r="HI219" i="1"/>
  <c r="HH219" i="1"/>
  <c r="GA219" i="1"/>
  <c r="FZ219" i="1"/>
  <c r="FY219" i="1"/>
  <c r="FX219" i="1"/>
  <c r="FV219" i="1"/>
  <c r="FU219" i="1"/>
  <c r="FT219" i="1"/>
  <c r="FS219" i="1"/>
  <c r="FG219" i="1"/>
  <c r="FF219" i="1"/>
  <c r="FE219" i="1"/>
  <c r="FD219" i="1"/>
  <c r="ER219" i="1"/>
  <c r="EQ219" i="1"/>
  <c r="EP219" i="1"/>
  <c r="EO219" i="1"/>
  <c r="EM219" i="1"/>
  <c r="EL219" i="1"/>
  <c r="EK219" i="1"/>
  <c r="EJ219" i="1"/>
  <c r="EH219" i="1"/>
  <c r="EG219" i="1"/>
  <c r="EF219" i="1"/>
  <c r="EE219" i="1"/>
  <c r="DO219" i="1"/>
  <c r="DN219" i="1"/>
  <c r="DM219" i="1"/>
  <c r="DL219" i="1"/>
  <c r="DJ219" i="1"/>
  <c r="DI219" i="1"/>
  <c r="DH219" i="1"/>
  <c r="DG219" i="1"/>
  <c r="DE219" i="1"/>
  <c r="DD219" i="1"/>
  <c r="DC219" i="1"/>
  <c r="DB219" i="1"/>
  <c r="CZ219" i="1"/>
  <c r="CY219" i="1"/>
  <c r="CX219" i="1"/>
  <c r="CW219" i="1"/>
  <c r="CU219" i="1"/>
  <c r="CT219" i="1"/>
  <c r="CS219" i="1"/>
  <c r="CR219" i="1"/>
  <c r="CP219" i="1"/>
  <c r="CO219" i="1"/>
  <c r="CN219" i="1"/>
  <c r="BX219" i="1"/>
  <c r="BW219" i="1"/>
  <c r="BV219" i="1"/>
  <c r="BU219" i="1"/>
  <c r="BI219" i="1"/>
  <c r="BH219" i="1"/>
  <c r="BG219" i="1"/>
  <c r="BF219" i="1"/>
  <c r="BD219" i="1"/>
  <c r="BC219" i="1"/>
  <c r="BB219" i="1"/>
  <c r="BA219" i="1"/>
  <c r="AJ219" i="1"/>
  <c r="AI219" i="1"/>
  <c r="AH219" i="1"/>
  <c r="AG219" i="1"/>
  <c r="P219" i="1"/>
  <c r="O219" i="1"/>
  <c r="N219" i="1"/>
  <c r="M219" i="1"/>
  <c r="F219" i="1"/>
  <c r="E219" i="1"/>
  <c r="D219" i="1"/>
  <c r="C219" i="1"/>
  <c r="IE218" i="1"/>
  <c r="ID218" i="1"/>
  <c r="IC218" i="1"/>
  <c r="IB218" i="1"/>
  <c r="HP218" i="1"/>
  <c r="HO218" i="1"/>
  <c r="HN218" i="1"/>
  <c r="HK218" i="1"/>
  <c r="HJ218" i="1"/>
  <c r="HI218" i="1"/>
  <c r="HH218" i="1"/>
  <c r="GA218" i="1"/>
  <c r="FZ218" i="1"/>
  <c r="FY218" i="1"/>
  <c r="FX218" i="1"/>
  <c r="FV218" i="1"/>
  <c r="FU218" i="1"/>
  <c r="FT218" i="1"/>
  <c r="FS218" i="1"/>
  <c r="FQ218" i="1"/>
  <c r="FP218" i="1"/>
  <c r="FO218" i="1"/>
  <c r="FN218" i="1"/>
  <c r="FG218" i="1"/>
  <c r="FF218" i="1"/>
  <c r="FE218" i="1"/>
  <c r="FD218" i="1"/>
  <c r="ER218" i="1"/>
  <c r="EQ218" i="1"/>
  <c r="EP218" i="1"/>
  <c r="EO218" i="1"/>
  <c r="EM218" i="1"/>
  <c r="EL218" i="1"/>
  <c r="EK218" i="1"/>
  <c r="EJ218" i="1"/>
  <c r="EH218" i="1"/>
  <c r="EG218" i="1"/>
  <c r="EF218" i="1"/>
  <c r="EE218" i="1"/>
  <c r="DO218" i="1"/>
  <c r="DN218" i="1"/>
  <c r="DM218" i="1"/>
  <c r="DL218" i="1"/>
  <c r="DJ218" i="1"/>
  <c r="DI218" i="1"/>
  <c r="DH218" i="1"/>
  <c r="DG218" i="1"/>
  <c r="DE218" i="1"/>
  <c r="DD218" i="1"/>
  <c r="DC218" i="1"/>
  <c r="DB218" i="1"/>
  <c r="CZ218" i="1"/>
  <c r="CY218" i="1"/>
  <c r="CX218" i="1"/>
  <c r="CW218" i="1"/>
  <c r="CU218" i="1"/>
  <c r="CT218" i="1"/>
  <c r="CS218" i="1"/>
  <c r="CR218" i="1"/>
  <c r="CP218" i="1"/>
  <c r="CO218" i="1"/>
  <c r="CN218" i="1"/>
  <c r="BX218" i="1"/>
  <c r="BW218" i="1"/>
  <c r="BV218" i="1"/>
  <c r="BU218" i="1"/>
  <c r="BI218" i="1"/>
  <c r="BH218" i="1"/>
  <c r="BG218" i="1"/>
  <c r="BF218" i="1"/>
  <c r="AJ218" i="1"/>
  <c r="AI218" i="1"/>
  <c r="AH218" i="1"/>
  <c r="AG218" i="1"/>
  <c r="P218" i="1"/>
  <c r="O218" i="1"/>
  <c r="N218" i="1"/>
  <c r="M218" i="1"/>
  <c r="F218" i="1"/>
  <c r="E218" i="1"/>
  <c r="D218" i="1"/>
  <c r="C218" i="1"/>
  <c r="IE217" i="1"/>
  <c r="ID217" i="1"/>
  <c r="IC217" i="1"/>
  <c r="IB217" i="1"/>
  <c r="HP217" i="1"/>
  <c r="HO217" i="1"/>
  <c r="HN217" i="1"/>
  <c r="HK217" i="1"/>
  <c r="HJ217" i="1"/>
  <c r="HI217" i="1"/>
  <c r="HH217" i="1"/>
  <c r="GA217" i="1"/>
  <c r="FZ217" i="1"/>
  <c r="FY217" i="1"/>
  <c r="FX217" i="1"/>
  <c r="FV217" i="1"/>
  <c r="FU217" i="1"/>
  <c r="FT217" i="1"/>
  <c r="FS217" i="1"/>
  <c r="FQ217" i="1"/>
  <c r="FP217" i="1"/>
  <c r="FO217" i="1"/>
  <c r="FN217" i="1"/>
  <c r="FG217" i="1"/>
  <c r="FF217" i="1"/>
  <c r="FE217" i="1"/>
  <c r="FD217" i="1"/>
  <c r="FC4" i="1" s="1" a="1"/>
  <c r="FC4" i="1" s="1"/>
  <c r="FC6" i="1" s="1"/>
  <c r="FC8" i="1" s="1"/>
  <c r="ER217" i="1"/>
  <c r="EQ217" i="1"/>
  <c r="EP217" i="1"/>
  <c r="EO217" i="1"/>
  <c r="EM217" i="1"/>
  <c r="EL217" i="1"/>
  <c r="EK217" i="1"/>
  <c r="EJ217" i="1"/>
  <c r="EH217" i="1"/>
  <c r="EG217" i="1"/>
  <c r="EF217" i="1"/>
  <c r="EE217" i="1"/>
  <c r="DO217" i="1"/>
  <c r="DN217" i="1"/>
  <c r="DM217" i="1"/>
  <c r="DL217" i="1"/>
  <c r="DK4" i="1" s="1" a="1"/>
  <c r="DK4" i="1" s="1"/>
  <c r="DK6" i="1" s="1"/>
  <c r="DK8" i="1" s="1"/>
  <c r="DJ217" i="1"/>
  <c r="DI217" i="1"/>
  <c r="DH217" i="1"/>
  <c r="DG217" i="1"/>
  <c r="DE217" i="1"/>
  <c r="DD217" i="1"/>
  <c r="DC217" i="1"/>
  <c r="DB217" i="1"/>
  <c r="CZ217" i="1"/>
  <c r="CY217" i="1"/>
  <c r="CX217" i="1"/>
  <c r="CW217" i="1"/>
  <c r="CU217" i="1"/>
  <c r="CT217" i="1"/>
  <c r="CS217" i="1"/>
  <c r="CR217" i="1"/>
  <c r="CP217" i="1"/>
  <c r="CO217" i="1"/>
  <c r="CN217" i="1"/>
  <c r="BX217" i="1"/>
  <c r="BW217" i="1"/>
  <c r="BV217" i="1"/>
  <c r="BU217" i="1"/>
  <c r="BI217" i="1"/>
  <c r="BH217" i="1"/>
  <c r="BG217" i="1"/>
  <c r="BF217" i="1"/>
  <c r="AJ217" i="1"/>
  <c r="AI217" i="1"/>
  <c r="AH217" i="1"/>
  <c r="AG217" i="1"/>
  <c r="P217" i="1"/>
  <c r="O217" i="1"/>
  <c r="N217" i="1"/>
  <c r="M217" i="1"/>
  <c r="F217" i="1"/>
  <c r="E217" i="1"/>
  <c r="D217" i="1"/>
  <c r="C217" i="1"/>
  <c r="IE216" i="1"/>
  <c r="ID216" i="1"/>
  <c r="IC216" i="1"/>
  <c r="IB216" i="1"/>
  <c r="HP216" i="1"/>
  <c r="HO216" i="1"/>
  <c r="HN216" i="1"/>
  <c r="HK216" i="1"/>
  <c r="HJ216" i="1"/>
  <c r="HI216" i="1"/>
  <c r="HH216" i="1"/>
  <c r="GA216" i="1"/>
  <c r="FZ216" i="1"/>
  <c r="FY216" i="1"/>
  <c r="FX216" i="1"/>
  <c r="FV216" i="1"/>
  <c r="FU216" i="1"/>
  <c r="FT216" i="1"/>
  <c r="FS216" i="1"/>
  <c r="FQ216" i="1"/>
  <c r="FP216" i="1"/>
  <c r="FO216" i="1"/>
  <c r="FN216" i="1"/>
  <c r="FG216" i="1"/>
  <c r="FF216" i="1"/>
  <c r="FE216" i="1"/>
  <c r="FD216" i="1"/>
  <c r="ER216" i="1"/>
  <c r="EQ216" i="1"/>
  <c r="EP216" i="1"/>
  <c r="EO216" i="1"/>
  <c r="EM216" i="1"/>
  <c r="EL216" i="1"/>
  <c r="EK216" i="1"/>
  <c r="EJ216" i="1"/>
  <c r="EH216" i="1"/>
  <c r="EG216" i="1"/>
  <c r="EF216" i="1"/>
  <c r="EE216" i="1"/>
  <c r="DO216" i="1"/>
  <c r="DN216" i="1"/>
  <c r="DM216" i="1"/>
  <c r="DL216" i="1"/>
  <c r="DJ216" i="1"/>
  <c r="DI216" i="1"/>
  <c r="DH216" i="1"/>
  <c r="DG216" i="1"/>
  <c r="DE216" i="1"/>
  <c r="DD216" i="1"/>
  <c r="DC216" i="1"/>
  <c r="DB216" i="1"/>
  <c r="CZ216" i="1"/>
  <c r="CY216" i="1"/>
  <c r="CX216" i="1"/>
  <c r="CW216" i="1"/>
  <c r="CU216" i="1"/>
  <c r="CT216" i="1"/>
  <c r="CS216" i="1"/>
  <c r="CR216" i="1"/>
  <c r="CP216" i="1"/>
  <c r="CO216" i="1"/>
  <c r="CN216" i="1"/>
  <c r="BX216" i="1"/>
  <c r="BW216" i="1"/>
  <c r="BV216" i="1"/>
  <c r="BU216" i="1"/>
  <c r="BI216" i="1"/>
  <c r="BH216" i="1"/>
  <c r="BG216" i="1"/>
  <c r="BF216" i="1"/>
  <c r="AJ216" i="1"/>
  <c r="AI216" i="1"/>
  <c r="AH216" i="1"/>
  <c r="AG216" i="1"/>
  <c r="AE216" i="1"/>
  <c r="AD216" i="1"/>
  <c r="AC216" i="1"/>
  <c r="AB216" i="1"/>
  <c r="P216" i="1"/>
  <c r="O216" i="1"/>
  <c r="N216" i="1"/>
  <c r="M216" i="1"/>
  <c r="F216" i="1"/>
  <c r="E216" i="1"/>
  <c r="D216" i="1"/>
  <c r="C216" i="1"/>
  <c r="IE215" i="1"/>
  <c r="ID215" i="1"/>
  <c r="IC215" i="1"/>
  <c r="IB215" i="1"/>
  <c r="HP215" i="1"/>
  <c r="HO215" i="1"/>
  <c r="HN215" i="1"/>
  <c r="HK215" i="1"/>
  <c r="HJ215" i="1"/>
  <c r="HI215" i="1"/>
  <c r="HH215" i="1"/>
  <c r="GA215" i="1"/>
  <c r="FZ215" i="1"/>
  <c r="FY215" i="1"/>
  <c r="FX215" i="1"/>
  <c r="FV215" i="1"/>
  <c r="FU215" i="1"/>
  <c r="FT215" i="1"/>
  <c r="FS215" i="1"/>
  <c r="FQ215" i="1"/>
  <c r="FP215" i="1"/>
  <c r="FO215" i="1"/>
  <c r="FN215" i="1"/>
  <c r="FG215" i="1"/>
  <c r="FF215" i="1"/>
  <c r="FE215" i="1"/>
  <c r="FD215" i="1"/>
  <c r="ER215" i="1"/>
  <c r="EQ215" i="1"/>
  <c r="EP215" i="1"/>
  <c r="EO215" i="1"/>
  <c r="EM215" i="1"/>
  <c r="EL215" i="1"/>
  <c r="EK215" i="1"/>
  <c r="EJ215" i="1"/>
  <c r="EI4" i="1" s="1" a="1"/>
  <c r="EI4" i="1" s="1"/>
  <c r="EI6" i="1" s="1"/>
  <c r="EI8" i="1" s="1"/>
  <c r="EH215" i="1"/>
  <c r="EG215" i="1"/>
  <c r="EF215" i="1"/>
  <c r="EE215" i="1"/>
  <c r="DO215" i="1"/>
  <c r="DN215" i="1"/>
  <c r="DM215" i="1"/>
  <c r="DL215" i="1"/>
  <c r="DJ215" i="1"/>
  <c r="DI215" i="1"/>
  <c r="DH215" i="1"/>
  <c r="DG215" i="1"/>
  <c r="DE215" i="1"/>
  <c r="DD215" i="1"/>
  <c r="DC215" i="1"/>
  <c r="DB215" i="1"/>
  <c r="CZ215" i="1"/>
  <c r="CY215" i="1"/>
  <c r="CX215" i="1"/>
  <c r="CW215" i="1"/>
  <c r="CU215" i="1"/>
  <c r="CT215" i="1"/>
  <c r="CS215" i="1"/>
  <c r="CR215" i="1"/>
  <c r="CP215" i="1"/>
  <c r="CO215" i="1"/>
  <c r="CN215" i="1"/>
  <c r="BX215" i="1"/>
  <c r="BW215" i="1"/>
  <c r="BV215" i="1"/>
  <c r="BU215" i="1"/>
  <c r="BI215" i="1"/>
  <c r="BH215" i="1"/>
  <c r="BG215" i="1"/>
  <c r="BF215" i="1"/>
  <c r="AJ215" i="1"/>
  <c r="AI215" i="1"/>
  <c r="AH215" i="1"/>
  <c r="AG215" i="1"/>
  <c r="AE215" i="1"/>
  <c r="AD215" i="1"/>
  <c r="AC215" i="1"/>
  <c r="AB215" i="1"/>
  <c r="P215" i="1"/>
  <c r="O215" i="1"/>
  <c r="N215" i="1"/>
  <c r="M215" i="1"/>
  <c r="F215" i="1"/>
  <c r="E215" i="1"/>
  <c r="D215" i="1"/>
  <c r="C215" i="1"/>
  <c r="IE214" i="1"/>
  <c r="ID214" i="1"/>
  <c r="IC214" i="1"/>
  <c r="IB214" i="1"/>
  <c r="HP214" i="1"/>
  <c r="HO214" i="1"/>
  <c r="HN214" i="1"/>
  <c r="HM214" i="1"/>
  <c r="HK214" i="1"/>
  <c r="HJ214" i="1"/>
  <c r="HI214" i="1"/>
  <c r="HH214" i="1"/>
  <c r="GA214" i="1"/>
  <c r="FZ214" i="1"/>
  <c r="FY214" i="1"/>
  <c r="FX214" i="1"/>
  <c r="FV214" i="1"/>
  <c r="FU214" i="1"/>
  <c r="FT214" i="1"/>
  <c r="FS214" i="1"/>
  <c r="FQ214" i="1"/>
  <c r="FP214" i="1"/>
  <c r="FO214" i="1"/>
  <c r="FN214" i="1"/>
  <c r="ER214" i="1"/>
  <c r="EQ214" i="1"/>
  <c r="EP214" i="1"/>
  <c r="EO214" i="1"/>
  <c r="EM214" i="1"/>
  <c r="EL214" i="1"/>
  <c r="EK214" i="1"/>
  <c r="EJ214" i="1"/>
  <c r="EH214" i="1"/>
  <c r="EG214" i="1"/>
  <c r="EF214" i="1"/>
  <c r="EE214" i="1"/>
  <c r="DO214" i="1"/>
  <c r="DN214" i="1"/>
  <c r="DM214" i="1"/>
  <c r="DL214" i="1"/>
  <c r="DJ214" i="1"/>
  <c r="DI214" i="1"/>
  <c r="DH214" i="1"/>
  <c r="DG214" i="1"/>
  <c r="DE214" i="1"/>
  <c r="DD214" i="1"/>
  <c r="DC214" i="1"/>
  <c r="DB214" i="1"/>
  <c r="CZ214" i="1"/>
  <c r="CY214" i="1"/>
  <c r="CX214" i="1"/>
  <c r="CW214" i="1"/>
  <c r="CU214" i="1"/>
  <c r="CT214" i="1"/>
  <c r="CS214" i="1"/>
  <c r="CR214" i="1"/>
  <c r="CP214" i="1"/>
  <c r="CO214" i="1"/>
  <c r="CN214" i="1"/>
  <c r="BX214" i="1"/>
  <c r="BW214" i="1"/>
  <c r="BV214" i="1"/>
  <c r="BU214" i="1"/>
  <c r="BI214" i="1"/>
  <c r="BH214" i="1"/>
  <c r="BG214" i="1"/>
  <c r="BF214" i="1"/>
  <c r="AJ214" i="1"/>
  <c r="AI214" i="1"/>
  <c r="AH214" i="1"/>
  <c r="AG214" i="1"/>
  <c r="AE214" i="1"/>
  <c r="AD214" i="1"/>
  <c r="AC214" i="1"/>
  <c r="AB214" i="1"/>
  <c r="P214" i="1"/>
  <c r="O214" i="1"/>
  <c r="N214" i="1"/>
  <c r="M214" i="1"/>
  <c r="F214" i="1"/>
  <c r="E214" i="1"/>
  <c r="D214" i="1"/>
  <c r="C214" i="1"/>
  <c r="IE213" i="1"/>
  <c r="ID213" i="1"/>
  <c r="IC213" i="1"/>
  <c r="IB213" i="1"/>
  <c r="HP213" i="1"/>
  <c r="HO213" i="1"/>
  <c r="HN213" i="1"/>
  <c r="HK213" i="1"/>
  <c r="HJ213" i="1"/>
  <c r="HI213" i="1"/>
  <c r="HH213" i="1"/>
  <c r="GA213" i="1"/>
  <c r="FZ213" i="1"/>
  <c r="FY213" i="1"/>
  <c r="FX213" i="1"/>
  <c r="FV213" i="1"/>
  <c r="FU213" i="1"/>
  <c r="FT213" i="1"/>
  <c r="FS213" i="1"/>
  <c r="FQ213" i="1"/>
  <c r="FP213" i="1"/>
  <c r="FO213" i="1"/>
  <c r="FN213" i="1"/>
  <c r="FL213" i="1"/>
  <c r="FK213" i="1"/>
  <c r="FJ213" i="1"/>
  <c r="FI213" i="1"/>
  <c r="ER213" i="1"/>
  <c r="EQ213" i="1"/>
  <c r="EP213" i="1"/>
  <c r="EO213" i="1"/>
  <c r="EM213" i="1"/>
  <c r="EL213" i="1"/>
  <c r="EK213" i="1"/>
  <c r="EJ213" i="1"/>
  <c r="EH213" i="1"/>
  <c r="EG213" i="1"/>
  <c r="EF213" i="1"/>
  <c r="EE213" i="1"/>
  <c r="DO213" i="1"/>
  <c r="DN213" i="1"/>
  <c r="DM213" i="1"/>
  <c r="DL213" i="1"/>
  <c r="DJ213" i="1"/>
  <c r="DI213" i="1"/>
  <c r="DH213" i="1"/>
  <c r="DG213" i="1"/>
  <c r="DE213" i="1"/>
  <c r="DD213" i="1"/>
  <c r="DC213" i="1"/>
  <c r="DB213" i="1"/>
  <c r="CZ213" i="1"/>
  <c r="CY213" i="1"/>
  <c r="CX213" i="1"/>
  <c r="CW213" i="1"/>
  <c r="CU213" i="1"/>
  <c r="CT213" i="1"/>
  <c r="CS213" i="1"/>
  <c r="CR213" i="1"/>
  <c r="CP213" i="1"/>
  <c r="CO213" i="1"/>
  <c r="CN213" i="1"/>
  <c r="BX213" i="1"/>
  <c r="BW213" i="1"/>
  <c r="BV213" i="1"/>
  <c r="BU213" i="1"/>
  <c r="BI213" i="1"/>
  <c r="BH213" i="1"/>
  <c r="BG213" i="1"/>
  <c r="BF213" i="1"/>
  <c r="AJ213" i="1"/>
  <c r="AI213" i="1"/>
  <c r="AH213" i="1"/>
  <c r="AG213" i="1"/>
  <c r="AE213" i="1"/>
  <c r="AD213" i="1"/>
  <c r="AC213" i="1"/>
  <c r="AB213" i="1"/>
  <c r="Z213" i="1"/>
  <c r="Y213" i="1"/>
  <c r="X213" i="1"/>
  <c r="W213" i="1"/>
  <c r="U213" i="1"/>
  <c r="T213" i="1"/>
  <c r="S213" i="1"/>
  <c r="R213" i="1"/>
  <c r="P213" i="1"/>
  <c r="O213" i="1"/>
  <c r="N213" i="1"/>
  <c r="M213" i="1"/>
  <c r="K213" i="1"/>
  <c r="J213" i="1"/>
  <c r="I213" i="1"/>
  <c r="H213" i="1"/>
  <c r="F213" i="1"/>
  <c r="E213" i="1"/>
  <c r="D213" i="1"/>
  <c r="C213" i="1"/>
  <c r="IE212" i="1"/>
  <c r="ID212" i="1"/>
  <c r="IC212" i="1"/>
  <c r="IB212" i="1"/>
  <c r="HP212" i="1"/>
  <c r="HO212" i="1"/>
  <c r="HN212" i="1"/>
  <c r="HK212" i="1"/>
  <c r="HJ212" i="1"/>
  <c r="HI212" i="1"/>
  <c r="HH212" i="1"/>
  <c r="GA212" i="1"/>
  <c r="FZ212" i="1"/>
  <c r="FY212" i="1"/>
  <c r="FX212" i="1"/>
  <c r="FV212" i="1"/>
  <c r="FU212" i="1"/>
  <c r="FT212" i="1"/>
  <c r="FS212" i="1"/>
  <c r="FQ212" i="1"/>
  <c r="FP212" i="1"/>
  <c r="FO212" i="1"/>
  <c r="FN212" i="1"/>
  <c r="FL212" i="1"/>
  <c r="FK212" i="1"/>
  <c r="FJ212" i="1"/>
  <c r="FI212" i="1"/>
  <c r="ER212" i="1"/>
  <c r="EQ212" i="1"/>
  <c r="EP212" i="1"/>
  <c r="EO212" i="1"/>
  <c r="EM212" i="1"/>
  <c r="EL212" i="1"/>
  <c r="EK212" i="1"/>
  <c r="EJ212" i="1"/>
  <c r="EH212" i="1"/>
  <c r="EG212" i="1"/>
  <c r="EF212" i="1"/>
  <c r="EE212" i="1"/>
  <c r="DO212" i="1"/>
  <c r="DN212" i="1"/>
  <c r="DM212" i="1"/>
  <c r="DL212" i="1"/>
  <c r="DJ212" i="1"/>
  <c r="DI212" i="1"/>
  <c r="DH212" i="1"/>
  <c r="DG212" i="1"/>
  <c r="DE212" i="1"/>
  <c r="DD212" i="1"/>
  <c r="DC212" i="1"/>
  <c r="DB212" i="1"/>
  <c r="CZ212" i="1"/>
  <c r="CY212" i="1"/>
  <c r="CX212" i="1"/>
  <c r="CW212" i="1"/>
  <c r="CU212" i="1"/>
  <c r="CT212" i="1"/>
  <c r="CS212" i="1"/>
  <c r="CR212" i="1"/>
  <c r="CP212" i="1"/>
  <c r="CO212" i="1"/>
  <c r="CN212" i="1"/>
  <c r="BX212" i="1"/>
  <c r="BW212" i="1"/>
  <c r="BV212" i="1"/>
  <c r="BU212" i="1"/>
  <c r="BI212" i="1"/>
  <c r="BH212" i="1"/>
  <c r="BG212" i="1"/>
  <c r="BF212" i="1"/>
  <c r="AJ212" i="1"/>
  <c r="AI212" i="1"/>
  <c r="AH212" i="1"/>
  <c r="AG212" i="1"/>
  <c r="AE212" i="1"/>
  <c r="AD212" i="1"/>
  <c r="AC212" i="1"/>
  <c r="AB212" i="1"/>
  <c r="Z212" i="1"/>
  <c r="Y212" i="1"/>
  <c r="X212" i="1"/>
  <c r="W212" i="1"/>
  <c r="U212" i="1"/>
  <c r="T212" i="1"/>
  <c r="S212" i="1"/>
  <c r="R212" i="1"/>
  <c r="P212" i="1"/>
  <c r="O212" i="1"/>
  <c r="N212" i="1"/>
  <c r="M212" i="1"/>
  <c r="K212" i="1"/>
  <c r="J212" i="1"/>
  <c r="I212" i="1"/>
  <c r="H212" i="1"/>
  <c r="F212" i="1"/>
  <c r="E212" i="1"/>
  <c r="D212" i="1"/>
  <c r="C212" i="1"/>
  <c r="HP211" i="1"/>
  <c r="HO211" i="1"/>
  <c r="HN211" i="1"/>
  <c r="HK211" i="1"/>
  <c r="HJ211" i="1"/>
  <c r="HI211" i="1"/>
  <c r="HH211" i="1"/>
  <c r="GA211" i="1"/>
  <c r="FZ211" i="1"/>
  <c r="FY211" i="1"/>
  <c r="FX211" i="1"/>
  <c r="FV211" i="1"/>
  <c r="FU211" i="1"/>
  <c r="FT211" i="1"/>
  <c r="FS211" i="1"/>
  <c r="FQ211" i="1"/>
  <c r="FP211" i="1"/>
  <c r="FO211" i="1"/>
  <c r="FN211" i="1"/>
  <c r="FL211" i="1"/>
  <c r="FK211" i="1"/>
  <c r="FJ211" i="1"/>
  <c r="FI211" i="1"/>
  <c r="ER211" i="1"/>
  <c r="EQ211" i="1"/>
  <c r="EP211" i="1"/>
  <c r="EO211" i="1"/>
  <c r="EH211" i="1"/>
  <c r="EG211" i="1"/>
  <c r="EF211" i="1"/>
  <c r="EE211" i="1"/>
  <c r="DO211" i="1"/>
  <c r="DN211" i="1"/>
  <c r="DM211" i="1"/>
  <c r="DL211" i="1"/>
  <c r="DJ211" i="1"/>
  <c r="DI211" i="1"/>
  <c r="DH211" i="1"/>
  <c r="DG211" i="1"/>
  <c r="DE211" i="1"/>
  <c r="DD211" i="1"/>
  <c r="DC211" i="1"/>
  <c r="DB211" i="1"/>
  <c r="CZ211" i="1"/>
  <c r="CY211" i="1"/>
  <c r="CX211" i="1"/>
  <c r="CW211" i="1"/>
  <c r="CU211" i="1"/>
  <c r="CT211" i="1"/>
  <c r="CS211" i="1"/>
  <c r="CR211" i="1"/>
  <c r="CP211" i="1"/>
  <c r="CO211" i="1"/>
  <c r="CN211" i="1"/>
  <c r="BX211" i="1"/>
  <c r="BW211" i="1"/>
  <c r="BV211" i="1"/>
  <c r="BU211" i="1"/>
  <c r="BI211" i="1"/>
  <c r="BH211" i="1"/>
  <c r="BG211" i="1"/>
  <c r="BF211" i="1"/>
  <c r="AJ211" i="1"/>
  <c r="AI211" i="1"/>
  <c r="AH211" i="1"/>
  <c r="AG211" i="1"/>
  <c r="AE211" i="1"/>
  <c r="AD211" i="1"/>
  <c r="AC211" i="1"/>
  <c r="AB211" i="1"/>
  <c r="AA4" i="1" s="1" a="1"/>
  <c r="AA4" i="1" s="1"/>
  <c r="AA6" i="1" s="1"/>
  <c r="AA8" i="1" s="1"/>
  <c r="Z211" i="1"/>
  <c r="Y211" i="1"/>
  <c r="X211" i="1"/>
  <c r="W211" i="1"/>
  <c r="U211" i="1"/>
  <c r="T211" i="1"/>
  <c r="S211" i="1"/>
  <c r="R211" i="1"/>
  <c r="P211" i="1"/>
  <c r="O211" i="1"/>
  <c r="N211" i="1"/>
  <c r="M211" i="1"/>
  <c r="K211" i="1"/>
  <c r="J211" i="1"/>
  <c r="I211" i="1"/>
  <c r="H211" i="1"/>
  <c r="F211" i="1"/>
  <c r="E211" i="1"/>
  <c r="D211" i="1"/>
  <c r="C211" i="1"/>
  <c r="HP210" i="1"/>
  <c r="HO210" i="1"/>
  <c r="HN210" i="1"/>
  <c r="HK210" i="1"/>
  <c r="HJ210" i="1"/>
  <c r="HI210" i="1"/>
  <c r="HH210" i="1"/>
  <c r="GA210" i="1"/>
  <c r="FZ210" i="1"/>
  <c r="FY210" i="1"/>
  <c r="FX210" i="1"/>
  <c r="FV210" i="1"/>
  <c r="FU210" i="1"/>
  <c r="FT210" i="1"/>
  <c r="FS210" i="1"/>
  <c r="FQ210" i="1"/>
  <c r="FP210" i="1"/>
  <c r="FO210" i="1"/>
  <c r="FN210" i="1"/>
  <c r="FL210" i="1"/>
  <c r="FK210" i="1"/>
  <c r="FJ210" i="1"/>
  <c r="FI210" i="1"/>
  <c r="ER210" i="1"/>
  <c r="EQ210" i="1"/>
  <c r="EP210" i="1"/>
  <c r="EO210" i="1"/>
  <c r="EH210" i="1"/>
  <c r="EG210" i="1"/>
  <c r="EF210" i="1"/>
  <c r="EE210" i="1"/>
  <c r="DO210" i="1"/>
  <c r="DN210" i="1"/>
  <c r="DM210" i="1"/>
  <c r="DL210" i="1"/>
  <c r="DJ210" i="1"/>
  <c r="DI210" i="1"/>
  <c r="DH210" i="1"/>
  <c r="DG210" i="1"/>
  <c r="DE210" i="1"/>
  <c r="DD210" i="1"/>
  <c r="DC210" i="1"/>
  <c r="DB210" i="1"/>
  <c r="CZ210" i="1"/>
  <c r="CY210" i="1"/>
  <c r="CX210" i="1"/>
  <c r="CW210" i="1"/>
  <c r="CU210" i="1"/>
  <c r="CT210" i="1"/>
  <c r="CS210" i="1"/>
  <c r="CR210" i="1"/>
  <c r="CP210" i="1"/>
  <c r="CO210" i="1"/>
  <c r="CN210" i="1"/>
  <c r="BX210" i="1"/>
  <c r="BW210" i="1"/>
  <c r="BV210" i="1"/>
  <c r="BU210" i="1"/>
  <c r="BI210" i="1"/>
  <c r="BH210" i="1"/>
  <c r="BG210" i="1"/>
  <c r="BF210" i="1"/>
  <c r="AJ210" i="1"/>
  <c r="AI210" i="1"/>
  <c r="AH210" i="1"/>
  <c r="AG210" i="1"/>
  <c r="AE210" i="1"/>
  <c r="AD210" i="1"/>
  <c r="AC210" i="1"/>
  <c r="AB210" i="1"/>
  <c r="Z210" i="1"/>
  <c r="Y210" i="1"/>
  <c r="X210" i="1"/>
  <c r="W210" i="1"/>
  <c r="U210" i="1"/>
  <c r="T210" i="1"/>
  <c r="S210" i="1"/>
  <c r="R210" i="1"/>
  <c r="P210" i="1"/>
  <c r="O210" i="1"/>
  <c r="N210" i="1"/>
  <c r="M210" i="1"/>
  <c r="K210" i="1"/>
  <c r="J210" i="1"/>
  <c r="I210" i="1"/>
  <c r="H210" i="1"/>
  <c r="F210" i="1"/>
  <c r="E210" i="1"/>
  <c r="D210" i="1"/>
  <c r="C210" i="1"/>
  <c r="HP209" i="1"/>
  <c r="HO209" i="1"/>
  <c r="HN209" i="1"/>
  <c r="HM209" i="1"/>
  <c r="HK209" i="1"/>
  <c r="HJ209" i="1"/>
  <c r="HI209" i="1"/>
  <c r="HH209" i="1"/>
  <c r="GA209" i="1"/>
  <c r="FZ209" i="1"/>
  <c r="FY209" i="1"/>
  <c r="FX209" i="1"/>
  <c r="FV209" i="1"/>
  <c r="FU209" i="1"/>
  <c r="FT209" i="1"/>
  <c r="FS209" i="1"/>
  <c r="FQ209" i="1"/>
  <c r="FP209" i="1"/>
  <c r="FO209" i="1"/>
  <c r="FN209" i="1"/>
  <c r="FL209" i="1"/>
  <c r="FK209" i="1"/>
  <c r="FJ209" i="1"/>
  <c r="FI209" i="1"/>
  <c r="ER209" i="1"/>
  <c r="EQ209" i="1"/>
  <c r="EP209" i="1"/>
  <c r="EO209" i="1"/>
  <c r="EH209" i="1"/>
  <c r="EG209" i="1"/>
  <c r="EF209" i="1"/>
  <c r="EE209" i="1"/>
  <c r="DO209" i="1"/>
  <c r="DN209" i="1"/>
  <c r="DM209" i="1"/>
  <c r="DL209" i="1"/>
  <c r="DJ209" i="1"/>
  <c r="DI209" i="1"/>
  <c r="DH209" i="1"/>
  <c r="DG209" i="1"/>
  <c r="DE209" i="1"/>
  <c r="DD209" i="1"/>
  <c r="DC209" i="1"/>
  <c r="DB209" i="1"/>
  <c r="CZ209" i="1"/>
  <c r="CY209" i="1"/>
  <c r="CX209" i="1"/>
  <c r="CW209" i="1"/>
  <c r="CU209" i="1"/>
  <c r="CT209" i="1"/>
  <c r="CS209" i="1"/>
  <c r="CR209" i="1"/>
  <c r="CP209" i="1"/>
  <c r="CO209" i="1"/>
  <c r="CN209" i="1"/>
  <c r="BX209" i="1"/>
  <c r="BW209" i="1"/>
  <c r="BV209" i="1"/>
  <c r="BU209" i="1"/>
  <c r="BI209" i="1"/>
  <c r="BH209" i="1"/>
  <c r="BG209" i="1"/>
  <c r="BF209" i="1"/>
  <c r="AJ209" i="1"/>
  <c r="AI209" i="1"/>
  <c r="AH209" i="1"/>
  <c r="AG209" i="1"/>
  <c r="AE209" i="1"/>
  <c r="AD209" i="1"/>
  <c r="AC209" i="1"/>
  <c r="AB209" i="1"/>
  <c r="Z209" i="1"/>
  <c r="Y209" i="1"/>
  <c r="X209" i="1"/>
  <c r="W209" i="1"/>
  <c r="U209" i="1"/>
  <c r="T209" i="1"/>
  <c r="S209" i="1"/>
  <c r="R209" i="1"/>
  <c r="P209" i="1"/>
  <c r="O209" i="1"/>
  <c r="N209" i="1"/>
  <c r="M209" i="1"/>
  <c r="K209" i="1"/>
  <c r="J209" i="1"/>
  <c r="I209" i="1"/>
  <c r="H209" i="1"/>
  <c r="F209" i="1"/>
  <c r="E209" i="1"/>
  <c r="D209" i="1"/>
  <c r="C209" i="1"/>
  <c r="HP208" i="1"/>
  <c r="HO208" i="1"/>
  <c r="HN208" i="1"/>
  <c r="HK208" i="1"/>
  <c r="HJ208" i="1"/>
  <c r="HI208" i="1"/>
  <c r="HH208" i="1"/>
  <c r="HA208" i="1"/>
  <c r="GZ208" i="1"/>
  <c r="GY208" i="1"/>
  <c r="GA208" i="1"/>
  <c r="FZ208" i="1"/>
  <c r="FY208" i="1"/>
  <c r="FX208" i="1"/>
  <c r="FV208" i="1"/>
  <c r="FU208" i="1"/>
  <c r="FT208" i="1"/>
  <c r="FS208" i="1"/>
  <c r="FQ208" i="1"/>
  <c r="FP208" i="1"/>
  <c r="FO208" i="1"/>
  <c r="FN208" i="1"/>
  <c r="FL208" i="1"/>
  <c r="FK208" i="1"/>
  <c r="FJ208" i="1"/>
  <c r="FI208" i="1"/>
  <c r="ER208" i="1"/>
  <c r="EQ208" i="1"/>
  <c r="EP208" i="1"/>
  <c r="EO208" i="1"/>
  <c r="DO208" i="1"/>
  <c r="DN208" i="1"/>
  <c r="DM208" i="1"/>
  <c r="DL208" i="1"/>
  <c r="DJ208" i="1"/>
  <c r="DI208" i="1"/>
  <c r="DH208" i="1"/>
  <c r="DG208" i="1"/>
  <c r="DE208" i="1"/>
  <c r="DD208" i="1"/>
  <c r="DC208" i="1"/>
  <c r="DB208" i="1"/>
  <c r="CZ208" i="1"/>
  <c r="CY208" i="1"/>
  <c r="CX208" i="1"/>
  <c r="CW208" i="1"/>
  <c r="CU208" i="1"/>
  <c r="CT208" i="1"/>
  <c r="CS208" i="1"/>
  <c r="CR208" i="1"/>
  <c r="CP208" i="1"/>
  <c r="CO208" i="1"/>
  <c r="CN208" i="1"/>
  <c r="BX208" i="1"/>
  <c r="BW208" i="1"/>
  <c r="BV208" i="1"/>
  <c r="BU208" i="1"/>
  <c r="BI208" i="1"/>
  <c r="BH208" i="1"/>
  <c r="BG208" i="1"/>
  <c r="BF208" i="1"/>
  <c r="AJ208" i="1"/>
  <c r="AI208" i="1"/>
  <c r="AH208" i="1"/>
  <c r="AG208" i="1"/>
  <c r="AE208" i="1"/>
  <c r="AD208" i="1"/>
  <c r="AC208" i="1"/>
  <c r="AB208" i="1"/>
  <c r="Z208" i="1"/>
  <c r="Y208" i="1"/>
  <c r="X208" i="1"/>
  <c r="W208" i="1"/>
  <c r="U208" i="1"/>
  <c r="T208" i="1"/>
  <c r="S208" i="1"/>
  <c r="R208" i="1"/>
  <c r="P208" i="1"/>
  <c r="O208" i="1"/>
  <c r="N208" i="1"/>
  <c r="M208" i="1"/>
  <c r="K208" i="1"/>
  <c r="J208" i="1"/>
  <c r="I208" i="1"/>
  <c r="H208" i="1"/>
  <c r="F208" i="1"/>
  <c r="E208" i="1"/>
  <c r="D208" i="1"/>
  <c r="C208" i="1"/>
  <c r="HU207" i="1"/>
  <c r="HT207" i="1"/>
  <c r="HS207" i="1"/>
  <c r="HR207" i="1"/>
  <c r="HP207" i="1"/>
  <c r="HO207" i="1"/>
  <c r="HN207" i="1"/>
  <c r="HK207" i="1"/>
  <c r="HJ207" i="1"/>
  <c r="HI207" i="1"/>
  <c r="HH207" i="1"/>
  <c r="HA207" i="1"/>
  <c r="GZ207" i="1"/>
  <c r="GY207" i="1"/>
  <c r="GX4" i="1" s="1" a="1"/>
  <c r="GX4" i="1" s="1"/>
  <c r="GX6" i="1" s="1"/>
  <c r="GX8" i="1" s="1"/>
  <c r="GA207" i="1"/>
  <c r="FZ207" i="1"/>
  <c r="FY207" i="1"/>
  <c r="FX207" i="1"/>
  <c r="FV207" i="1"/>
  <c r="FU207" i="1"/>
  <c r="FT207" i="1"/>
  <c r="FS207" i="1"/>
  <c r="FQ207" i="1"/>
  <c r="FP207" i="1"/>
  <c r="FO207" i="1"/>
  <c r="FN207" i="1"/>
  <c r="FL207" i="1"/>
  <c r="FK207" i="1"/>
  <c r="FJ207" i="1"/>
  <c r="FI207" i="1"/>
  <c r="ER207" i="1"/>
  <c r="EQ207" i="1"/>
  <c r="EP207" i="1"/>
  <c r="EO207" i="1"/>
  <c r="DO207" i="1"/>
  <c r="DN207" i="1"/>
  <c r="DM207" i="1"/>
  <c r="DL207" i="1"/>
  <c r="DJ207" i="1"/>
  <c r="DI207" i="1"/>
  <c r="DH207" i="1"/>
  <c r="DG207" i="1"/>
  <c r="DE207" i="1"/>
  <c r="DD207" i="1"/>
  <c r="DC207" i="1"/>
  <c r="DB207" i="1"/>
  <c r="CZ207" i="1"/>
  <c r="CY207" i="1"/>
  <c r="CX207" i="1"/>
  <c r="CW207" i="1"/>
  <c r="CU207" i="1"/>
  <c r="CT207" i="1"/>
  <c r="CS207" i="1"/>
  <c r="CR207" i="1"/>
  <c r="CP207" i="1"/>
  <c r="CO207" i="1"/>
  <c r="CN207" i="1"/>
  <c r="BX207" i="1"/>
  <c r="BW207" i="1"/>
  <c r="BV207" i="1"/>
  <c r="BU207" i="1"/>
  <c r="BI207" i="1"/>
  <c r="BH207" i="1"/>
  <c r="BG207" i="1"/>
  <c r="BF207" i="1"/>
  <c r="AJ207" i="1"/>
  <c r="AI207" i="1"/>
  <c r="AH207" i="1"/>
  <c r="AG207" i="1"/>
  <c r="AE207" i="1"/>
  <c r="AD207" i="1"/>
  <c r="AC207" i="1"/>
  <c r="AB207" i="1"/>
  <c r="Z207" i="1"/>
  <c r="Y207" i="1"/>
  <c r="X207" i="1"/>
  <c r="W207" i="1"/>
  <c r="U207" i="1"/>
  <c r="T207" i="1"/>
  <c r="S207" i="1"/>
  <c r="R207" i="1"/>
  <c r="P207" i="1"/>
  <c r="O207" i="1"/>
  <c r="N207" i="1"/>
  <c r="M207" i="1"/>
  <c r="K207" i="1"/>
  <c r="J207" i="1"/>
  <c r="I207" i="1"/>
  <c r="H207" i="1"/>
  <c r="F207" i="1"/>
  <c r="E207" i="1"/>
  <c r="D207" i="1"/>
  <c r="C207" i="1"/>
  <c r="HU206" i="1"/>
  <c r="HT206" i="1"/>
  <c r="HS206" i="1"/>
  <c r="HP206" i="1"/>
  <c r="HO206" i="1"/>
  <c r="HN206" i="1"/>
  <c r="HK206" i="1"/>
  <c r="HJ206" i="1"/>
  <c r="HI206" i="1"/>
  <c r="HH206" i="1"/>
  <c r="HA206" i="1"/>
  <c r="GZ206" i="1"/>
  <c r="GY206" i="1"/>
  <c r="GA206" i="1"/>
  <c r="FZ206" i="1"/>
  <c r="FY206" i="1"/>
  <c r="FX206" i="1"/>
  <c r="FW4" i="1" s="1" a="1"/>
  <c r="FW4" i="1" s="1"/>
  <c r="FW6" i="1" s="1"/>
  <c r="FW8" i="1" s="1"/>
  <c r="FV206" i="1"/>
  <c r="FU206" i="1"/>
  <c r="FT206" i="1"/>
  <c r="FS206" i="1"/>
  <c r="FQ206" i="1"/>
  <c r="FP206" i="1"/>
  <c r="FO206" i="1"/>
  <c r="FN206" i="1"/>
  <c r="FL206" i="1"/>
  <c r="FK206" i="1"/>
  <c r="FJ206" i="1"/>
  <c r="FI206" i="1"/>
  <c r="ER206" i="1"/>
  <c r="EQ206" i="1"/>
  <c r="EP206" i="1"/>
  <c r="EO206" i="1"/>
  <c r="EN4" i="1" s="1" a="1"/>
  <c r="EN4" i="1" s="1"/>
  <c r="EN6" i="1" s="1"/>
  <c r="EN8" i="1" s="1"/>
  <c r="DO206" i="1"/>
  <c r="DN206" i="1"/>
  <c r="DM206" i="1"/>
  <c r="DL206" i="1"/>
  <c r="DE206" i="1"/>
  <c r="DD206" i="1"/>
  <c r="DC206" i="1"/>
  <c r="DB206" i="1"/>
  <c r="CZ206" i="1"/>
  <c r="CY206" i="1"/>
  <c r="CX206" i="1"/>
  <c r="CW206" i="1"/>
  <c r="CU206" i="1"/>
  <c r="CT206" i="1"/>
  <c r="CS206" i="1"/>
  <c r="CR206" i="1"/>
  <c r="CP206" i="1"/>
  <c r="CO206" i="1"/>
  <c r="CN206" i="1"/>
  <c r="BI206" i="1"/>
  <c r="BH206" i="1"/>
  <c r="BG206" i="1"/>
  <c r="BF206" i="1"/>
  <c r="AJ206" i="1"/>
  <c r="AI206" i="1"/>
  <c r="AH206" i="1"/>
  <c r="AG206" i="1"/>
  <c r="AE206" i="1"/>
  <c r="AD206" i="1"/>
  <c r="AC206" i="1"/>
  <c r="AB206" i="1"/>
  <c r="Z206" i="1"/>
  <c r="Y206" i="1"/>
  <c r="X206" i="1"/>
  <c r="W206" i="1"/>
  <c r="U206" i="1"/>
  <c r="T206" i="1"/>
  <c r="S206" i="1"/>
  <c r="R206" i="1"/>
  <c r="P206" i="1"/>
  <c r="O206" i="1"/>
  <c r="N206" i="1"/>
  <c r="M206" i="1"/>
  <c r="K206" i="1"/>
  <c r="J206" i="1"/>
  <c r="I206" i="1"/>
  <c r="H206" i="1"/>
  <c r="F206" i="1"/>
  <c r="E206" i="1"/>
  <c r="D206" i="1"/>
  <c r="C206" i="1"/>
  <c r="HU205" i="1"/>
  <c r="HT205" i="1"/>
  <c r="HS205" i="1"/>
  <c r="HR205" i="1"/>
  <c r="HP205" i="1"/>
  <c r="HO205" i="1"/>
  <c r="HN205" i="1"/>
  <c r="HK205" i="1"/>
  <c r="HJ205" i="1"/>
  <c r="HI205" i="1"/>
  <c r="HH205" i="1"/>
  <c r="HA205" i="1"/>
  <c r="GZ205" i="1"/>
  <c r="GY205" i="1"/>
  <c r="GA205" i="1"/>
  <c r="FZ205" i="1"/>
  <c r="FY205" i="1"/>
  <c r="FX205" i="1"/>
  <c r="FV205" i="1"/>
  <c r="FU205" i="1"/>
  <c r="FT205" i="1"/>
  <c r="FS205" i="1"/>
  <c r="FQ205" i="1"/>
  <c r="FP205" i="1"/>
  <c r="FO205" i="1"/>
  <c r="FN205" i="1"/>
  <c r="FL205" i="1"/>
  <c r="FK205" i="1"/>
  <c r="FJ205" i="1"/>
  <c r="FI205" i="1"/>
  <c r="ER205" i="1"/>
  <c r="EQ205" i="1"/>
  <c r="EP205" i="1"/>
  <c r="EO205" i="1"/>
  <c r="DO205" i="1"/>
  <c r="DN205" i="1"/>
  <c r="DM205" i="1"/>
  <c r="DL205" i="1"/>
  <c r="DE205" i="1"/>
  <c r="DD205" i="1"/>
  <c r="DC205" i="1"/>
  <c r="DB205" i="1"/>
  <c r="CZ205" i="1"/>
  <c r="CY205" i="1"/>
  <c r="CX205" i="1"/>
  <c r="CW205" i="1"/>
  <c r="CU205" i="1"/>
  <c r="CT205" i="1"/>
  <c r="CS205" i="1"/>
  <c r="CR205" i="1"/>
  <c r="CP205" i="1"/>
  <c r="CO205" i="1"/>
  <c r="CN205" i="1"/>
  <c r="BI205" i="1"/>
  <c r="BH205" i="1"/>
  <c r="BG205" i="1"/>
  <c r="BF205" i="1"/>
  <c r="AJ205" i="1"/>
  <c r="AI205" i="1"/>
  <c r="AH205" i="1"/>
  <c r="AG205" i="1"/>
  <c r="AF4" i="1" s="1" a="1"/>
  <c r="AF4" i="1" s="1"/>
  <c r="AF6" i="1" s="1"/>
  <c r="AF8" i="1" s="1"/>
  <c r="AE205" i="1"/>
  <c r="AD205" i="1"/>
  <c r="AC205" i="1"/>
  <c r="AB205" i="1"/>
  <c r="Z205" i="1"/>
  <c r="Y205" i="1"/>
  <c r="X205" i="1"/>
  <c r="W205" i="1"/>
  <c r="U205" i="1"/>
  <c r="T205" i="1"/>
  <c r="S205" i="1"/>
  <c r="R205" i="1"/>
  <c r="P205" i="1"/>
  <c r="O205" i="1"/>
  <c r="N205" i="1"/>
  <c r="M205" i="1"/>
  <c r="K205" i="1"/>
  <c r="J205" i="1"/>
  <c r="I205" i="1"/>
  <c r="H205" i="1"/>
  <c r="F205" i="1"/>
  <c r="E205" i="1"/>
  <c r="D205" i="1"/>
  <c r="C205" i="1"/>
  <c r="HU204" i="1"/>
  <c r="HT204" i="1"/>
  <c r="HS204" i="1"/>
  <c r="HR204" i="1"/>
  <c r="HP204" i="1"/>
  <c r="HO204" i="1"/>
  <c r="HN204" i="1"/>
  <c r="HM204" i="1"/>
  <c r="HK204" i="1"/>
  <c r="HJ204" i="1"/>
  <c r="HI204" i="1"/>
  <c r="HH204" i="1"/>
  <c r="HA204" i="1"/>
  <c r="GZ204" i="1"/>
  <c r="GY204" i="1"/>
  <c r="GA204" i="1"/>
  <c r="FZ204" i="1"/>
  <c r="FY204" i="1"/>
  <c r="FX204" i="1"/>
  <c r="FV204" i="1"/>
  <c r="FU204" i="1"/>
  <c r="FT204" i="1"/>
  <c r="FS204" i="1"/>
  <c r="FQ204" i="1"/>
  <c r="FP204" i="1"/>
  <c r="FO204" i="1"/>
  <c r="FN204" i="1"/>
  <c r="FL204" i="1"/>
  <c r="FK204" i="1"/>
  <c r="FJ204" i="1"/>
  <c r="FI204" i="1"/>
  <c r="ER204" i="1"/>
  <c r="EQ204" i="1"/>
  <c r="EP204" i="1"/>
  <c r="EO204" i="1"/>
  <c r="DO204" i="1"/>
  <c r="DN204" i="1"/>
  <c r="DM204" i="1"/>
  <c r="DL204" i="1"/>
  <c r="DE204" i="1"/>
  <c r="DD204" i="1"/>
  <c r="DC204" i="1"/>
  <c r="DB204" i="1"/>
  <c r="CZ204" i="1"/>
  <c r="CY204" i="1"/>
  <c r="CX204" i="1"/>
  <c r="CW204" i="1"/>
  <c r="CU204" i="1"/>
  <c r="CT204" i="1"/>
  <c r="CS204" i="1"/>
  <c r="CR204" i="1"/>
  <c r="CP204" i="1"/>
  <c r="CO204" i="1"/>
  <c r="CN204" i="1"/>
  <c r="BI204" i="1"/>
  <c r="BH204" i="1"/>
  <c r="BG204" i="1"/>
  <c r="BF204" i="1"/>
  <c r="Z204" i="1"/>
  <c r="Y204" i="1"/>
  <c r="X204" i="1"/>
  <c r="W204" i="1"/>
  <c r="U204" i="1"/>
  <c r="T204" i="1"/>
  <c r="S204" i="1"/>
  <c r="R204" i="1"/>
  <c r="P204" i="1"/>
  <c r="O204" i="1"/>
  <c r="N204" i="1"/>
  <c r="M204" i="1"/>
  <c r="K204" i="1"/>
  <c r="J204" i="1"/>
  <c r="I204" i="1"/>
  <c r="H204" i="1"/>
  <c r="F204" i="1"/>
  <c r="E204" i="1"/>
  <c r="D204" i="1"/>
  <c r="C204" i="1"/>
  <c r="HU203" i="1"/>
  <c r="HT203" i="1"/>
  <c r="HS203" i="1"/>
  <c r="HR203" i="1"/>
  <c r="HP203" i="1"/>
  <c r="HO203" i="1"/>
  <c r="HN203" i="1"/>
  <c r="HK203" i="1"/>
  <c r="HJ203" i="1"/>
  <c r="HI203" i="1"/>
  <c r="HH203" i="1"/>
  <c r="HA203" i="1"/>
  <c r="GZ203" i="1"/>
  <c r="GY203" i="1"/>
  <c r="GA203" i="1"/>
  <c r="FZ203" i="1"/>
  <c r="FY203" i="1"/>
  <c r="FX203" i="1"/>
  <c r="FV203" i="1"/>
  <c r="FU203" i="1"/>
  <c r="FT203" i="1"/>
  <c r="FS203" i="1"/>
  <c r="FQ203" i="1"/>
  <c r="FP203" i="1"/>
  <c r="FO203" i="1"/>
  <c r="FN203" i="1"/>
  <c r="FM4" i="1" s="1" a="1"/>
  <c r="FM4" i="1" s="1"/>
  <c r="FM6" i="1" s="1"/>
  <c r="FM8" i="1" s="1"/>
  <c r="FL203" i="1"/>
  <c r="FK203" i="1"/>
  <c r="FJ203" i="1"/>
  <c r="FI203" i="1"/>
  <c r="ER203" i="1"/>
  <c r="EQ203" i="1"/>
  <c r="EP203" i="1"/>
  <c r="EO203" i="1"/>
  <c r="DO203" i="1"/>
  <c r="DN203" i="1"/>
  <c r="DM203" i="1"/>
  <c r="DL203" i="1"/>
  <c r="DE203" i="1"/>
  <c r="DD203" i="1"/>
  <c r="DC203" i="1"/>
  <c r="DB203" i="1"/>
  <c r="DA4" i="1" s="1" a="1"/>
  <c r="DA4" i="1" s="1"/>
  <c r="DA6" i="1" s="1"/>
  <c r="DA8" i="1" s="1"/>
  <c r="CZ203" i="1"/>
  <c r="CY203" i="1"/>
  <c r="CX203" i="1"/>
  <c r="CW203" i="1"/>
  <c r="CU203" i="1"/>
  <c r="CT203" i="1"/>
  <c r="CS203" i="1"/>
  <c r="CR203" i="1"/>
  <c r="CP203" i="1"/>
  <c r="CO203" i="1"/>
  <c r="CN203" i="1"/>
  <c r="BI203" i="1"/>
  <c r="BH203" i="1"/>
  <c r="BG203" i="1"/>
  <c r="BF203" i="1"/>
  <c r="Z203" i="1"/>
  <c r="Y203" i="1"/>
  <c r="X203" i="1"/>
  <c r="W203" i="1"/>
  <c r="U203" i="1"/>
  <c r="T203" i="1"/>
  <c r="S203" i="1"/>
  <c r="R203" i="1"/>
  <c r="P203" i="1"/>
  <c r="O203" i="1"/>
  <c r="N203" i="1"/>
  <c r="M203" i="1"/>
  <c r="K203" i="1"/>
  <c r="J203" i="1"/>
  <c r="I203" i="1"/>
  <c r="H203" i="1"/>
  <c r="F203" i="1"/>
  <c r="E203" i="1"/>
  <c r="D203" i="1"/>
  <c r="C203" i="1"/>
  <c r="HU202" i="1"/>
  <c r="HT202" i="1"/>
  <c r="HS202" i="1"/>
  <c r="HR202" i="1"/>
  <c r="HP202" i="1"/>
  <c r="HO202" i="1"/>
  <c r="HN202" i="1"/>
  <c r="HK202" i="1"/>
  <c r="HJ202" i="1"/>
  <c r="HI202" i="1"/>
  <c r="HH202" i="1"/>
  <c r="HA202" i="1"/>
  <c r="GZ202" i="1"/>
  <c r="GY202" i="1"/>
  <c r="GA202" i="1"/>
  <c r="FZ202" i="1"/>
  <c r="FY202" i="1"/>
  <c r="FX202" i="1"/>
  <c r="FV202" i="1"/>
  <c r="FU202" i="1"/>
  <c r="FT202" i="1"/>
  <c r="FS202" i="1"/>
  <c r="FQ202" i="1"/>
  <c r="FP202" i="1"/>
  <c r="FO202" i="1"/>
  <c r="FN202" i="1"/>
  <c r="FL202" i="1"/>
  <c r="FK202" i="1"/>
  <c r="FJ202" i="1"/>
  <c r="FI202" i="1"/>
  <c r="ER202" i="1"/>
  <c r="EQ202" i="1"/>
  <c r="EP202" i="1"/>
  <c r="EO202" i="1"/>
  <c r="DO202" i="1"/>
  <c r="DN202" i="1"/>
  <c r="DM202" i="1"/>
  <c r="DL202" i="1"/>
  <c r="DE202" i="1"/>
  <c r="DD202" i="1"/>
  <c r="DC202" i="1"/>
  <c r="DB202" i="1"/>
  <c r="CZ202" i="1"/>
  <c r="CY202" i="1"/>
  <c r="CX202" i="1"/>
  <c r="CW202" i="1"/>
  <c r="CU202" i="1"/>
  <c r="CT202" i="1"/>
  <c r="CS202" i="1"/>
  <c r="CR202" i="1"/>
  <c r="CP202" i="1"/>
  <c r="CO202" i="1"/>
  <c r="CN202" i="1"/>
  <c r="BI202" i="1"/>
  <c r="BH202" i="1"/>
  <c r="BG202" i="1"/>
  <c r="BF202" i="1"/>
  <c r="AO202" i="1"/>
  <c r="AN202" i="1"/>
  <c r="AM202" i="1"/>
  <c r="AL202" i="1"/>
  <c r="AK4" i="1" s="1" a="1"/>
  <c r="AK4" i="1" s="1"/>
  <c r="AK6" i="1" s="1"/>
  <c r="AK8" i="1" s="1"/>
  <c r="Z202" i="1"/>
  <c r="Y202" i="1"/>
  <c r="X202" i="1"/>
  <c r="W202" i="1"/>
  <c r="U202" i="1"/>
  <c r="T202" i="1"/>
  <c r="S202" i="1"/>
  <c r="R202" i="1"/>
  <c r="P202" i="1"/>
  <c r="O202" i="1"/>
  <c r="N202" i="1"/>
  <c r="M202" i="1"/>
  <c r="K202" i="1"/>
  <c r="J202" i="1"/>
  <c r="I202" i="1"/>
  <c r="H202" i="1"/>
  <c r="G4" i="1" s="1" a="1"/>
  <c r="G4" i="1" s="1"/>
  <c r="G6" i="1" s="1"/>
  <c r="G8" i="1" s="1"/>
  <c r="F202" i="1"/>
  <c r="E202" i="1"/>
  <c r="D202" i="1"/>
  <c r="C202" i="1"/>
  <c r="HU201" i="1"/>
  <c r="HT201" i="1"/>
  <c r="HS201" i="1"/>
  <c r="HR201" i="1"/>
  <c r="HP201" i="1"/>
  <c r="HO201" i="1"/>
  <c r="HN201" i="1"/>
  <c r="HK201" i="1"/>
  <c r="HJ201" i="1"/>
  <c r="HI201" i="1"/>
  <c r="HH201" i="1"/>
  <c r="HA201" i="1"/>
  <c r="GZ201" i="1"/>
  <c r="GY201" i="1"/>
  <c r="GA201" i="1"/>
  <c r="FZ201" i="1"/>
  <c r="FY201" i="1"/>
  <c r="FX201" i="1"/>
  <c r="FV201" i="1"/>
  <c r="FU201" i="1"/>
  <c r="FT201" i="1"/>
  <c r="FS201" i="1"/>
  <c r="FQ201" i="1"/>
  <c r="FP201" i="1"/>
  <c r="FO201" i="1"/>
  <c r="FN201" i="1"/>
  <c r="FL201" i="1"/>
  <c r="FK201" i="1"/>
  <c r="FJ201" i="1"/>
  <c r="FI201" i="1"/>
  <c r="ER201" i="1"/>
  <c r="EQ201" i="1"/>
  <c r="EP201" i="1"/>
  <c r="EO201" i="1"/>
  <c r="DO201" i="1"/>
  <c r="DN201" i="1"/>
  <c r="DM201" i="1"/>
  <c r="DL201" i="1"/>
  <c r="DE201" i="1"/>
  <c r="DD201" i="1"/>
  <c r="DC201" i="1"/>
  <c r="DB201" i="1"/>
  <c r="CZ201" i="1"/>
  <c r="CY201" i="1"/>
  <c r="CX201" i="1"/>
  <c r="CW201" i="1"/>
  <c r="CU201" i="1"/>
  <c r="CT201" i="1"/>
  <c r="CS201" i="1"/>
  <c r="CR201" i="1"/>
  <c r="CP201" i="1"/>
  <c r="CO201" i="1"/>
  <c r="CN201" i="1"/>
  <c r="BI201" i="1"/>
  <c r="BH201" i="1"/>
  <c r="BG201" i="1"/>
  <c r="BF201" i="1"/>
  <c r="AO201" i="1"/>
  <c r="AN201" i="1"/>
  <c r="AM201" i="1"/>
  <c r="AL201" i="1"/>
  <c r="Z201" i="1"/>
  <c r="Y201" i="1"/>
  <c r="X201" i="1"/>
  <c r="W201" i="1"/>
  <c r="U201" i="1"/>
  <c r="T201" i="1"/>
  <c r="S201" i="1"/>
  <c r="R201" i="1"/>
  <c r="P201" i="1"/>
  <c r="O201" i="1"/>
  <c r="N201" i="1"/>
  <c r="M201" i="1"/>
  <c r="K201" i="1"/>
  <c r="J201" i="1"/>
  <c r="I201" i="1"/>
  <c r="H201" i="1"/>
  <c r="F201" i="1"/>
  <c r="E201" i="1"/>
  <c r="D201" i="1"/>
  <c r="C201" i="1"/>
  <c r="HU200" i="1"/>
  <c r="HT200" i="1"/>
  <c r="HS200" i="1"/>
  <c r="HR200" i="1"/>
  <c r="HP200" i="1"/>
  <c r="HO200" i="1"/>
  <c r="HN200" i="1"/>
  <c r="HK200" i="1"/>
  <c r="HJ200" i="1"/>
  <c r="HI200" i="1"/>
  <c r="HH200" i="1"/>
  <c r="HG4" i="1" s="1" a="1"/>
  <c r="HG4" i="1" s="1"/>
  <c r="HG6" i="1" s="1"/>
  <c r="HG8" i="1" s="1"/>
  <c r="HA200" i="1"/>
  <c r="GZ200" i="1"/>
  <c r="GY200" i="1"/>
  <c r="GA200" i="1"/>
  <c r="FZ200" i="1"/>
  <c r="FY200" i="1"/>
  <c r="FX200" i="1"/>
  <c r="FV200" i="1"/>
  <c r="FU200" i="1"/>
  <c r="FT200" i="1"/>
  <c r="FS200" i="1"/>
  <c r="FL200" i="1"/>
  <c r="FK200" i="1"/>
  <c r="FJ200" i="1"/>
  <c r="FI200" i="1"/>
  <c r="DO200" i="1"/>
  <c r="DN200" i="1"/>
  <c r="DM200" i="1"/>
  <c r="DL200" i="1"/>
  <c r="DE200" i="1"/>
  <c r="DD200" i="1"/>
  <c r="DC200" i="1"/>
  <c r="DB200" i="1"/>
  <c r="CZ200" i="1"/>
  <c r="CY200" i="1"/>
  <c r="CX200" i="1"/>
  <c r="CW200" i="1"/>
  <c r="CU200" i="1"/>
  <c r="CT200" i="1"/>
  <c r="CS200" i="1"/>
  <c r="CR200" i="1"/>
  <c r="CP200" i="1"/>
  <c r="CO200" i="1"/>
  <c r="CN200" i="1"/>
  <c r="BI200" i="1"/>
  <c r="BH200" i="1"/>
  <c r="BG200" i="1"/>
  <c r="BF200" i="1"/>
  <c r="AO200" i="1"/>
  <c r="AN200" i="1"/>
  <c r="AM200" i="1"/>
  <c r="AL200" i="1"/>
  <c r="Z200" i="1"/>
  <c r="Y200" i="1"/>
  <c r="X200" i="1"/>
  <c r="W200" i="1"/>
  <c r="U200" i="1"/>
  <c r="T200" i="1"/>
  <c r="S200" i="1"/>
  <c r="R200" i="1"/>
  <c r="P200" i="1"/>
  <c r="O200" i="1"/>
  <c r="N200" i="1"/>
  <c r="M200" i="1"/>
  <c r="K200" i="1"/>
  <c r="J200" i="1"/>
  <c r="I200" i="1"/>
  <c r="H200" i="1"/>
  <c r="F200" i="1"/>
  <c r="E200" i="1"/>
  <c r="D200" i="1"/>
  <c r="C200" i="1"/>
  <c r="HU199" i="1"/>
  <c r="HT199" i="1"/>
  <c r="HS199" i="1"/>
  <c r="HR199" i="1"/>
  <c r="HP199" i="1"/>
  <c r="HO199" i="1"/>
  <c r="HN199" i="1"/>
  <c r="HM199" i="1"/>
  <c r="HK199" i="1"/>
  <c r="HJ199" i="1"/>
  <c r="HI199" i="1"/>
  <c r="HH199" i="1"/>
  <c r="HA199" i="1"/>
  <c r="GZ199" i="1"/>
  <c r="GY199" i="1"/>
  <c r="GA199" i="1"/>
  <c r="FZ199" i="1"/>
  <c r="FY199" i="1"/>
  <c r="FX199" i="1"/>
  <c r="FV199" i="1"/>
  <c r="FU199" i="1"/>
  <c r="FT199" i="1"/>
  <c r="FS199" i="1"/>
  <c r="FL199" i="1"/>
  <c r="FK199" i="1"/>
  <c r="FJ199" i="1"/>
  <c r="FI199" i="1"/>
  <c r="DO199" i="1"/>
  <c r="DN199" i="1"/>
  <c r="DM199" i="1"/>
  <c r="DL199" i="1"/>
  <c r="DE199" i="1"/>
  <c r="DD199" i="1"/>
  <c r="DC199" i="1"/>
  <c r="DB199" i="1"/>
  <c r="CZ199" i="1"/>
  <c r="CY199" i="1"/>
  <c r="CX199" i="1"/>
  <c r="CW199" i="1"/>
  <c r="CU199" i="1"/>
  <c r="CT199" i="1"/>
  <c r="CS199" i="1"/>
  <c r="CR199" i="1"/>
  <c r="CP199" i="1"/>
  <c r="CO199" i="1"/>
  <c r="CN199" i="1"/>
  <c r="BI199" i="1"/>
  <c r="BH199" i="1"/>
  <c r="BG199" i="1"/>
  <c r="BF199" i="1"/>
  <c r="BE4" i="1" s="1" a="1"/>
  <c r="BE4" i="1" s="1"/>
  <c r="BE6" i="1" s="1"/>
  <c r="BE8" i="1" s="1"/>
  <c r="AO199" i="1"/>
  <c r="AN199" i="1"/>
  <c r="AM199" i="1"/>
  <c r="AL199" i="1"/>
  <c r="Z199" i="1"/>
  <c r="Y199" i="1"/>
  <c r="X199" i="1"/>
  <c r="W199" i="1"/>
  <c r="U199" i="1"/>
  <c r="T199" i="1"/>
  <c r="S199" i="1"/>
  <c r="R199" i="1"/>
  <c r="P199" i="1"/>
  <c r="O199" i="1"/>
  <c r="N199" i="1"/>
  <c r="M199" i="1"/>
  <c r="K199" i="1"/>
  <c r="J199" i="1"/>
  <c r="I199" i="1"/>
  <c r="H199" i="1"/>
  <c r="F199" i="1"/>
  <c r="E199" i="1"/>
  <c r="D199" i="1"/>
  <c r="C199" i="1"/>
  <c r="HU198" i="1"/>
  <c r="HT198" i="1"/>
  <c r="HS198" i="1"/>
  <c r="HR198" i="1"/>
  <c r="HP198" i="1"/>
  <c r="HO198" i="1"/>
  <c r="HN198" i="1"/>
  <c r="HK198" i="1"/>
  <c r="HJ198" i="1"/>
  <c r="HI198" i="1"/>
  <c r="HH198" i="1"/>
  <c r="HA198" i="1"/>
  <c r="GZ198" i="1"/>
  <c r="GY198" i="1"/>
  <c r="GA198" i="1"/>
  <c r="FZ198" i="1"/>
  <c r="FY198" i="1"/>
  <c r="FX198" i="1"/>
  <c r="FV198" i="1"/>
  <c r="FU198" i="1"/>
  <c r="FT198" i="1"/>
  <c r="FS198" i="1"/>
  <c r="FL198" i="1"/>
  <c r="FK198" i="1"/>
  <c r="FJ198" i="1"/>
  <c r="FI198" i="1"/>
  <c r="DO198" i="1"/>
  <c r="DN198" i="1"/>
  <c r="DM198" i="1"/>
  <c r="DL198" i="1"/>
  <c r="DE198" i="1"/>
  <c r="DD198" i="1"/>
  <c r="DC198" i="1"/>
  <c r="DB198" i="1"/>
  <c r="CZ198" i="1"/>
  <c r="CY198" i="1"/>
  <c r="CX198" i="1"/>
  <c r="CW198" i="1"/>
  <c r="CU198" i="1"/>
  <c r="CT198" i="1"/>
  <c r="CS198" i="1"/>
  <c r="CR198" i="1"/>
  <c r="CP198" i="1"/>
  <c r="CO198" i="1"/>
  <c r="CN198" i="1"/>
  <c r="BI198" i="1"/>
  <c r="BH198" i="1"/>
  <c r="BG198" i="1"/>
  <c r="BF198" i="1"/>
  <c r="AO198" i="1"/>
  <c r="AN198" i="1"/>
  <c r="AM198" i="1"/>
  <c r="AL198" i="1"/>
  <c r="Z198" i="1"/>
  <c r="Y198" i="1"/>
  <c r="X198" i="1"/>
  <c r="W198" i="1"/>
  <c r="U198" i="1"/>
  <c r="T198" i="1"/>
  <c r="S198" i="1"/>
  <c r="R198" i="1"/>
  <c r="P198" i="1"/>
  <c r="O198" i="1"/>
  <c r="N198" i="1"/>
  <c r="M198" i="1"/>
  <c r="K198" i="1"/>
  <c r="J198" i="1"/>
  <c r="I198" i="1"/>
  <c r="H198" i="1"/>
  <c r="F198" i="1"/>
  <c r="E198" i="1"/>
  <c r="D198" i="1"/>
  <c r="C198" i="1"/>
  <c r="HU197" i="1"/>
  <c r="HT197" i="1"/>
  <c r="HS197" i="1"/>
  <c r="HR197" i="1"/>
  <c r="HP197" i="1"/>
  <c r="HO197" i="1"/>
  <c r="HN197" i="1"/>
  <c r="HK197" i="1"/>
  <c r="HJ197" i="1"/>
  <c r="HI197" i="1"/>
  <c r="HH197" i="1"/>
  <c r="HA197" i="1"/>
  <c r="GZ197" i="1"/>
  <c r="GY197" i="1"/>
  <c r="GA197" i="1"/>
  <c r="FZ197" i="1"/>
  <c r="FY197" i="1"/>
  <c r="FX197" i="1"/>
  <c r="FV197" i="1"/>
  <c r="FU197" i="1"/>
  <c r="FT197" i="1"/>
  <c r="FS197" i="1"/>
  <c r="FL197" i="1"/>
  <c r="FK197" i="1"/>
  <c r="FJ197" i="1"/>
  <c r="FI197" i="1"/>
  <c r="DO197" i="1"/>
  <c r="DN197" i="1"/>
  <c r="DM197" i="1"/>
  <c r="DL197" i="1"/>
  <c r="DE197" i="1"/>
  <c r="DD197" i="1"/>
  <c r="DC197" i="1"/>
  <c r="DB197" i="1"/>
  <c r="CZ197" i="1"/>
  <c r="CY197" i="1"/>
  <c r="CX197" i="1"/>
  <c r="CW197" i="1"/>
  <c r="CU197" i="1"/>
  <c r="CT197" i="1"/>
  <c r="CS197" i="1"/>
  <c r="CR197" i="1"/>
  <c r="CP197" i="1"/>
  <c r="CO197" i="1"/>
  <c r="CN197" i="1"/>
  <c r="BI197" i="1"/>
  <c r="BH197" i="1"/>
  <c r="BG197" i="1"/>
  <c r="BF197" i="1"/>
  <c r="AO197" i="1"/>
  <c r="AN197" i="1"/>
  <c r="AM197" i="1"/>
  <c r="AL197" i="1"/>
  <c r="Z197" i="1"/>
  <c r="Y197" i="1"/>
  <c r="X197" i="1"/>
  <c r="W197" i="1"/>
  <c r="U197" i="1"/>
  <c r="T197" i="1"/>
  <c r="S197" i="1"/>
  <c r="R197" i="1"/>
  <c r="P197" i="1"/>
  <c r="O197" i="1"/>
  <c r="N197" i="1"/>
  <c r="M197" i="1"/>
  <c r="K197" i="1"/>
  <c r="J197" i="1"/>
  <c r="I197" i="1"/>
  <c r="H197" i="1"/>
  <c r="F197" i="1"/>
  <c r="E197" i="1"/>
  <c r="D197" i="1"/>
  <c r="C197" i="1"/>
  <c r="HU196" i="1"/>
  <c r="HT196" i="1"/>
  <c r="HS196" i="1"/>
  <c r="HR196" i="1"/>
  <c r="HP196" i="1"/>
  <c r="HO196" i="1"/>
  <c r="HN196" i="1"/>
  <c r="HK196" i="1"/>
  <c r="HJ196" i="1"/>
  <c r="HI196" i="1"/>
  <c r="HH196" i="1"/>
  <c r="HA196" i="1"/>
  <c r="GZ196" i="1"/>
  <c r="GY196" i="1"/>
  <c r="GA196" i="1"/>
  <c r="FZ196" i="1"/>
  <c r="FY196" i="1"/>
  <c r="FX196" i="1"/>
  <c r="FV196" i="1"/>
  <c r="FU196" i="1"/>
  <c r="FT196" i="1"/>
  <c r="FS196" i="1"/>
  <c r="FR4" i="1" s="1" a="1"/>
  <c r="FR4" i="1" s="1"/>
  <c r="FR6" i="1" s="1"/>
  <c r="FR8" i="1" s="1"/>
  <c r="FL196" i="1"/>
  <c r="FK196" i="1"/>
  <c r="FJ196" i="1"/>
  <c r="FI196" i="1"/>
  <c r="DO196" i="1"/>
  <c r="DN196" i="1"/>
  <c r="DM196" i="1"/>
  <c r="DL196" i="1"/>
  <c r="DE196" i="1"/>
  <c r="DD196" i="1"/>
  <c r="DC196" i="1"/>
  <c r="DB196" i="1"/>
  <c r="CZ196" i="1"/>
  <c r="CY196" i="1"/>
  <c r="CX196" i="1"/>
  <c r="CW196" i="1"/>
  <c r="CV4" i="1" s="1" a="1"/>
  <c r="CV4" i="1" s="1"/>
  <c r="CV6" i="1" s="1"/>
  <c r="CV8" i="1" s="1"/>
  <c r="CU196" i="1"/>
  <c r="CT196" i="1"/>
  <c r="CS196" i="1"/>
  <c r="CR196" i="1"/>
  <c r="CP196" i="1"/>
  <c r="CO196" i="1"/>
  <c r="CN196" i="1"/>
  <c r="BI196" i="1"/>
  <c r="BH196" i="1"/>
  <c r="BG196" i="1"/>
  <c r="BF196" i="1"/>
  <c r="AO196" i="1"/>
  <c r="AN196" i="1"/>
  <c r="AM196" i="1"/>
  <c r="AL196" i="1"/>
  <c r="Z196" i="1"/>
  <c r="Y196" i="1"/>
  <c r="X196" i="1"/>
  <c r="W196" i="1"/>
  <c r="U196" i="1"/>
  <c r="T196" i="1"/>
  <c r="S196" i="1"/>
  <c r="R196" i="1"/>
  <c r="P196" i="1"/>
  <c r="O196" i="1"/>
  <c r="N196" i="1"/>
  <c r="M196" i="1"/>
  <c r="K196" i="1"/>
  <c r="J196" i="1"/>
  <c r="I196" i="1"/>
  <c r="H196" i="1"/>
  <c r="F196" i="1"/>
  <c r="E196" i="1"/>
  <c r="D196" i="1"/>
  <c r="C196" i="1"/>
  <c r="HU195" i="1"/>
  <c r="HT195" i="1"/>
  <c r="HS195" i="1"/>
  <c r="HR195" i="1"/>
  <c r="HP195" i="1"/>
  <c r="HO195" i="1"/>
  <c r="HN195" i="1"/>
  <c r="HK195" i="1"/>
  <c r="HJ195" i="1"/>
  <c r="HI195" i="1"/>
  <c r="HH195" i="1"/>
  <c r="HA195" i="1"/>
  <c r="GZ195" i="1"/>
  <c r="GY195" i="1"/>
  <c r="GA195" i="1"/>
  <c r="FZ195" i="1"/>
  <c r="FY195" i="1"/>
  <c r="FX195" i="1"/>
  <c r="FV195" i="1"/>
  <c r="FU195" i="1"/>
  <c r="FT195" i="1"/>
  <c r="FS195" i="1"/>
  <c r="FL195" i="1"/>
  <c r="FK195" i="1"/>
  <c r="FJ195" i="1"/>
  <c r="FI195" i="1"/>
  <c r="DO195" i="1"/>
  <c r="DN195" i="1"/>
  <c r="DM195" i="1"/>
  <c r="DL195" i="1"/>
  <c r="DE195" i="1"/>
  <c r="DD195" i="1"/>
  <c r="DC195" i="1"/>
  <c r="DB195" i="1"/>
  <c r="CZ195" i="1"/>
  <c r="CY195" i="1"/>
  <c r="CX195" i="1"/>
  <c r="CW195" i="1"/>
  <c r="CU195" i="1"/>
  <c r="CT195" i="1"/>
  <c r="CS195" i="1"/>
  <c r="CR195" i="1"/>
  <c r="CP195" i="1"/>
  <c r="CO195" i="1"/>
  <c r="CN195" i="1"/>
  <c r="BI195" i="1"/>
  <c r="BH195" i="1"/>
  <c r="BG195" i="1"/>
  <c r="BF195" i="1"/>
  <c r="AO195" i="1"/>
  <c r="AN195" i="1"/>
  <c r="AM195" i="1"/>
  <c r="AL195" i="1"/>
  <c r="Z195" i="1"/>
  <c r="Y195" i="1"/>
  <c r="X195" i="1"/>
  <c r="W195" i="1"/>
  <c r="U195" i="1"/>
  <c r="T195" i="1"/>
  <c r="S195" i="1"/>
  <c r="R195" i="1"/>
  <c r="Q4" i="1" s="1" a="1"/>
  <c r="Q4" i="1" s="1"/>
  <c r="Q6" i="1" s="1"/>
  <c r="Q8" i="1" s="1"/>
  <c r="P195" i="1"/>
  <c r="O195" i="1"/>
  <c r="N195" i="1"/>
  <c r="M195" i="1"/>
  <c r="K195" i="1"/>
  <c r="J195" i="1"/>
  <c r="I195" i="1"/>
  <c r="H195" i="1"/>
  <c r="F195" i="1"/>
  <c r="E195" i="1"/>
  <c r="D195" i="1"/>
  <c r="C195" i="1"/>
  <c r="HU194" i="1"/>
  <c r="HT194" i="1"/>
  <c r="HS194" i="1"/>
  <c r="HR194" i="1"/>
  <c r="HQ4" i="1" s="1" a="1"/>
  <c r="HQ4" i="1" s="1"/>
  <c r="HQ6" i="1" s="1"/>
  <c r="HQ8" i="1" s="1"/>
  <c r="HP194" i="1"/>
  <c r="HO194" i="1"/>
  <c r="HN194" i="1"/>
  <c r="HM194" i="1"/>
  <c r="HK194" i="1"/>
  <c r="HJ194" i="1"/>
  <c r="HI194" i="1"/>
  <c r="HH194" i="1"/>
  <c r="HA194" i="1"/>
  <c r="GZ194" i="1"/>
  <c r="GY194" i="1"/>
  <c r="GA194" i="1"/>
  <c r="FZ194" i="1"/>
  <c r="FY194" i="1"/>
  <c r="FX194" i="1"/>
  <c r="FV194" i="1"/>
  <c r="FU194" i="1"/>
  <c r="FT194" i="1"/>
  <c r="FS194" i="1"/>
  <c r="FL194" i="1"/>
  <c r="FK194" i="1"/>
  <c r="FJ194" i="1"/>
  <c r="FI194" i="1"/>
  <c r="DO194" i="1"/>
  <c r="DN194" i="1"/>
  <c r="DM194" i="1"/>
  <c r="DL194" i="1"/>
  <c r="DE194" i="1"/>
  <c r="DD194" i="1"/>
  <c r="DC194" i="1"/>
  <c r="DB194" i="1"/>
  <c r="CZ194" i="1"/>
  <c r="CY194" i="1"/>
  <c r="CX194" i="1"/>
  <c r="CW194" i="1"/>
  <c r="CU194" i="1"/>
  <c r="CT194" i="1"/>
  <c r="CS194" i="1"/>
  <c r="CR194" i="1"/>
  <c r="CP194" i="1"/>
  <c r="CO194" i="1"/>
  <c r="CN194" i="1"/>
  <c r="BI194" i="1"/>
  <c r="BH194" i="1"/>
  <c r="BG194" i="1"/>
  <c r="BF194" i="1"/>
  <c r="AO194" i="1"/>
  <c r="AN194" i="1"/>
  <c r="AM194" i="1"/>
  <c r="AL194" i="1"/>
  <c r="U194" i="1"/>
  <c r="T194" i="1"/>
  <c r="S194" i="1"/>
  <c r="R194" i="1"/>
  <c r="P194" i="1"/>
  <c r="O194" i="1"/>
  <c r="N194" i="1"/>
  <c r="M194" i="1"/>
  <c r="K194" i="1"/>
  <c r="J194" i="1"/>
  <c r="I194" i="1"/>
  <c r="H194" i="1"/>
  <c r="F194" i="1"/>
  <c r="E194" i="1"/>
  <c r="D194" i="1"/>
  <c r="C194" i="1"/>
  <c r="HU193" i="1"/>
  <c r="HT193" i="1"/>
  <c r="HS193" i="1"/>
  <c r="HR193" i="1"/>
  <c r="HP193" i="1"/>
  <c r="HO193" i="1"/>
  <c r="HN193" i="1"/>
  <c r="HM193" i="1"/>
  <c r="HK193" i="1"/>
  <c r="HJ193" i="1"/>
  <c r="HI193" i="1"/>
  <c r="HH193" i="1"/>
  <c r="HA193" i="1"/>
  <c r="GZ193" i="1"/>
  <c r="GY193" i="1"/>
  <c r="GA193" i="1"/>
  <c r="FZ193" i="1"/>
  <c r="FY193" i="1"/>
  <c r="FX193" i="1"/>
  <c r="FV193" i="1"/>
  <c r="FU193" i="1"/>
  <c r="FT193" i="1"/>
  <c r="FS193" i="1"/>
  <c r="FL193" i="1"/>
  <c r="FK193" i="1"/>
  <c r="FJ193" i="1"/>
  <c r="FI193" i="1"/>
  <c r="DO193" i="1"/>
  <c r="DN193" i="1"/>
  <c r="DM193" i="1"/>
  <c r="DL193" i="1"/>
  <c r="DE193" i="1"/>
  <c r="DD193" i="1"/>
  <c r="DC193" i="1"/>
  <c r="DB193" i="1"/>
  <c r="CZ193" i="1"/>
  <c r="CY193" i="1"/>
  <c r="CX193" i="1"/>
  <c r="CW193" i="1"/>
  <c r="CU193" i="1"/>
  <c r="CT193" i="1"/>
  <c r="CS193" i="1"/>
  <c r="CR193" i="1"/>
  <c r="CP193" i="1"/>
  <c r="CO193" i="1"/>
  <c r="CN193" i="1"/>
  <c r="CM4" i="1" s="1" a="1"/>
  <c r="CM4" i="1" s="1"/>
  <c r="CM6" i="1" s="1"/>
  <c r="CM8" i="1" s="1"/>
  <c r="BI193" i="1"/>
  <c r="BH193" i="1"/>
  <c r="BG193" i="1"/>
  <c r="BF193" i="1"/>
  <c r="AO193" i="1"/>
  <c r="AN193" i="1"/>
  <c r="AM193" i="1"/>
  <c r="AL193" i="1"/>
  <c r="U193" i="1"/>
  <c r="T193" i="1"/>
  <c r="S193" i="1"/>
  <c r="R193" i="1"/>
  <c r="P193" i="1"/>
  <c r="O193" i="1"/>
  <c r="N193" i="1"/>
  <c r="M193" i="1"/>
  <c r="L4" i="1" s="1" a="1"/>
  <c r="L4" i="1" s="1"/>
  <c r="L6" i="1" s="1"/>
  <c r="L8" i="1" s="1"/>
  <c r="K193" i="1"/>
  <c r="J193" i="1"/>
  <c r="I193" i="1"/>
  <c r="H193" i="1"/>
  <c r="F193" i="1"/>
  <c r="E193" i="1"/>
  <c r="D193" i="1"/>
  <c r="C193" i="1"/>
  <c r="HU192" i="1"/>
  <c r="HT192" i="1"/>
  <c r="HS192" i="1"/>
  <c r="HR192" i="1"/>
  <c r="HP192" i="1"/>
  <c r="HO192" i="1"/>
  <c r="HN192" i="1"/>
  <c r="HM192" i="1"/>
  <c r="HL4" i="1" s="1" a="1"/>
  <c r="HL4" i="1" s="1"/>
  <c r="HL6" i="1" s="1"/>
  <c r="HL8" i="1" s="1"/>
  <c r="HK192" i="1"/>
  <c r="HJ192" i="1"/>
  <c r="HI192" i="1"/>
  <c r="HH192" i="1"/>
  <c r="GA192" i="1"/>
  <c r="FZ192" i="1"/>
  <c r="FY192" i="1"/>
  <c r="FX192" i="1"/>
  <c r="FV192" i="1"/>
  <c r="FU192" i="1"/>
  <c r="FT192" i="1"/>
  <c r="FS192" i="1"/>
  <c r="FL192" i="1"/>
  <c r="FK192" i="1"/>
  <c r="FJ192" i="1"/>
  <c r="FI192" i="1"/>
  <c r="FH4" i="1" s="1" a="1"/>
  <c r="FH4" i="1" s="1"/>
  <c r="FH6" i="1" s="1"/>
  <c r="FH8" i="1" s="1"/>
  <c r="DO192" i="1"/>
  <c r="DN192" i="1"/>
  <c r="DM192" i="1"/>
  <c r="DL192" i="1"/>
  <c r="DE192" i="1"/>
  <c r="DD192" i="1"/>
  <c r="DC192" i="1"/>
  <c r="DB192" i="1"/>
  <c r="CZ192" i="1"/>
  <c r="CY192" i="1"/>
  <c r="CX192" i="1"/>
  <c r="CW192" i="1"/>
  <c r="CU192" i="1"/>
  <c r="CT192" i="1"/>
  <c r="CS192" i="1"/>
  <c r="CR192" i="1"/>
  <c r="CQ4" i="1" s="1" a="1"/>
  <c r="CQ4" i="1" s="1"/>
  <c r="CQ6" i="1" s="1"/>
  <c r="CQ8" i="1" s="1"/>
  <c r="CP192" i="1"/>
  <c r="CO192" i="1"/>
  <c r="CN192" i="1"/>
  <c r="BI192" i="1"/>
  <c r="BH192" i="1"/>
  <c r="BG192" i="1"/>
  <c r="BF192" i="1"/>
  <c r="AO192" i="1"/>
  <c r="AN192" i="1"/>
  <c r="AM192" i="1"/>
  <c r="AL192" i="1"/>
  <c r="U192" i="1"/>
  <c r="T192" i="1"/>
  <c r="S192" i="1"/>
  <c r="R192" i="1"/>
  <c r="P192" i="1"/>
  <c r="O192" i="1"/>
  <c r="N192" i="1"/>
  <c r="M192" i="1"/>
  <c r="K192" i="1"/>
  <c r="J192" i="1"/>
  <c r="I192" i="1"/>
  <c r="H192" i="1"/>
  <c r="F192" i="1"/>
  <c r="E192" i="1"/>
  <c r="D192" i="1"/>
  <c r="C192" i="1"/>
  <c r="HU191" i="1"/>
  <c r="HT191" i="1"/>
  <c r="HS191" i="1"/>
  <c r="HR191" i="1"/>
  <c r="HP191" i="1"/>
  <c r="HO191" i="1"/>
  <c r="HN191" i="1"/>
  <c r="HM191" i="1"/>
  <c r="HK191" i="1"/>
  <c r="HJ191" i="1"/>
  <c r="HI191" i="1"/>
  <c r="HH191" i="1"/>
  <c r="GA191" i="1"/>
  <c r="FZ191" i="1"/>
  <c r="FY191" i="1"/>
  <c r="FX191" i="1"/>
  <c r="FV191" i="1"/>
  <c r="FU191" i="1"/>
  <c r="FT191" i="1"/>
  <c r="FS191" i="1"/>
  <c r="FL191" i="1"/>
  <c r="FK191" i="1"/>
  <c r="FJ191" i="1"/>
  <c r="FI191" i="1"/>
  <c r="DO191" i="1"/>
  <c r="DN191" i="1"/>
  <c r="DM191" i="1"/>
  <c r="DL191" i="1"/>
  <c r="DE191" i="1"/>
  <c r="DD191" i="1"/>
  <c r="DC191" i="1"/>
  <c r="DB191" i="1"/>
  <c r="CZ191" i="1"/>
  <c r="CY191" i="1"/>
  <c r="CX191" i="1"/>
  <c r="CW191" i="1"/>
  <c r="CU191" i="1"/>
  <c r="CT191" i="1"/>
  <c r="CS191" i="1"/>
  <c r="CR191" i="1"/>
  <c r="CP191" i="1"/>
  <c r="CO191" i="1"/>
  <c r="CN191" i="1"/>
  <c r="BN191" i="1"/>
  <c r="BM191" i="1"/>
  <c r="BL191" i="1"/>
  <c r="BK191" i="1"/>
  <c r="BI191" i="1"/>
  <c r="BH191" i="1"/>
  <c r="BG191" i="1"/>
  <c r="BF191" i="1"/>
  <c r="AO191" i="1"/>
  <c r="AN191" i="1"/>
  <c r="AM191" i="1"/>
  <c r="AL191" i="1"/>
  <c r="U191" i="1"/>
  <c r="T191" i="1"/>
  <c r="S191" i="1"/>
  <c r="R191" i="1"/>
  <c r="P191" i="1"/>
  <c r="O191" i="1"/>
  <c r="N191" i="1"/>
  <c r="M191" i="1"/>
  <c r="K191" i="1"/>
  <c r="J191" i="1"/>
  <c r="I191" i="1"/>
  <c r="H191" i="1"/>
  <c r="F191" i="1"/>
  <c r="E191" i="1"/>
  <c r="D191" i="1"/>
  <c r="C191" i="1"/>
  <c r="HU190" i="1"/>
  <c r="HT190" i="1"/>
  <c r="HS190" i="1"/>
  <c r="HR190" i="1"/>
  <c r="HP190" i="1"/>
  <c r="HO190" i="1"/>
  <c r="HN190" i="1"/>
  <c r="HM190" i="1"/>
  <c r="HK190" i="1"/>
  <c r="HJ190" i="1"/>
  <c r="HI190" i="1"/>
  <c r="HH190" i="1"/>
  <c r="GA190" i="1"/>
  <c r="FZ190" i="1"/>
  <c r="FY190" i="1"/>
  <c r="FX190" i="1"/>
  <c r="FV190" i="1"/>
  <c r="FU190" i="1"/>
  <c r="FT190" i="1"/>
  <c r="FS190" i="1"/>
  <c r="FL190" i="1"/>
  <c r="FK190" i="1"/>
  <c r="FJ190" i="1"/>
  <c r="FI190" i="1"/>
  <c r="DO190" i="1"/>
  <c r="DN190" i="1"/>
  <c r="DM190" i="1"/>
  <c r="DL190" i="1"/>
  <c r="DE190" i="1"/>
  <c r="DD190" i="1"/>
  <c r="DC190" i="1"/>
  <c r="DB190" i="1"/>
  <c r="CZ190" i="1"/>
  <c r="CY190" i="1"/>
  <c r="CX190" i="1"/>
  <c r="CW190" i="1"/>
  <c r="CU190" i="1"/>
  <c r="CT190" i="1"/>
  <c r="CS190" i="1"/>
  <c r="CR190" i="1"/>
  <c r="CP190" i="1"/>
  <c r="CO190" i="1"/>
  <c r="CN190" i="1"/>
  <c r="BN190" i="1"/>
  <c r="BM190" i="1"/>
  <c r="BL190" i="1"/>
  <c r="BK190" i="1"/>
  <c r="BI190" i="1"/>
  <c r="BH190" i="1"/>
  <c r="BG190" i="1"/>
  <c r="BF190" i="1"/>
  <c r="AO190" i="1"/>
  <c r="AN190" i="1"/>
  <c r="AM190" i="1"/>
  <c r="AL190" i="1"/>
  <c r="U190" i="1"/>
  <c r="T190" i="1"/>
  <c r="S190" i="1"/>
  <c r="R190" i="1"/>
  <c r="P190" i="1"/>
  <c r="O190" i="1"/>
  <c r="N190" i="1"/>
  <c r="M190" i="1"/>
  <c r="K190" i="1"/>
  <c r="J190" i="1"/>
  <c r="I190" i="1"/>
  <c r="H190" i="1"/>
  <c r="F190" i="1"/>
  <c r="E190" i="1"/>
  <c r="D190" i="1"/>
  <c r="C190" i="1"/>
  <c r="HU189" i="1"/>
  <c r="HT189" i="1"/>
  <c r="HS189" i="1"/>
  <c r="HR189" i="1"/>
  <c r="HP189" i="1"/>
  <c r="HO189" i="1"/>
  <c r="HN189" i="1"/>
  <c r="HM189" i="1"/>
  <c r="HK189" i="1"/>
  <c r="HJ189" i="1"/>
  <c r="HI189" i="1"/>
  <c r="HH189" i="1"/>
  <c r="GY189" i="1"/>
  <c r="GA189" i="1"/>
  <c r="FZ189" i="1"/>
  <c r="FY189" i="1"/>
  <c r="FX189" i="1"/>
  <c r="FV189" i="1"/>
  <c r="FU189" i="1"/>
  <c r="FT189" i="1"/>
  <c r="FS189" i="1"/>
  <c r="FL189" i="1"/>
  <c r="FK189" i="1"/>
  <c r="FJ189" i="1"/>
  <c r="FI189" i="1"/>
  <c r="DO189" i="1"/>
  <c r="DN189" i="1"/>
  <c r="DM189" i="1"/>
  <c r="DL189" i="1"/>
  <c r="DE189" i="1"/>
  <c r="DD189" i="1"/>
  <c r="DC189" i="1"/>
  <c r="DB189" i="1"/>
  <c r="CZ189" i="1"/>
  <c r="CY189" i="1"/>
  <c r="CX189" i="1"/>
  <c r="CW189" i="1"/>
  <c r="CU189" i="1"/>
  <c r="CT189" i="1"/>
  <c r="CS189" i="1"/>
  <c r="CR189" i="1"/>
  <c r="CP189" i="1"/>
  <c r="CO189" i="1"/>
  <c r="CN189" i="1"/>
  <c r="BN189" i="1"/>
  <c r="BM189" i="1"/>
  <c r="BL189" i="1"/>
  <c r="BK189" i="1"/>
  <c r="BI189" i="1"/>
  <c r="BH189" i="1"/>
  <c r="BG189" i="1"/>
  <c r="BF189" i="1"/>
  <c r="AO189" i="1"/>
  <c r="AN189" i="1"/>
  <c r="AM189" i="1"/>
  <c r="AL189" i="1"/>
  <c r="U189" i="1"/>
  <c r="T189" i="1"/>
  <c r="S189" i="1"/>
  <c r="R189" i="1"/>
  <c r="P189" i="1"/>
  <c r="O189" i="1"/>
  <c r="N189" i="1"/>
  <c r="M189" i="1"/>
  <c r="K189" i="1"/>
  <c r="J189" i="1"/>
  <c r="I189" i="1"/>
  <c r="H189" i="1"/>
  <c r="F189" i="1"/>
  <c r="E189" i="1"/>
  <c r="D189" i="1"/>
  <c r="C189" i="1"/>
  <c r="HU188" i="1"/>
  <c r="HT188" i="1"/>
  <c r="HS188" i="1"/>
  <c r="HR188" i="1"/>
  <c r="HP188" i="1"/>
  <c r="HO188" i="1"/>
  <c r="HN188" i="1"/>
  <c r="HM188" i="1"/>
  <c r="HK188" i="1"/>
  <c r="HJ188" i="1"/>
  <c r="HI188" i="1"/>
  <c r="HH188" i="1"/>
  <c r="GA188" i="1"/>
  <c r="FZ188" i="1"/>
  <c r="FY188" i="1"/>
  <c r="FX188" i="1"/>
  <c r="FV188" i="1"/>
  <c r="FU188" i="1"/>
  <c r="FT188" i="1"/>
  <c r="FS188" i="1"/>
  <c r="FL188" i="1"/>
  <c r="FK188" i="1"/>
  <c r="FJ188" i="1"/>
  <c r="FI188" i="1"/>
  <c r="DO188" i="1"/>
  <c r="DN188" i="1"/>
  <c r="DM188" i="1"/>
  <c r="DL188" i="1"/>
  <c r="DE188" i="1"/>
  <c r="DD188" i="1"/>
  <c r="DC188" i="1"/>
  <c r="DB188" i="1"/>
  <c r="CZ188" i="1"/>
  <c r="CY188" i="1"/>
  <c r="CX188" i="1"/>
  <c r="CW188" i="1"/>
  <c r="CU188" i="1"/>
  <c r="CT188" i="1"/>
  <c r="CS188" i="1"/>
  <c r="CR188" i="1"/>
  <c r="BN188" i="1"/>
  <c r="BM188" i="1"/>
  <c r="BL188" i="1"/>
  <c r="BK188" i="1"/>
  <c r="U188" i="1"/>
  <c r="T188" i="1"/>
  <c r="S188" i="1"/>
  <c r="R188" i="1"/>
  <c r="P188" i="1"/>
  <c r="O188" i="1"/>
  <c r="N188" i="1"/>
  <c r="M188" i="1"/>
  <c r="K188" i="1"/>
  <c r="J188" i="1"/>
  <c r="I188" i="1"/>
  <c r="H188" i="1"/>
  <c r="F188" i="1"/>
  <c r="E188" i="1"/>
  <c r="D188" i="1"/>
  <c r="C188" i="1"/>
  <c r="HU187" i="1"/>
  <c r="HT187" i="1"/>
  <c r="HS187" i="1"/>
  <c r="HR187" i="1"/>
  <c r="HP187" i="1"/>
  <c r="HO187" i="1"/>
  <c r="HN187" i="1"/>
  <c r="HM187" i="1"/>
  <c r="HK187" i="1"/>
  <c r="HJ187" i="1"/>
  <c r="HI187" i="1"/>
  <c r="HH187" i="1"/>
  <c r="GA187" i="1"/>
  <c r="FZ187" i="1"/>
  <c r="FY187" i="1"/>
  <c r="FX187" i="1"/>
  <c r="FV187" i="1"/>
  <c r="FU187" i="1"/>
  <c r="FT187" i="1"/>
  <c r="FS187" i="1"/>
  <c r="FL187" i="1"/>
  <c r="FK187" i="1"/>
  <c r="FJ187" i="1"/>
  <c r="FI187" i="1"/>
  <c r="DO187" i="1"/>
  <c r="DN187" i="1"/>
  <c r="DM187" i="1"/>
  <c r="DL187" i="1"/>
  <c r="DE187" i="1"/>
  <c r="DD187" i="1"/>
  <c r="DC187" i="1"/>
  <c r="DB187" i="1"/>
  <c r="CZ187" i="1"/>
  <c r="CY187" i="1"/>
  <c r="CX187" i="1"/>
  <c r="CW187" i="1"/>
  <c r="CU187" i="1"/>
  <c r="CT187" i="1"/>
  <c r="CS187" i="1"/>
  <c r="CR187" i="1"/>
  <c r="BN187" i="1"/>
  <c r="BM187" i="1"/>
  <c r="BL187" i="1"/>
  <c r="BK187" i="1"/>
  <c r="U187" i="1"/>
  <c r="T187" i="1"/>
  <c r="S187" i="1"/>
  <c r="R187" i="1"/>
  <c r="P187" i="1"/>
  <c r="O187" i="1"/>
  <c r="N187" i="1"/>
  <c r="M187" i="1"/>
  <c r="K187" i="1"/>
  <c r="J187" i="1"/>
  <c r="I187" i="1"/>
  <c r="H187" i="1"/>
  <c r="F187" i="1"/>
  <c r="E187" i="1"/>
  <c r="D187" i="1"/>
  <c r="C187" i="1"/>
  <c r="HU186" i="1"/>
  <c r="HT186" i="1"/>
  <c r="HS186" i="1"/>
  <c r="HR186" i="1"/>
  <c r="HP186" i="1"/>
  <c r="HO186" i="1"/>
  <c r="HN186" i="1"/>
  <c r="HM186" i="1"/>
  <c r="HK186" i="1"/>
  <c r="HJ186" i="1"/>
  <c r="HI186" i="1"/>
  <c r="HH186" i="1"/>
  <c r="GA186" i="1"/>
  <c r="FZ186" i="1"/>
  <c r="FY186" i="1"/>
  <c r="FX186" i="1"/>
  <c r="FV186" i="1"/>
  <c r="FU186" i="1"/>
  <c r="FT186" i="1"/>
  <c r="FS186" i="1"/>
  <c r="FL186" i="1"/>
  <c r="FK186" i="1"/>
  <c r="FJ186" i="1"/>
  <c r="FI186" i="1"/>
  <c r="DO186" i="1"/>
  <c r="DN186" i="1"/>
  <c r="DM186" i="1"/>
  <c r="DL186" i="1"/>
  <c r="DE186" i="1"/>
  <c r="DD186" i="1"/>
  <c r="DC186" i="1"/>
  <c r="DB186" i="1"/>
  <c r="CZ186" i="1"/>
  <c r="CY186" i="1"/>
  <c r="CX186" i="1"/>
  <c r="CW186" i="1"/>
  <c r="CU186" i="1"/>
  <c r="CT186" i="1"/>
  <c r="CS186" i="1"/>
  <c r="CR186" i="1"/>
  <c r="BN186" i="1"/>
  <c r="BM186" i="1"/>
  <c r="BL186" i="1"/>
  <c r="BK186" i="1"/>
  <c r="U186" i="1"/>
  <c r="T186" i="1"/>
  <c r="S186" i="1"/>
  <c r="R186" i="1"/>
  <c r="P186" i="1"/>
  <c r="O186" i="1"/>
  <c r="N186" i="1"/>
  <c r="M186" i="1"/>
  <c r="K186" i="1"/>
  <c r="J186" i="1"/>
  <c r="I186" i="1"/>
  <c r="H186" i="1"/>
  <c r="F186" i="1"/>
  <c r="E186" i="1"/>
  <c r="D186" i="1"/>
  <c r="C186" i="1"/>
  <c r="HU185" i="1"/>
  <c r="HT185" i="1"/>
  <c r="HS185" i="1"/>
  <c r="HR185" i="1"/>
  <c r="HP185" i="1"/>
  <c r="HO185" i="1"/>
  <c r="HN185" i="1"/>
  <c r="HM185" i="1"/>
  <c r="HK185" i="1"/>
  <c r="HJ185" i="1"/>
  <c r="HI185" i="1"/>
  <c r="HH185" i="1"/>
  <c r="GA185" i="1"/>
  <c r="FZ185" i="1"/>
  <c r="FY185" i="1"/>
  <c r="FX185" i="1"/>
  <c r="FV185" i="1"/>
  <c r="FU185" i="1"/>
  <c r="FT185" i="1"/>
  <c r="FS185" i="1"/>
  <c r="FL185" i="1"/>
  <c r="FK185" i="1"/>
  <c r="FJ185" i="1"/>
  <c r="FI185" i="1"/>
  <c r="DO185" i="1"/>
  <c r="DN185" i="1"/>
  <c r="DM185" i="1"/>
  <c r="DL185" i="1"/>
  <c r="DE185" i="1"/>
  <c r="DD185" i="1"/>
  <c r="DC185" i="1"/>
  <c r="DB185" i="1"/>
  <c r="CZ185" i="1"/>
  <c r="CY185" i="1"/>
  <c r="CX185" i="1"/>
  <c r="CW185" i="1"/>
  <c r="CU185" i="1"/>
  <c r="CT185" i="1"/>
  <c r="CS185" i="1"/>
  <c r="CR185" i="1"/>
  <c r="BN185" i="1"/>
  <c r="BM185" i="1"/>
  <c r="BL185" i="1"/>
  <c r="BK185" i="1"/>
  <c r="U185" i="1"/>
  <c r="T185" i="1"/>
  <c r="S185" i="1"/>
  <c r="R185" i="1"/>
  <c r="P185" i="1"/>
  <c r="O185" i="1"/>
  <c r="N185" i="1"/>
  <c r="M185" i="1"/>
  <c r="K185" i="1"/>
  <c r="J185" i="1"/>
  <c r="I185" i="1"/>
  <c r="H185" i="1"/>
  <c r="F185" i="1"/>
  <c r="E185" i="1"/>
  <c r="D185" i="1"/>
  <c r="C185" i="1"/>
  <c r="HU184" i="1"/>
  <c r="HT184" i="1"/>
  <c r="HS184" i="1"/>
  <c r="HR184" i="1"/>
  <c r="HP184" i="1"/>
  <c r="HO184" i="1"/>
  <c r="HN184" i="1"/>
  <c r="HM184" i="1"/>
  <c r="HK184" i="1"/>
  <c r="HJ184" i="1"/>
  <c r="HI184" i="1"/>
  <c r="HH184" i="1"/>
  <c r="GA184" i="1"/>
  <c r="FZ184" i="1"/>
  <c r="FY184" i="1"/>
  <c r="FX184" i="1"/>
  <c r="FV184" i="1"/>
  <c r="FU184" i="1"/>
  <c r="FT184" i="1"/>
  <c r="FS184" i="1"/>
  <c r="FL184" i="1"/>
  <c r="FK184" i="1"/>
  <c r="FJ184" i="1"/>
  <c r="FI184" i="1"/>
  <c r="DO184" i="1"/>
  <c r="DN184" i="1"/>
  <c r="DM184" i="1"/>
  <c r="DL184" i="1"/>
  <c r="DE184" i="1"/>
  <c r="DD184" i="1"/>
  <c r="DC184" i="1"/>
  <c r="DB184" i="1"/>
  <c r="CZ184" i="1"/>
  <c r="CY184" i="1"/>
  <c r="CX184" i="1"/>
  <c r="CW184" i="1"/>
  <c r="CU184" i="1"/>
  <c r="CT184" i="1"/>
  <c r="CS184" i="1"/>
  <c r="CR184" i="1"/>
  <c r="BN184" i="1"/>
  <c r="BM184" i="1"/>
  <c r="BL184" i="1"/>
  <c r="BK184" i="1"/>
  <c r="U184" i="1"/>
  <c r="T184" i="1"/>
  <c r="S184" i="1"/>
  <c r="R184" i="1"/>
  <c r="P184" i="1"/>
  <c r="O184" i="1"/>
  <c r="N184" i="1"/>
  <c r="M184" i="1"/>
  <c r="K184" i="1"/>
  <c r="J184" i="1"/>
  <c r="I184" i="1"/>
  <c r="H184" i="1"/>
  <c r="F184" i="1"/>
  <c r="E184" i="1"/>
  <c r="D184" i="1"/>
  <c r="C184" i="1"/>
  <c r="HU183" i="1"/>
  <c r="HT183" i="1"/>
  <c r="HS183" i="1"/>
  <c r="HR183" i="1"/>
  <c r="HP183" i="1"/>
  <c r="HO183" i="1"/>
  <c r="HN183" i="1"/>
  <c r="HM183" i="1"/>
  <c r="HK183" i="1"/>
  <c r="HJ183" i="1"/>
  <c r="HI183" i="1"/>
  <c r="HH183" i="1"/>
  <c r="GA183" i="1"/>
  <c r="FZ183" i="1"/>
  <c r="FY183" i="1"/>
  <c r="FX183" i="1"/>
  <c r="FV183" i="1"/>
  <c r="FU183" i="1"/>
  <c r="FT183" i="1"/>
  <c r="FS183" i="1"/>
  <c r="FL183" i="1"/>
  <c r="FK183" i="1"/>
  <c r="FJ183" i="1"/>
  <c r="FI183" i="1"/>
  <c r="DO183" i="1"/>
  <c r="DN183" i="1"/>
  <c r="DM183" i="1"/>
  <c r="DL183" i="1"/>
  <c r="DE183" i="1"/>
  <c r="DD183" i="1"/>
  <c r="DC183" i="1"/>
  <c r="DB183" i="1"/>
  <c r="CZ183" i="1"/>
  <c r="CY183" i="1"/>
  <c r="CX183" i="1"/>
  <c r="CW183" i="1"/>
  <c r="CU183" i="1"/>
  <c r="CT183" i="1"/>
  <c r="CS183" i="1"/>
  <c r="CR183" i="1"/>
  <c r="BN183" i="1"/>
  <c r="BM183" i="1"/>
  <c r="BL183" i="1"/>
  <c r="BK183" i="1"/>
  <c r="U183" i="1"/>
  <c r="T183" i="1"/>
  <c r="S183" i="1"/>
  <c r="R183" i="1"/>
  <c r="P183" i="1"/>
  <c r="O183" i="1"/>
  <c r="N183" i="1"/>
  <c r="M183" i="1"/>
  <c r="K183" i="1"/>
  <c r="J183" i="1"/>
  <c r="I183" i="1"/>
  <c r="H183" i="1"/>
  <c r="F183" i="1"/>
  <c r="E183" i="1"/>
  <c r="D183" i="1"/>
  <c r="C183" i="1"/>
  <c r="HU182" i="1"/>
  <c r="HT182" i="1"/>
  <c r="HS182" i="1"/>
  <c r="HR182" i="1"/>
  <c r="HP182" i="1"/>
  <c r="HO182" i="1"/>
  <c r="HN182" i="1"/>
  <c r="HM182" i="1"/>
  <c r="HK182" i="1"/>
  <c r="HJ182" i="1"/>
  <c r="HI182" i="1"/>
  <c r="HH182" i="1"/>
  <c r="GA182" i="1"/>
  <c r="FZ182" i="1"/>
  <c r="FY182" i="1"/>
  <c r="FX182" i="1"/>
  <c r="FV182" i="1"/>
  <c r="FU182" i="1"/>
  <c r="FT182" i="1"/>
  <c r="FS182" i="1"/>
  <c r="FL182" i="1"/>
  <c r="FK182" i="1"/>
  <c r="FJ182" i="1"/>
  <c r="FI182" i="1"/>
  <c r="DO182" i="1"/>
  <c r="DN182" i="1"/>
  <c r="DM182" i="1"/>
  <c r="DL182" i="1"/>
  <c r="DE182" i="1"/>
  <c r="DD182" i="1"/>
  <c r="DC182" i="1"/>
  <c r="DB182" i="1"/>
  <c r="CZ182" i="1"/>
  <c r="CY182" i="1"/>
  <c r="CX182" i="1"/>
  <c r="CW182" i="1"/>
  <c r="CU182" i="1"/>
  <c r="CT182" i="1"/>
  <c r="CS182" i="1"/>
  <c r="CR182" i="1"/>
  <c r="BN182" i="1"/>
  <c r="BM182" i="1"/>
  <c r="BL182" i="1"/>
  <c r="BK182" i="1"/>
  <c r="U182" i="1"/>
  <c r="T182" i="1"/>
  <c r="S182" i="1"/>
  <c r="R182" i="1"/>
  <c r="P182" i="1"/>
  <c r="O182" i="1"/>
  <c r="N182" i="1"/>
  <c r="M182" i="1"/>
  <c r="K182" i="1"/>
  <c r="J182" i="1"/>
  <c r="I182" i="1"/>
  <c r="H182" i="1"/>
  <c r="F182" i="1"/>
  <c r="E182" i="1"/>
  <c r="D182" i="1"/>
  <c r="C182" i="1"/>
  <c r="HU181" i="1"/>
  <c r="HT181" i="1"/>
  <c r="HS181" i="1"/>
  <c r="HR181" i="1"/>
  <c r="HP181" i="1"/>
  <c r="HO181" i="1"/>
  <c r="HN181" i="1"/>
  <c r="HM181" i="1"/>
  <c r="HK181" i="1"/>
  <c r="HJ181" i="1"/>
  <c r="HI181" i="1"/>
  <c r="HH181" i="1"/>
  <c r="GA181" i="1"/>
  <c r="FZ181" i="1"/>
  <c r="FY181" i="1"/>
  <c r="FX181" i="1"/>
  <c r="FV181" i="1"/>
  <c r="FU181" i="1"/>
  <c r="FT181" i="1"/>
  <c r="FS181" i="1"/>
  <c r="FL181" i="1"/>
  <c r="FK181" i="1"/>
  <c r="FJ181" i="1"/>
  <c r="FI181" i="1"/>
  <c r="DO181" i="1"/>
  <c r="DN181" i="1"/>
  <c r="DM181" i="1"/>
  <c r="DL181" i="1"/>
  <c r="DE181" i="1"/>
  <c r="DD181" i="1"/>
  <c r="DC181" i="1"/>
  <c r="DB181" i="1"/>
  <c r="CZ181" i="1"/>
  <c r="CY181" i="1"/>
  <c r="CX181" i="1"/>
  <c r="CW181" i="1"/>
  <c r="CU181" i="1"/>
  <c r="CT181" i="1"/>
  <c r="CS181" i="1"/>
  <c r="CR181" i="1"/>
  <c r="BN181" i="1"/>
  <c r="BM181" i="1"/>
  <c r="BL181" i="1"/>
  <c r="BK181" i="1"/>
  <c r="U181" i="1"/>
  <c r="T181" i="1"/>
  <c r="S181" i="1"/>
  <c r="R181" i="1"/>
  <c r="P181" i="1"/>
  <c r="O181" i="1"/>
  <c r="N181" i="1"/>
  <c r="M181" i="1"/>
  <c r="K181" i="1"/>
  <c r="J181" i="1"/>
  <c r="I181" i="1"/>
  <c r="H181" i="1"/>
  <c r="F181" i="1"/>
  <c r="E181" i="1"/>
  <c r="D181" i="1"/>
  <c r="C181" i="1"/>
  <c r="HU180" i="1"/>
  <c r="HT180" i="1"/>
  <c r="HS180" i="1"/>
  <c r="HR180" i="1"/>
  <c r="HP180" i="1"/>
  <c r="HO180" i="1"/>
  <c r="HN180" i="1"/>
  <c r="HM180" i="1"/>
  <c r="HK180" i="1"/>
  <c r="HJ180" i="1"/>
  <c r="HI180" i="1"/>
  <c r="HH180" i="1"/>
  <c r="GA180" i="1"/>
  <c r="FZ180" i="1"/>
  <c r="FY180" i="1"/>
  <c r="FX180" i="1"/>
  <c r="FV180" i="1"/>
  <c r="FU180" i="1"/>
  <c r="FT180" i="1"/>
  <c r="FS180" i="1"/>
  <c r="FL180" i="1"/>
  <c r="FK180" i="1"/>
  <c r="FJ180" i="1"/>
  <c r="FI180" i="1"/>
  <c r="DO180" i="1"/>
  <c r="DN180" i="1"/>
  <c r="DM180" i="1"/>
  <c r="DL180" i="1"/>
  <c r="DE180" i="1"/>
  <c r="DD180" i="1"/>
  <c r="DC180" i="1"/>
  <c r="DB180" i="1"/>
  <c r="CZ180" i="1"/>
  <c r="CY180" i="1"/>
  <c r="CX180" i="1"/>
  <c r="CW180" i="1"/>
  <c r="CU180" i="1"/>
  <c r="CT180" i="1"/>
  <c r="CS180" i="1"/>
  <c r="CR180" i="1"/>
  <c r="BN180" i="1"/>
  <c r="BM180" i="1"/>
  <c r="BL180" i="1"/>
  <c r="BK180" i="1"/>
  <c r="U180" i="1"/>
  <c r="T180" i="1"/>
  <c r="S180" i="1"/>
  <c r="R180" i="1"/>
  <c r="P180" i="1"/>
  <c r="O180" i="1"/>
  <c r="N180" i="1"/>
  <c r="M180" i="1"/>
  <c r="K180" i="1"/>
  <c r="J180" i="1"/>
  <c r="I180" i="1"/>
  <c r="H180" i="1"/>
  <c r="F180" i="1"/>
  <c r="E180" i="1"/>
  <c r="D180" i="1"/>
  <c r="C180" i="1"/>
  <c r="HU179" i="1"/>
  <c r="HT179" i="1"/>
  <c r="HS179" i="1"/>
  <c r="HR179" i="1"/>
  <c r="HP179" i="1"/>
  <c r="HO179" i="1"/>
  <c r="HN179" i="1"/>
  <c r="HM179" i="1"/>
  <c r="HK179" i="1"/>
  <c r="HJ179" i="1"/>
  <c r="HI179" i="1"/>
  <c r="HH179" i="1"/>
  <c r="GY179" i="1"/>
  <c r="GA179" i="1"/>
  <c r="FZ179" i="1"/>
  <c r="FY179" i="1"/>
  <c r="FX179" i="1"/>
  <c r="FV179" i="1"/>
  <c r="FU179" i="1"/>
  <c r="FT179" i="1"/>
  <c r="FS179" i="1"/>
  <c r="DO179" i="1"/>
  <c r="DN179" i="1"/>
  <c r="DM179" i="1"/>
  <c r="DL179" i="1"/>
  <c r="DE179" i="1"/>
  <c r="DD179" i="1"/>
  <c r="DC179" i="1"/>
  <c r="DB179" i="1"/>
  <c r="CZ179" i="1"/>
  <c r="CY179" i="1"/>
  <c r="CX179" i="1"/>
  <c r="CW179" i="1"/>
  <c r="CU179" i="1"/>
  <c r="CT179" i="1"/>
  <c r="CS179" i="1"/>
  <c r="CR179" i="1"/>
  <c r="BN179" i="1"/>
  <c r="BM179" i="1"/>
  <c r="BL179" i="1"/>
  <c r="BK179" i="1"/>
  <c r="P179" i="1"/>
  <c r="O179" i="1"/>
  <c r="N179" i="1"/>
  <c r="M179" i="1"/>
  <c r="F179" i="1"/>
  <c r="E179" i="1"/>
  <c r="D179" i="1"/>
  <c r="C179" i="1"/>
  <c r="HU178" i="1"/>
  <c r="HT178" i="1"/>
  <c r="HS178" i="1"/>
  <c r="HR178" i="1"/>
  <c r="HK178" i="1"/>
  <c r="HJ178" i="1"/>
  <c r="HI178" i="1"/>
  <c r="HH178" i="1"/>
  <c r="GA178" i="1"/>
  <c r="FZ178" i="1"/>
  <c r="FY178" i="1"/>
  <c r="FX178" i="1"/>
  <c r="FV178" i="1"/>
  <c r="FU178" i="1"/>
  <c r="FT178" i="1"/>
  <c r="FS178" i="1"/>
  <c r="DO178" i="1"/>
  <c r="DN178" i="1"/>
  <c r="DM178" i="1"/>
  <c r="DL178" i="1"/>
  <c r="DE178" i="1"/>
  <c r="DD178" i="1"/>
  <c r="DC178" i="1"/>
  <c r="DB178" i="1"/>
  <c r="CZ178" i="1"/>
  <c r="CY178" i="1"/>
  <c r="CX178" i="1"/>
  <c r="CW178" i="1"/>
  <c r="CU178" i="1"/>
  <c r="CT178" i="1"/>
  <c r="CS178" i="1"/>
  <c r="CR178" i="1"/>
  <c r="BN178" i="1"/>
  <c r="BM178" i="1"/>
  <c r="BL178" i="1"/>
  <c r="BK178" i="1"/>
  <c r="P178" i="1"/>
  <c r="O178" i="1"/>
  <c r="N178" i="1"/>
  <c r="M178" i="1"/>
  <c r="F178" i="1"/>
  <c r="E178" i="1"/>
  <c r="D178" i="1"/>
  <c r="C178" i="1"/>
  <c r="HU177" i="1"/>
  <c r="HT177" i="1"/>
  <c r="HS177" i="1"/>
  <c r="HR177" i="1"/>
  <c r="HK177" i="1"/>
  <c r="HJ177" i="1"/>
  <c r="HI177" i="1"/>
  <c r="HH177" i="1"/>
  <c r="GA177" i="1"/>
  <c r="FZ177" i="1"/>
  <c r="FY177" i="1"/>
  <c r="FX177" i="1"/>
  <c r="FV177" i="1"/>
  <c r="FU177" i="1"/>
  <c r="FT177" i="1"/>
  <c r="FS177" i="1"/>
  <c r="DO177" i="1"/>
  <c r="DN177" i="1"/>
  <c r="DM177" i="1"/>
  <c r="DL177" i="1"/>
  <c r="CZ177" i="1"/>
  <c r="CY177" i="1"/>
  <c r="CX177" i="1"/>
  <c r="CW177" i="1"/>
  <c r="BN177" i="1"/>
  <c r="BM177" i="1"/>
  <c r="BL177" i="1"/>
  <c r="BK177" i="1"/>
  <c r="P177" i="1"/>
  <c r="O177" i="1"/>
  <c r="N177" i="1"/>
  <c r="M177" i="1"/>
  <c r="F177" i="1"/>
  <c r="E177" i="1"/>
  <c r="D177" i="1"/>
  <c r="C177" i="1"/>
  <c r="HU176" i="1"/>
  <c r="HT176" i="1"/>
  <c r="HS176" i="1"/>
  <c r="HR176" i="1"/>
  <c r="HK176" i="1"/>
  <c r="HJ176" i="1"/>
  <c r="HI176" i="1"/>
  <c r="HH176" i="1"/>
  <c r="GA176" i="1"/>
  <c r="FZ176" i="1"/>
  <c r="FY176" i="1"/>
  <c r="FX176" i="1"/>
  <c r="FV176" i="1"/>
  <c r="FU176" i="1"/>
  <c r="FT176" i="1"/>
  <c r="FS176" i="1"/>
  <c r="DO176" i="1"/>
  <c r="DN176" i="1"/>
  <c r="DM176" i="1"/>
  <c r="DL176" i="1"/>
  <c r="CZ176" i="1"/>
  <c r="CY176" i="1"/>
  <c r="CX176" i="1"/>
  <c r="CW176" i="1"/>
  <c r="BN176" i="1"/>
  <c r="BM176" i="1"/>
  <c r="BL176" i="1"/>
  <c r="BK176" i="1"/>
  <c r="P176" i="1"/>
  <c r="O176" i="1"/>
  <c r="N176" i="1"/>
  <c r="M176" i="1"/>
  <c r="F176" i="1"/>
  <c r="E176" i="1"/>
  <c r="D176" i="1"/>
  <c r="C176" i="1"/>
  <c r="HU175" i="1"/>
  <c r="HT175" i="1"/>
  <c r="HS175" i="1"/>
  <c r="HR175" i="1"/>
  <c r="HK175" i="1"/>
  <c r="HJ175" i="1"/>
  <c r="HI175" i="1"/>
  <c r="HH175" i="1"/>
  <c r="GA175" i="1"/>
  <c r="FZ175" i="1"/>
  <c r="FY175" i="1"/>
  <c r="FX175" i="1"/>
  <c r="FV175" i="1"/>
  <c r="FU175" i="1"/>
  <c r="FT175" i="1"/>
  <c r="FS175" i="1"/>
  <c r="DO175" i="1"/>
  <c r="DN175" i="1"/>
  <c r="DM175" i="1"/>
  <c r="DL175" i="1"/>
  <c r="CZ175" i="1"/>
  <c r="CY175" i="1"/>
  <c r="CX175" i="1"/>
  <c r="CW175" i="1"/>
  <c r="BN175" i="1"/>
  <c r="BM175" i="1"/>
  <c r="BL175" i="1"/>
  <c r="BK175" i="1"/>
  <c r="P175" i="1"/>
  <c r="O175" i="1"/>
  <c r="N175" i="1"/>
  <c r="M175" i="1"/>
  <c r="F175" i="1"/>
  <c r="E175" i="1"/>
  <c r="D175" i="1"/>
  <c r="C175" i="1"/>
  <c r="HU174" i="1"/>
  <c r="HT174" i="1"/>
  <c r="HS174" i="1"/>
  <c r="HR174" i="1"/>
  <c r="HK174" i="1"/>
  <c r="HJ174" i="1"/>
  <c r="HI174" i="1"/>
  <c r="HH174" i="1"/>
  <c r="GA174" i="1"/>
  <c r="FZ174" i="1"/>
  <c r="FY174" i="1"/>
  <c r="FX174" i="1"/>
  <c r="FV174" i="1"/>
  <c r="FU174" i="1"/>
  <c r="FT174" i="1"/>
  <c r="FS174" i="1"/>
  <c r="DO174" i="1"/>
  <c r="DN174" i="1"/>
  <c r="DM174" i="1"/>
  <c r="DL174" i="1"/>
  <c r="CZ174" i="1"/>
  <c r="CY174" i="1"/>
  <c r="CX174" i="1"/>
  <c r="CW174" i="1"/>
  <c r="BN174" i="1"/>
  <c r="BM174" i="1"/>
  <c r="BL174" i="1"/>
  <c r="BK174" i="1"/>
  <c r="P174" i="1"/>
  <c r="O174" i="1"/>
  <c r="N174" i="1"/>
  <c r="M174" i="1"/>
  <c r="F174" i="1"/>
  <c r="E174" i="1"/>
  <c r="D174" i="1"/>
  <c r="C174" i="1"/>
  <c r="HU173" i="1"/>
  <c r="HT173" i="1"/>
  <c r="HS173" i="1"/>
  <c r="HR173" i="1"/>
  <c r="HK173" i="1"/>
  <c r="HJ173" i="1"/>
  <c r="HI173" i="1"/>
  <c r="HH173" i="1"/>
  <c r="GA173" i="1"/>
  <c r="FZ173" i="1"/>
  <c r="FY173" i="1"/>
  <c r="FX173" i="1"/>
  <c r="FV173" i="1"/>
  <c r="FU173" i="1"/>
  <c r="FT173" i="1"/>
  <c r="FS173" i="1"/>
  <c r="DO173" i="1"/>
  <c r="DN173" i="1"/>
  <c r="DM173" i="1"/>
  <c r="DL173" i="1"/>
  <c r="CZ173" i="1"/>
  <c r="CY173" i="1"/>
  <c r="CX173" i="1"/>
  <c r="CW173" i="1"/>
  <c r="BN173" i="1"/>
  <c r="BM173" i="1"/>
  <c r="BL173" i="1"/>
  <c r="BK173" i="1"/>
  <c r="P173" i="1"/>
  <c r="O173" i="1"/>
  <c r="N173" i="1"/>
  <c r="M173" i="1"/>
  <c r="HU172" i="1"/>
  <c r="HT172" i="1"/>
  <c r="HS172" i="1"/>
  <c r="HR172" i="1"/>
  <c r="HK172" i="1"/>
  <c r="HJ172" i="1"/>
  <c r="HI172" i="1"/>
  <c r="HH172" i="1"/>
  <c r="GA172" i="1"/>
  <c r="FZ172" i="1"/>
  <c r="FY172" i="1"/>
  <c r="FX172" i="1"/>
  <c r="FV172" i="1"/>
  <c r="FU172" i="1"/>
  <c r="FT172" i="1"/>
  <c r="FS172" i="1"/>
  <c r="DO172" i="1"/>
  <c r="DN172" i="1"/>
  <c r="DM172" i="1"/>
  <c r="DL172" i="1"/>
  <c r="CZ172" i="1"/>
  <c r="CY172" i="1"/>
  <c r="CX172" i="1"/>
  <c r="CW172" i="1"/>
  <c r="BN172" i="1"/>
  <c r="BM172" i="1"/>
  <c r="BL172" i="1"/>
  <c r="BK172" i="1"/>
  <c r="P172" i="1"/>
  <c r="O172" i="1"/>
  <c r="N172" i="1"/>
  <c r="M172" i="1"/>
  <c r="HU171" i="1"/>
  <c r="HT171" i="1"/>
  <c r="HS171" i="1"/>
  <c r="HR171" i="1"/>
  <c r="HK171" i="1"/>
  <c r="HJ171" i="1"/>
  <c r="HI171" i="1"/>
  <c r="HH171" i="1"/>
  <c r="GA171" i="1"/>
  <c r="FZ171" i="1"/>
  <c r="FY171" i="1"/>
  <c r="FX171" i="1"/>
  <c r="FV171" i="1"/>
  <c r="FU171" i="1"/>
  <c r="FT171" i="1"/>
  <c r="FS171" i="1"/>
  <c r="DO171" i="1"/>
  <c r="DN171" i="1"/>
  <c r="DM171" i="1"/>
  <c r="DL171" i="1"/>
  <c r="CZ171" i="1"/>
  <c r="CY171" i="1"/>
  <c r="CX171" i="1"/>
  <c r="CW171" i="1"/>
  <c r="BN171" i="1"/>
  <c r="BM171" i="1"/>
  <c r="BL171" i="1"/>
  <c r="BK171" i="1"/>
  <c r="P171" i="1"/>
  <c r="O171" i="1"/>
  <c r="N171" i="1"/>
  <c r="M171" i="1"/>
  <c r="HU170" i="1"/>
  <c r="HT170" i="1"/>
  <c r="HS170" i="1"/>
  <c r="HR170" i="1"/>
  <c r="HK170" i="1"/>
  <c r="HJ170" i="1"/>
  <c r="HI170" i="1"/>
  <c r="HH170" i="1"/>
  <c r="GA170" i="1"/>
  <c r="FZ170" i="1"/>
  <c r="FY170" i="1"/>
  <c r="FX170" i="1"/>
  <c r="FV170" i="1"/>
  <c r="FU170" i="1"/>
  <c r="FT170" i="1"/>
  <c r="FS170" i="1"/>
  <c r="DO170" i="1"/>
  <c r="DN170" i="1"/>
  <c r="DM170" i="1"/>
  <c r="DL170" i="1"/>
  <c r="CZ170" i="1"/>
  <c r="CY170" i="1"/>
  <c r="CX170" i="1"/>
  <c r="CW170" i="1"/>
  <c r="BN170" i="1"/>
  <c r="BM170" i="1"/>
  <c r="BL170" i="1"/>
  <c r="BK170" i="1"/>
  <c r="P170" i="1"/>
  <c r="O170" i="1"/>
  <c r="N170" i="1"/>
  <c r="M170" i="1"/>
  <c r="HU169" i="1"/>
  <c r="HT169" i="1"/>
  <c r="HS169" i="1"/>
  <c r="HR169" i="1"/>
  <c r="HK169" i="1"/>
  <c r="HJ169" i="1"/>
  <c r="HI169" i="1"/>
  <c r="HH169" i="1"/>
  <c r="GA169" i="1"/>
  <c r="FZ169" i="1"/>
  <c r="FY169" i="1"/>
  <c r="FX169" i="1"/>
  <c r="FV169" i="1"/>
  <c r="FU169" i="1"/>
  <c r="FT169" i="1"/>
  <c r="FS169" i="1"/>
  <c r="DO169" i="1"/>
  <c r="DN169" i="1"/>
  <c r="DM169" i="1"/>
  <c r="DL169" i="1"/>
  <c r="CZ169" i="1"/>
  <c r="CY169" i="1"/>
  <c r="CX169" i="1"/>
  <c r="CW169" i="1"/>
  <c r="P169" i="1"/>
  <c r="O169" i="1"/>
  <c r="N169" i="1"/>
  <c r="M169" i="1"/>
  <c r="HU168" i="1"/>
  <c r="HT168" i="1"/>
  <c r="HS168" i="1"/>
  <c r="HR168" i="1"/>
  <c r="HK168" i="1"/>
  <c r="HJ168" i="1"/>
  <c r="HI168" i="1"/>
  <c r="HH168" i="1"/>
  <c r="GA168" i="1"/>
  <c r="FZ168" i="1"/>
  <c r="FY168" i="1"/>
  <c r="FX168" i="1"/>
  <c r="FV168" i="1"/>
  <c r="FU168" i="1"/>
  <c r="FT168" i="1"/>
  <c r="FS168" i="1"/>
  <c r="DO168" i="1"/>
  <c r="DN168" i="1"/>
  <c r="DM168" i="1"/>
  <c r="DL168" i="1"/>
  <c r="CZ168" i="1"/>
  <c r="CY168" i="1"/>
  <c r="CX168" i="1"/>
  <c r="CW168" i="1"/>
  <c r="P168" i="1"/>
  <c r="O168" i="1"/>
  <c r="N168" i="1"/>
  <c r="M168" i="1"/>
  <c r="K168" i="1"/>
  <c r="J168" i="1"/>
  <c r="I168" i="1"/>
  <c r="H168" i="1"/>
  <c r="HU167" i="1"/>
  <c r="HT167" i="1"/>
  <c r="HS167" i="1"/>
  <c r="HR167" i="1"/>
  <c r="HK167" i="1"/>
  <c r="HJ167" i="1"/>
  <c r="HI167" i="1"/>
  <c r="HH167" i="1"/>
  <c r="GA167" i="1"/>
  <c r="FZ167" i="1"/>
  <c r="FY167" i="1"/>
  <c r="FX167" i="1"/>
  <c r="FV167" i="1"/>
  <c r="FU167" i="1"/>
  <c r="FT167" i="1"/>
  <c r="FS167" i="1"/>
  <c r="DO167" i="1"/>
  <c r="DN167" i="1"/>
  <c r="DM167" i="1"/>
  <c r="DL167" i="1"/>
  <c r="CZ167" i="1"/>
  <c r="CY167" i="1"/>
  <c r="CX167" i="1"/>
  <c r="CW167" i="1"/>
  <c r="P167" i="1"/>
  <c r="O167" i="1"/>
  <c r="N167" i="1"/>
  <c r="M167" i="1"/>
  <c r="HU166" i="1"/>
  <c r="HT166" i="1"/>
  <c r="HS166" i="1"/>
  <c r="HR166" i="1"/>
  <c r="HK166" i="1"/>
  <c r="HJ166" i="1"/>
  <c r="HI166" i="1"/>
  <c r="HH166" i="1"/>
  <c r="GA166" i="1"/>
  <c r="FZ166" i="1"/>
  <c r="FY166" i="1"/>
  <c r="FX166" i="1"/>
  <c r="FV166" i="1"/>
  <c r="FU166" i="1"/>
  <c r="FT166" i="1"/>
  <c r="FS166" i="1"/>
  <c r="DO166" i="1"/>
  <c r="DN166" i="1"/>
  <c r="DM166" i="1"/>
  <c r="DL166" i="1"/>
  <c r="CZ166" i="1"/>
  <c r="CY166" i="1"/>
  <c r="CX166" i="1"/>
  <c r="CW166" i="1"/>
  <c r="P166" i="1"/>
  <c r="O166" i="1"/>
  <c r="N166" i="1"/>
  <c r="M166" i="1"/>
  <c r="HU165" i="1"/>
  <c r="HT165" i="1"/>
  <c r="HS165" i="1"/>
  <c r="HR165" i="1"/>
  <c r="HK165" i="1"/>
  <c r="HJ165" i="1"/>
  <c r="HI165" i="1"/>
  <c r="HH165" i="1"/>
  <c r="GA165" i="1"/>
  <c r="FZ165" i="1"/>
  <c r="FY165" i="1"/>
  <c r="FX165" i="1"/>
  <c r="FV165" i="1"/>
  <c r="FU165" i="1"/>
  <c r="FT165" i="1"/>
  <c r="FS165" i="1"/>
  <c r="DO165" i="1"/>
  <c r="DN165" i="1"/>
  <c r="DM165" i="1"/>
  <c r="DL165" i="1"/>
  <c r="CZ165" i="1"/>
  <c r="CY165" i="1"/>
  <c r="CX165" i="1"/>
  <c r="CW165" i="1"/>
  <c r="P165" i="1"/>
  <c r="O165" i="1"/>
  <c r="N165" i="1"/>
  <c r="M165" i="1"/>
  <c r="HU164" i="1"/>
  <c r="HT164" i="1"/>
  <c r="HS164" i="1"/>
  <c r="HR164" i="1"/>
  <c r="HK164" i="1"/>
  <c r="HJ164" i="1"/>
  <c r="HI164" i="1"/>
  <c r="HH164" i="1"/>
  <c r="GA164" i="1"/>
  <c r="FZ164" i="1"/>
  <c r="FY164" i="1"/>
  <c r="FX164" i="1"/>
  <c r="FV164" i="1"/>
  <c r="FU164" i="1"/>
  <c r="FT164" i="1"/>
  <c r="FS164" i="1"/>
  <c r="DO164" i="1"/>
  <c r="DN164" i="1"/>
  <c r="DM164" i="1"/>
  <c r="DL164" i="1"/>
  <c r="CZ164" i="1"/>
  <c r="CY164" i="1"/>
  <c r="CX164" i="1"/>
  <c r="CW164" i="1"/>
  <c r="P164" i="1"/>
  <c r="O164" i="1"/>
  <c r="N164" i="1"/>
  <c r="M164" i="1"/>
  <c r="HU163" i="1"/>
  <c r="HT163" i="1"/>
  <c r="HS163" i="1"/>
  <c r="HR163" i="1"/>
  <c r="HK163" i="1"/>
  <c r="HJ163" i="1"/>
  <c r="HI163" i="1"/>
  <c r="HH163" i="1"/>
  <c r="GA163" i="1"/>
  <c r="FZ163" i="1"/>
  <c r="FY163" i="1"/>
  <c r="FX163" i="1"/>
  <c r="FV163" i="1"/>
  <c r="FU163" i="1"/>
  <c r="FT163" i="1"/>
  <c r="FS163" i="1"/>
  <c r="DO163" i="1"/>
  <c r="DN163" i="1"/>
  <c r="DM163" i="1"/>
  <c r="DL163" i="1"/>
  <c r="CZ163" i="1"/>
  <c r="CY163" i="1"/>
  <c r="CX163" i="1"/>
  <c r="CW163" i="1"/>
  <c r="P163" i="1"/>
  <c r="O163" i="1"/>
  <c r="N163" i="1"/>
  <c r="M163" i="1"/>
  <c r="HU162" i="1"/>
  <c r="HT162" i="1"/>
  <c r="HS162" i="1"/>
  <c r="HR162" i="1"/>
  <c r="HK162" i="1"/>
  <c r="HJ162" i="1"/>
  <c r="HI162" i="1"/>
  <c r="HH162" i="1"/>
  <c r="GA162" i="1"/>
  <c r="FZ162" i="1"/>
  <c r="FY162" i="1"/>
  <c r="FX162" i="1"/>
  <c r="FV162" i="1"/>
  <c r="FU162" i="1"/>
  <c r="FT162" i="1"/>
  <c r="FS162" i="1"/>
  <c r="DO162" i="1"/>
  <c r="DN162" i="1"/>
  <c r="DM162" i="1"/>
  <c r="DL162" i="1"/>
  <c r="CZ162" i="1"/>
  <c r="CY162" i="1"/>
  <c r="CX162" i="1"/>
  <c r="CW162" i="1"/>
  <c r="P162" i="1"/>
  <c r="O162" i="1"/>
  <c r="N162" i="1"/>
  <c r="M162" i="1"/>
  <c r="HU161" i="1"/>
  <c r="HT161" i="1"/>
  <c r="HS161" i="1"/>
  <c r="HR161" i="1"/>
  <c r="HK161" i="1"/>
  <c r="HJ161" i="1"/>
  <c r="HI161" i="1"/>
  <c r="HH161" i="1"/>
  <c r="GA161" i="1"/>
  <c r="FZ161" i="1"/>
  <c r="FY161" i="1"/>
  <c r="FX161" i="1"/>
  <c r="FV161" i="1"/>
  <c r="FU161" i="1"/>
  <c r="FT161" i="1"/>
  <c r="FS161" i="1"/>
  <c r="DO161" i="1"/>
  <c r="DN161" i="1"/>
  <c r="DM161" i="1"/>
  <c r="DL161" i="1"/>
  <c r="CZ161" i="1"/>
  <c r="CY161" i="1"/>
  <c r="CX161" i="1"/>
  <c r="CW161" i="1"/>
  <c r="P161" i="1"/>
  <c r="O161" i="1"/>
  <c r="N161" i="1"/>
  <c r="M161" i="1"/>
  <c r="HU160" i="1"/>
  <c r="HT160" i="1"/>
  <c r="HS160" i="1"/>
  <c r="HR160" i="1"/>
  <c r="HK160" i="1"/>
  <c r="HJ160" i="1"/>
  <c r="HI160" i="1"/>
  <c r="HH160" i="1"/>
  <c r="GA160" i="1"/>
  <c r="FZ160" i="1"/>
  <c r="FY160" i="1"/>
  <c r="FX160" i="1"/>
  <c r="FV160" i="1"/>
  <c r="FU160" i="1"/>
  <c r="FT160" i="1"/>
  <c r="FS160" i="1"/>
  <c r="DO160" i="1"/>
  <c r="DN160" i="1"/>
  <c r="DM160" i="1"/>
  <c r="DL160" i="1"/>
  <c r="CZ160" i="1"/>
  <c r="CY160" i="1"/>
  <c r="CX160" i="1"/>
  <c r="CW160" i="1"/>
  <c r="P160" i="1"/>
  <c r="O160" i="1"/>
  <c r="N160" i="1"/>
  <c r="M160" i="1"/>
  <c r="HU159" i="1"/>
  <c r="HT159" i="1"/>
  <c r="HS159" i="1"/>
  <c r="HR159" i="1"/>
  <c r="HK159" i="1"/>
  <c r="HJ159" i="1"/>
  <c r="HI159" i="1"/>
  <c r="HH159" i="1"/>
  <c r="GA159" i="1"/>
  <c r="FZ159" i="1"/>
  <c r="FY159" i="1"/>
  <c r="FX159" i="1"/>
  <c r="FV159" i="1"/>
  <c r="FU159" i="1"/>
  <c r="FT159" i="1"/>
  <c r="FS159" i="1"/>
  <c r="DO159" i="1"/>
  <c r="DN159" i="1"/>
  <c r="DM159" i="1"/>
  <c r="DL159" i="1"/>
  <c r="CZ159" i="1"/>
  <c r="CY159" i="1"/>
  <c r="CX159" i="1"/>
  <c r="CW159" i="1"/>
  <c r="P159" i="1"/>
  <c r="O159" i="1"/>
  <c r="N159" i="1"/>
  <c r="M159" i="1"/>
  <c r="HU158" i="1"/>
  <c r="HT158" i="1"/>
  <c r="HS158" i="1"/>
  <c r="HR158" i="1"/>
  <c r="HK158" i="1"/>
  <c r="HJ158" i="1"/>
  <c r="HI158" i="1"/>
  <c r="HH158" i="1"/>
  <c r="GA158" i="1"/>
  <c r="FZ158" i="1"/>
  <c r="FY158" i="1"/>
  <c r="FX158" i="1"/>
  <c r="FV158" i="1"/>
  <c r="FU158" i="1"/>
  <c r="FT158" i="1"/>
  <c r="FS158" i="1"/>
  <c r="DO158" i="1"/>
  <c r="DN158" i="1"/>
  <c r="DM158" i="1"/>
  <c r="DL158" i="1"/>
  <c r="CZ158" i="1"/>
  <c r="CY158" i="1"/>
  <c r="CX158" i="1"/>
  <c r="CW158" i="1"/>
  <c r="P158" i="1"/>
  <c r="O158" i="1"/>
  <c r="N158" i="1"/>
  <c r="M158" i="1"/>
  <c r="HU157" i="1"/>
  <c r="HT157" i="1"/>
  <c r="HS157" i="1"/>
  <c r="HR157" i="1"/>
  <c r="HK157" i="1"/>
  <c r="HJ157" i="1"/>
  <c r="HI157" i="1"/>
  <c r="HH157" i="1"/>
  <c r="GA157" i="1"/>
  <c r="FZ157" i="1"/>
  <c r="FY157" i="1"/>
  <c r="FX157" i="1"/>
  <c r="FV157" i="1"/>
  <c r="FU157" i="1"/>
  <c r="FT157" i="1"/>
  <c r="FS157" i="1"/>
  <c r="DO157" i="1"/>
  <c r="DN157" i="1"/>
  <c r="DM157" i="1"/>
  <c r="DL157" i="1"/>
  <c r="CZ157" i="1"/>
  <c r="CY157" i="1"/>
  <c r="CX157" i="1"/>
  <c r="CW157" i="1"/>
  <c r="P157" i="1"/>
  <c r="O157" i="1"/>
  <c r="N157" i="1"/>
  <c r="M157" i="1"/>
  <c r="HU156" i="1"/>
  <c r="HT156" i="1"/>
  <c r="HS156" i="1"/>
  <c r="HR156" i="1"/>
  <c r="HK156" i="1"/>
  <c r="HJ156" i="1"/>
  <c r="HI156" i="1"/>
  <c r="HH156" i="1"/>
  <c r="GA156" i="1"/>
  <c r="FZ156" i="1"/>
  <c r="FY156" i="1"/>
  <c r="FX156" i="1"/>
  <c r="FV156" i="1"/>
  <c r="FU156" i="1"/>
  <c r="FT156" i="1"/>
  <c r="FS156" i="1"/>
  <c r="DO156" i="1"/>
  <c r="DN156" i="1"/>
  <c r="DM156" i="1"/>
  <c r="DL156" i="1"/>
  <c r="CZ156" i="1"/>
  <c r="CY156" i="1"/>
  <c r="CX156" i="1"/>
  <c r="CW156" i="1"/>
  <c r="P156" i="1"/>
  <c r="O156" i="1"/>
  <c r="N156" i="1"/>
  <c r="M156" i="1"/>
  <c r="HU155" i="1"/>
  <c r="HT155" i="1"/>
  <c r="HS155" i="1"/>
  <c r="HR155" i="1"/>
  <c r="HK155" i="1"/>
  <c r="HJ155" i="1"/>
  <c r="HI155" i="1"/>
  <c r="HH155" i="1"/>
  <c r="GA155" i="1"/>
  <c r="FZ155" i="1"/>
  <c r="FY155" i="1"/>
  <c r="FX155" i="1"/>
  <c r="FV155" i="1"/>
  <c r="FU155" i="1"/>
  <c r="FT155" i="1"/>
  <c r="FS155" i="1"/>
  <c r="DO155" i="1"/>
  <c r="DN155" i="1"/>
  <c r="DM155" i="1"/>
  <c r="DL155" i="1"/>
  <c r="CZ155" i="1"/>
  <c r="CY155" i="1"/>
  <c r="CX155" i="1"/>
  <c r="CW155" i="1"/>
  <c r="P155" i="1"/>
  <c r="O155" i="1"/>
  <c r="N155" i="1"/>
  <c r="M155" i="1"/>
  <c r="HU154" i="1"/>
  <c r="HT154" i="1"/>
  <c r="HS154" i="1"/>
  <c r="HR154" i="1"/>
  <c r="HK154" i="1"/>
  <c r="HJ154" i="1"/>
  <c r="HI154" i="1"/>
  <c r="HH154" i="1"/>
  <c r="GA154" i="1"/>
  <c r="FZ154" i="1"/>
  <c r="FY154" i="1"/>
  <c r="FX154" i="1"/>
  <c r="FV154" i="1"/>
  <c r="FU154" i="1"/>
  <c r="FT154" i="1"/>
  <c r="FS154" i="1"/>
  <c r="DO154" i="1"/>
  <c r="DN154" i="1"/>
  <c r="DM154" i="1"/>
  <c r="DL154" i="1"/>
  <c r="P154" i="1"/>
  <c r="O154" i="1"/>
  <c r="N154" i="1"/>
  <c r="M154" i="1"/>
  <c r="HU153" i="1"/>
  <c r="HT153" i="1"/>
  <c r="HS153" i="1"/>
  <c r="HR153" i="1"/>
  <c r="HK153" i="1"/>
  <c r="HJ153" i="1"/>
  <c r="HI153" i="1"/>
  <c r="HH153" i="1"/>
  <c r="GA153" i="1"/>
  <c r="FZ153" i="1"/>
  <c r="FY153" i="1"/>
  <c r="FX153" i="1"/>
  <c r="FV153" i="1"/>
  <c r="FU153" i="1"/>
  <c r="FT153" i="1"/>
  <c r="FS153" i="1"/>
  <c r="DO153" i="1"/>
  <c r="DN153" i="1"/>
  <c r="DM153" i="1"/>
  <c r="DL153" i="1"/>
  <c r="P153" i="1"/>
  <c r="O153" i="1"/>
  <c r="N153" i="1"/>
  <c r="M153" i="1"/>
  <c r="HU152" i="1"/>
  <c r="HT152" i="1"/>
  <c r="HS152" i="1"/>
  <c r="HR152" i="1"/>
  <c r="HK152" i="1"/>
  <c r="HJ152" i="1"/>
  <c r="HI152" i="1"/>
  <c r="HH152" i="1"/>
  <c r="GA152" i="1"/>
  <c r="FZ152" i="1"/>
  <c r="FY152" i="1"/>
  <c r="FX152" i="1"/>
  <c r="FV152" i="1"/>
  <c r="FU152" i="1"/>
  <c r="FT152" i="1"/>
  <c r="FS152" i="1"/>
  <c r="DO152" i="1"/>
  <c r="DN152" i="1"/>
  <c r="DM152" i="1"/>
  <c r="DL152" i="1"/>
  <c r="P152" i="1"/>
  <c r="O152" i="1"/>
  <c r="N152" i="1"/>
  <c r="M152" i="1"/>
  <c r="HU151" i="1"/>
  <c r="HT151" i="1"/>
  <c r="HS151" i="1"/>
  <c r="HR151" i="1"/>
  <c r="HK151" i="1"/>
  <c r="HJ151" i="1"/>
  <c r="HI151" i="1"/>
  <c r="HH151" i="1"/>
  <c r="GA151" i="1"/>
  <c r="FZ151" i="1"/>
  <c r="FY151" i="1"/>
  <c r="FX151" i="1"/>
  <c r="FV151" i="1"/>
  <c r="FU151" i="1"/>
  <c r="FT151" i="1"/>
  <c r="FS151" i="1"/>
  <c r="DO151" i="1"/>
  <c r="DN151" i="1"/>
  <c r="DM151" i="1"/>
  <c r="DL151" i="1"/>
  <c r="P151" i="1"/>
  <c r="O151" i="1"/>
  <c r="N151" i="1"/>
  <c r="M151" i="1"/>
  <c r="HK150" i="1"/>
  <c r="HJ150" i="1"/>
  <c r="HI150" i="1"/>
  <c r="HH150" i="1"/>
  <c r="GA150" i="1"/>
  <c r="FZ150" i="1"/>
  <c r="FY150" i="1"/>
  <c r="FX150" i="1"/>
  <c r="FV150" i="1"/>
  <c r="FU150" i="1"/>
  <c r="FT150" i="1"/>
  <c r="FS150" i="1"/>
  <c r="DO150" i="1"/>
  <c r="DN150" i="1"/>
  <c r="DM150" i="1"/>
  <c r="DL150" i="1"/>
  <c r="P150" i="1"/>
  <c r="O150" i="1"/>
  <c r="N150" i="1"/>
  <c r="M150" i="1"/>
  <c r="HK149" i="1"/>
  <c r="HJ149" i="1"/>
  <c r="HI149" i="1"/>
  <c r="HH149" i="1"/>
  <c r="GA149" i="1"/>
  <c r="FZ149" i="1"/>
  <c r="FY149" i="1"/>
  <c r="FX149" i="1"/>
  <c r="DO149" i="1"/>
  <c r="DN149" i="1"/>
  <c r="DM149" i="1"/>
  <c r="DL149" i="1"/>
  <c r="P149" i="1"/>
  <c r="O149" i="1"/>
  <c r="N149" i="1"/>
  <c r="M149" i="1"/>
  <c r="HK148" i="1"/>
  <c r="HJ148" i="1"/>
  <c r="HI148" i="1"/>
  <c r="HH148" i="1"/>
  <c r="GA148" i="1"/>
  <c r="FZ148" i="1"/>
  <c r="FY148" i="1"/>
  <c r="FX148" i="1"/>
  <c r="DO148" i="1"/>
  <c r="DN148" i="1"/>
  <c r="DM148" i="1"/>
  <c r="DL148" i="1"/>
  <c r="P148" i="1"/>
  <c r="O148" i="1"/>
  <c r="N148" i="1"/>
  <c r="M148" i="1"/>
  <c r="HK147" i="1"/>
  <c r="HJ147" i="1"/>
  <c r="HI147" i="1"/>
  <c r="HH147" i="1"/>
  <c r="GA147" i="1"/>
  <c r="FZ147" i="1"/>
  <c r="FY147" i="1"/>
  <c r="FX147" i="1"/>
  <c r="DO147" i="1"/>
  <c r="DN147" i="1"/>
  <c r="DM147" i="1"/>
  <c r="DL147" i="1"/>
  <c r="P147" i="1"/>
  <c r="O147" i="1"/>
  <c r="N147" i="1"/>
  <c r="M147" i="1"/>
  <c r="HK146" i="1"/>
  <c r="HJ146" i="1"/>
  <c r="HI146" i="1"/>
  <c r="HH146" i="1"/>
  <c r="GA146" i="1"/>
  <c r="FZ146" i="1"/>
  <c r="FY146" i="1"/>
  <c r="FX146" i="1"/>
  <c r="DO146" i="1"/>
  <c r="DN146" i="1"/>
  <c r="DM146" i="1"/>
  <c r="DL146" i="1"/>
  <c r="P146" i="1"/>
  <c r="O146" i="1"/>
  <c r="N146" i="1"/>
  <c r="M146" i="1"/>
  <c r="HK145" i="1"/>
  <c r="HJ145" i="1"/>
  <c r="HI145" i="1"/>
  <c r="HH145" i="1"/>
  <c r="GA145" i="1"/>
  <c r="FZ145" i="1"/>
  <c r="FY145" i="1"/>
  <c r="FX145" i="1"/>
  <c r="DO145" i="1"/>
  <c r="DN145" i="1"/>
  <c r="DM145" i="1"/>
  <c r="DL145" i="1"/>
  <c r="P145" i="1"/>
  <c r="O145" i="1"/>
  <c r="N145" i="1"/>
  <c r="M145" i="1"/>
  <c r="HK144" i="1"/>
  <c r="HJ144" i="1"/>
  <c r="HI144" i="1"/>
  <c r="HH144" i="1"/>
  <c r="GA144" i="1"/>
  <c r="FZ144" i="1"/>
  <c r="FY144" i="1"/>
  <c r="FX144" i="1"/>
  <c r="DO144" i="1"/>
  <c r="DN144" i="1"/>
  <c r="DM144" i="1"/>
  <c r="DL144" i="1"/>
  <c r="P144" i="1"/>
  <c r="O144" i="1"/>
  <c r="N144" i="1"/>
  <c r="M144" i="1"/>
  <c r="HK143" i="1"/>
  <c r="HJ143" i="1"/>
  <c r="HI143" i="1"/>
  <c r="HH143" i="1"/>
  <c r="GA143" i="1"/>
  <c r="FZ143" i="1"/>
  <c r="FY143" i="1"/>
  <c r="FX143" i="1"/>
  <c r="DO143" i="1"/>
  <c r="DN143" i="1"/>
  <c r="DM143" i="1"/>
  <c r="DL143" i="1"/>
  <c r="P143" i="1"/>
  <c r="O143" i="1"/>
  <c r="N143" i="1"/>
  <c r="M143" i="1"/>
  <c r="HK142" i="1"/>
  <c r="HJ142" i="1"/>
  <c r="HI142" i="1"/>
  <c r="HH142" i="1"/>
  <c r="GA142" i="1"/>
  <c r="FZ142" i="1"/>
  <c r="FY142" i="1"/>
  <c r="FX142" i="1"/>
  <c r="DO142" i="1"/>
  <c r="DN142" i="1"/>
  <c r="DM142" i="1"/>
  <c r="DL142" i="1"/>
  <c r="P142" i="1"/>
  <c r="O142" i="1"/>
  <c r="N142" i="1"/>
  <c r="M142" i="1"/>
  <c r="HK141" i="1"/>
  <c r="HJ141" i="1"/>
  <c r="HI141" i="1"/>
  <c r="HH141" i="1"/>
  <c r="GA141" i="1"/>
  <c r="FZ141" i="1"/>
  <c r="FY141" i="1"/>
  <c r="FX141" i="1"/>
  <c r="DO141" i="1"/>
  <c r="DN141" i="1"/>
  <c r="DM141" i="1"/>
  <c r="DL141" i="1"/>
  <c r="P141" i="1"/>
  <c r="O141" i="1"/>
  <c r="N141" i="1"/>
  <c r="M141" i="1"/>
  <c r="HK140" i="1"/>
  <c r="HJ140" i="1"/>
  <c r="HI140" i="1"/>
  <c r="HH140" i="1"/>
  <c r="GA140" i="1"/>
  <c r="FZ140" i="1"/>
  <c r="FY140" i="1"/>
  <c r="FX140" i="1"/>
  <c r="DO140" i="1"/>
  <c r="DN140" i="1"/>
  <c r="DM140" i="1"/>
  <c r="DL140" i="1"/>
  <c r="P140" i="1"/>
  <c r="O140" i="1"/>
  <c r="N140" i="1"/>
  <c r="M140" i="1"/>
  <c r="HK139" i="1"/>
  <c r="HJ139" i="1"/>
  <c r="HI139" i="1"/>
  <c r="HH139" i="1"/>
  <c r="GA139" i="1"/>
  <c r="FZ139" i="1"/>
  <c r="FY139" i="1"/>
  <c r="FX139" i="1"/>
  <c r="DO139" i="1"/>
  <c r="DN139" i="1"/>
  <c r="DM139" i="1"/>
  <c r="DL139" i="1"/>
  <c r="P139" i="1"/>
  <c r="O139" i="1"/>
  <c r="N139" i="1"/>
  <c r="M139" i="1"/>
  <c r="HK138" i="1"/>
  <c r="HJ138" i="1"/>
  <c r="HI138" i="1"/>
  <c r="HH138" i="1"/>
  <c r="GA138" i="1"/>
  <c r="FZ138" i="1"/>
  <c r="FY138" i="1"/>
  <c r="FX138" i="1"/>
  <c r="DO138" i="1"/>
  <c r="DN138" i="1"/>
  <c r="DM138" i="1"/>
  <c r="DL138" i="1"/>
  <c r="P138" i="1"/>
  <c r="O138" i="1"/>
  <c r="N138" i="1"/>
  <c r="M138" i="1"/>
  <c r="HK137" i="1"/>
  <c r="HJ137" i="1"/>
  <c r="HI137" i="1"/>
  <c r="HH137" i="1"/>
  <c r="GA137" i="1"/>
  <c r="FZ137" i="1"/>
  <c r="FY137" i="1"/>
  <c r="FX137" i="1"/>
  <c r="DO137" i="1"/>
  <c r="DN137" i="1"/>
  <c r="DM137" i="1"/>
  <c r="DL137" i="1"/>
  <c r="P137" i="1"/>
  <c r="O137" i="1"/>
  <c r="N137" i="1"/>
  <c r="M137" i="1"/>
  <c r="HK136" i="1"/>
  <c r="HJ136" i="1"/>
  <c r="HI136" i="1"/>
  <c r="HH136" i="1"/>
  <c r="DO136" i="1"/>
  <c r="DN136" i="1"/>
  <c r="DM136" i="1"/>
  <c r="DL136" i="1"/>
  <c r="P136" i="1"/>
  <c r="O136" i="1"/>
  <c r="N136" i="1"/>
  <c r="M136" i="1"/>
  <c r="HK135" i="1"/>
  <c r="HJ135" i="1"/>
  <c r="HI135" i="1"/>
  <c r="HH135" i="1"/>
  <c r="DO135" i="1"/>
  <c r="DN135" i="1"/>
  <c r="DM135" i="1"/>
  <c r="DL135" i="1"/>
  <c r="P135" i="1"/>
  <c r="O135" i="1"/>
  <c r="N135" i="1"/>
  <c r="M135" i="1"/>
  <c r="HK134" i="1"/>
  <c r="HJ134" i="1"/>
  <c r="HI134" i="1"/>
  <c r="HH134" i="1"/>
  <c r="DO134" i="1"/>
  <c r="DN134" i="1"/>
  <c r="DM134" i="1"/>
  <c r="DL134" i="1"/>
  <c r="P134" i="1"/>
  <c r="O134" i="1"/>
  <c r="N134" i="1"/>
  <c r="M134" i="1"/>
  <c r="HK133" i="1"/>
  <c r="HJ133" i="1"/>
  <c r="HI133" i="1"/>
  <c r="HH133" i="1"/>
  <c r="DO133" i="1"/>
  <c r="DN133" i="1"/>
  <c r="DM133" i="1"/>
  <c r="DL133" i="1"/>
  <c r="P133" i="1"/>
  <c r="O133" i="1"/>
  <c r="N133" i="1"/>
  <c r="M133" i="1"/>
  <c r="HK132" i="1"/>
  <c r="HJ132" i="1"/>
  <c r="HI132" i="1"/>
  <c r="HH132" i="1"/>
  <c r="DO132" i="1"/>
  <c r="DN132" i="1"/>
  <c r="DM132" i="1"/>
  <c r="DL132" i="1"/>
  <c r="P132" i="1"/>
  <c r="O132" i="1"/>
  <c r="N132" i="1"/>
  <c r="M132" i="1"/>
  <c r="DO131" i="1"/>
  <c r="DN131" i="1"/>
  <c r="DM131" i="1"/>
  <c r="DL131" i="1"/>
  <c r="P131" i="1"/>
  <c r="O131" i="1"/>
  <c r="N131" i="1"/>
  <c r="M131" i="1"/>
  <c r="DO130" i="1"/>
  <c r="DN130" i="1"/>
  <c r="DM130" i="1"/>
  <c r="DL130" i="1"/>
  <c r="P130" i="1"/>
  <c r="O130" i="1"/>
  <c r="N130" i="1"/>
  <c r="M130" i="1"/>
  <c r="DO129" i="1"/>
  <c r="DN129" i="1"/>
  <c r="DM129" i="1"/>
  <c r="DL129" i="1"/>
  <c r="P129" i="1"/>
  <c r="O129" i="1"/>
  <c r="N129" i="1"/>
  <c r="M129" i="1"/>
  <c r="GB23" i="1"/>
  <c r="DA23" i="1"/>
  <c r="AA23" i="1"/>
  <c r="HL22" i="1"/>
  <c r="HL24" i="1" s="1"/>
  <c r="GS22" i="1"/>
  <c r="GF22" i="1"/>
  <c r="GF24" i="1" s="1"/>
  <c r="GB22" i="1"/>
  <c r="GB24" i="1" s="1"/>
  <c r="FM22" i="1"/>
  <c r="EN22" i="1"/>
  <c r="EN24" i="1" s="1"/>
  <c r="DU22" i="1"/>
  <c r="DF22" i="1"/>
  <c r="DA22" i="1"/>
  <c r="DA24" i="1" s="1"/>
  <c r="CM22" i="1"/>
  <c r="BO22" i="1"/>
  <c r="BO24" i="1" s="1"/>
  <c r="AU22" i="1"/>
  <c r="AF22" i="1"/>
  <c r="AA22" i="1"/>
  <c r="AA24" i="1" s="1"/>
  <c r="L22" i="1"/>
  <c r="IA20" i="1"/>
  <c r="HV20" i="1"/>
  <c r="HQ20" i="1"/>
  <c r="HL20" i="1"/>
  <c r="HG20" i="1"/>
  <c r="HB20" i="1"/>
  <c r="GX20" i="1"/>
  <c r="GS20" i="1"/>
  <c r="GN20" i="1"/>
  <c r="GJ20" i="1"/>
  <c r="GF20" i="1"/>
  <c r="GB20" i="1"/>
  <c r="FW20" i="1"/>
  <c r="FR20" i="1"/>
  <c r="FM20" i="1"/>
  <c r="FH20" i="1"/>
  <c r="FC20" i="1"/>
  <c r="EX20" i="1"/>
  <c r="ES20" i="1"/>
  <c r="EN20" i="1"/>
  <c r="EI20" i="1"/>
  <c r="ED20" i="1"/>
  <c r="DY20" i="1"/>
  <c r="DU20" i="1"/>
  <c r="DP20" i="1"/>
  <c r="DK20" i="1"/>
  <c r="DF20" i="1"/>
  <c r="DA20" i="1"/>
  <c r="CV20" i="1"/>
  <c r="CQ20" i="1"/>
  <c r="CM20" i="1"/>
  <c r="CH20" i="1"/>
  <c r="CC20" i="1"/>
  <c r="BY20" i="1"/>
  <c r="BT20" i="1"/>
  <c r="BO20" i="1"/>
  <c r="BJ20" i="1"/>
  <c r="BE20" i="1"/>
  <c r="AZ20" i="1"/>
  <c r="AU20" i="1"/>
  <c r="AP20" i="1"/>
  <c r="AK20" i="1"/>
  <c r="AF20" i="1"/>
  <c r="AA20" i="1"/>
  <c r="V20" i="1"/>
  <c r="Q20" i="1"/>
  <c r="L20" i="1"/>
  <c r="G20" i="1"/>
  <c r="B20" i="1"/>
  <c r="IA19" i="1"/>
  <c r="HV19" i="1"/>
  <c r="HQ19" i="1"/>
  <c r="HL19" i="1"/>
  <c r="HG19" i="1"/>
  <c r="HB19" i="1"/>
  <c r="GX19" i="1"/>
  <c r="GS19" i="1"/>
  <c r="GN19" i="1"/>
  <c r="GJ19" i="1"/>
  <c r="GF19" i="1"/>
  <c r="GB19" i="1"/>
  <c r="FW19" i="1"/>
  <c r="FR19" i="1"/>
  <c r="FM19" i="1"/>
  <c r="FH19" i="1"/>
  <c r="FC19" i="1"/>
  <c r="EX19" i="1"/>
  <c r="ES19" i="1"/>
  <c r="EN19" i="1"/>
  <c r="EI19" i="1"/>
  <c r="ED19" i="1"/>
  <c r="DY19" i="1"/>
  <c r="DU19" i="1"/>
  <c r="DP19" i="1"/>
  <c r="DK19" i="1"/>
  <c r="DF19" i="1"/>
  <c r="DA19" i="1"/>
  <c r="CV19" i="1"/>
  <c r="CQ19" i="1"/>
  <c r="CM19" i="1"/>
  <c r="CH19" i="1"/>
  <c r="CC19" i="1"/>
  <c r="BY19" i="1"/>
  <c r="BT19" i="1"/>
  <c r="BO19" i="1"/>
  <c r="BJ19" i="1"/>
  <c r="BE19" i="1"/>
  <c r="AZ19" i="1"/>
  <c r="AU19" i="1"/>
  <c r="AP19" i="1"/>
  <c r="AK19" i="1"/>
  <c r="AF19" i="1"/>
  <c r="AA19" i="1"/>
  <c r="V19" i="1"/>
  <c r="Q19" i="1"/>
  <c r="L19" i="1"/>
  <c r="G19" i="1"/>
  <c r="B19" i="1"/>
  <c r="IA18" i="1"/>
  <c r="HL18" i="1"/>
  <c r="HG18" i="1"/>
  <c r="GS18" i="1"/>
  <c r="GN18" i="1"/>
  <c r="GJ18" i="1"/>
  <c r="GB18" i="1"/>
  <c r="FH18" i="1"/>
  <c r="FC18" i="1"/>
  <c r="EN18" i="1"/>
  <c r="EI18" i="1"/>
  <c r="DU18" i="1"/>
  <c r="DP18" i="1"/>
  <c r="DK18" i="1"/>
  <c r="DA18" i="1"/>
  <c r="CH18" i="1"/>
  <c r="CC18" i="1"/>
  <c r="BO18" i="1"/>
  <c r="BJ18" i="1"/>
  <c r="AU18" i="1"/>
  <c r="AP18" i="1"/>
  <c r="AP17" i="1" s="1"/>
  <c r="AK18" i="1"/>
  <c r="AA18" i="1"/>
  <c r="G18" i="1"/>
  <c r="B18" i="1"/>
  <c r="HQ17" i="1"/>
  <c r="HQ23" i="1" s="1"/>
  <c r="HL17" i="1"/>
  <c r="HL23" i="1" s="1"/>
  <c r="GX17" i="1"/>
  <c r="GX23" i="1" s="1"/>
  <c r="GS17" i="1"/>
  <c r="GS23" i="1" s="1"/>
  <c r="GF17" i="1"/>
  <c r="GF23" i="1" s="1"/>
  <c r="GB17" i="1"/>
  <c r="FM17" i="1"/>
  <c r="FM23" i="1" s="1"/>
  <c r="FH17" i="1"/>
  <c r="FH23" i="1" s="1"/>
  <c r="ES17" i="1"/>
  <c r="ES23" i="1" s="1"/>
  <c r="EN17" i="1"/>
  <c r="EN23" i="1" s="1"/>
  <c r="DY17" i="1"/>
  <c r="DY23" i="1" s="1"/>
  <c r="DU17" i="1"/>
  <c r="DU23" i="1" s="1"/>
  <c r="DF17" i="1"/>
  <c r="DF23" i="1" s="1"/>
  <c r="DA17" i="1"/>
  <c r="CM17" i="1"/>
  <c r="CM23" i="1" s="1"/>
  <c r="CH17" i="1"/>
  <c r="CH23" i="1" s="1"/>
  <c r="BT17" i="1"/>
  <c r="BT23" i="1" s="1"/>
  <c r="BO17" i="1"/>
  <c r="BO23" i="1" s="1"/>
  <c r="AZ17" i="1"/>
  <c r="AZ23" i="1" s="1"/>
  <c r="AU17" i="1"/>
  <c r="AU23" i="1" s="1"/>
  <c r="AF17" i="1"/>
  <c r="AF23" i="1" s="1"/>
  <c r="AA17" i="1"/>
  <c r="L17" i="1"/>
  <c r="L23" i="1" s="1"/>
  <c r="G17" i="1"/>
  <c r="G23" i="1" s="1"/>
  <c r="IA16" i="1"/>
  <c r="HV16" i="1"/>
  <c r="HQ16" i="1"/>
  <c r="HL16" i="1"/>
  <c r="HG16" i="1"/>
  <c r="HB16" i="1"/>
  <c r="GX16" i="1"/>
  <c r="GS16" i="1"/>
  <c r="GN16" i="1"/>
  <c r="GJ16" i="1"/>
  <c r="GF16" i="1"/>
  <c r="GB16" i="1"/>
  <c r="FW16" i="1"/>
  <c r="FR16" i="1"/>
  <c r="FM16" i="1"/>
  <c r="FH16" i="1"/>
  <c r="FC16" i="1"/>
  <c r="EX16" i="1"/>
  <c r="ES16" i="1"/>
  <c r="EN16" i="1"/>
  <c r="EI16" i="1"/>
  <c r="ED16" i="1"/>
  <c r="DY16" i="1"/>
  <c r="DU16" i="1"/>
  <c r="DP16" i="1"/>
  <c r="DK16" i="1"/>
  <c r="DF16" i="1"/>
  <c r="DA16" i="1"/>
  <c r="CV16" i="1"/>
  <c r="CQ16" i="1"/>
  <c r="CM16" i="1"/>
  <c r="CH16" i="1"/>
  <c r="CC16" i="1"/>
  <c r="BY16" i="1"/>
  <c r="BT16" i="1"/>
  <c r="BO16" i="1"/>
  <c r="BJ16" i="1"/>
  <c r="BE16" i="1"/>
  <c r="AZ16" i="1"/>
  <c r="AU16" i="1"/>
  <c r="AP16" i="1"/>
  <c r="AK16" i="1"/>
  <c r="AF16" i="1"/>
  <c r="AA16" i="1"/>
  <c r="V16" i="1"/>
  <c r="Q16" i="1"/>
  <c r="L16" i="1"/>
  <c r="G16" i="1"/>
  <c r="B16" i="1"/>
  <c r="IA15" i="1"/>
  <c r="IA17" i="1" s="1"/>
  <c r="HV15" i="1"/>
  <c r="HV18" i="1" s="1"/>
  <c r="HQ15" i="1"/>
  <c r="HQ18" i="1" s="1"/>
  <c r="HL15" i="1"/>
  <c r="HL9" i="1" s="1"/>
  <c r="HG15" i="1"/>
  <c r="HG17" i="1" s="1"/>
  <c r="HB15" i="1"/>
  <c r="HB18" i="1" s="1"/>
  <c r="GX15" i="1"/>
  <c r="GX9" i="1" s="1"/>
  <c r="GS15" i="1"/>
  <c r="GN15" i="1"/>
  <c r="GN17" i="1" s="1"/>
  <c r="GJ15" i="1"/>
  <c r="GJ17" i="1" s="1"/>
  <c r="GF15" i="1"/>
  <c r="GF18" i="1" s="1"/>
  <c r="GB15" i="1"/>
  <c r="FW15" i="1"/>
  <c r="FW18" i="1" s="1"/>
  <c r="FR15" i="1"/>
  <c r="FR9" i="1" s="1"/>
  <c r="FM15" i="1"/>
  <c r="FM18" i="1" s="1"/>
  <c r="FH15" i="1"/>
  <c r="FH9" i="1" s="1"/>
  <c r="FC15" i="1"/>
  <c r="FC17" i="1" s="1"/>
  <c r="EX15" i="1"/>
  <c r="EX18" i="1" s="1"/>
  <c r="ES15" i="1"/>
  <c r="ES18" i="1" s="1"/>
  <c r="EN15" i="1"/>
  <c r="EN9" i="1" s="1"/>
  <c r="EI15" i="1"/>
  <c r="EI17" i="1" s="1"/>
  <c r="ED15" i="1"/>
  <c r="ED18" i="1" s="1"/>
  <c r="DY15" i="1"/>
  <c r="DY9" i="1" s="1"/>
  <c r="DU15" i="1"/>
  <c r="DP15" i="1"/>
  <c r="DP17" i="1" s="1"/>
  <c r="DK15" i="1"/>
  <c r="DK17" i="1" s="1"/>
  <c r="DF15" i="1"/>
  <c r="DF18" i="1" s="1"/>
  <c r="DA15" i="1"/>
  <c r="CV15" i="1"/>
  <c r="CV18" i="1" s="1"/>
  <c r="CQ15" i="1"/>
  <c r="CQ9" i="1" s="1"/>
  <c r="CM15" i="1"/>
  <c r="CM18" i="1" s="1"/>
  <c r="CH15" i="1"/>
  <c r="CH9" i="1" s="1"/>
  <c r="CC15" i="1"/>
  <c r="CC17" i="1" s="1"/>
  <c r="BY15" i="1"/>
  <c r="BY18" i="1" s="1"/>
  <c r="BT15" i="1"/>
  <c r="BT18" i="1" s="1"/>
  <c r="BO15" i="1"/>
  <c r="BO9" i="1" s="1"/>
  <c r="BJ15" i="1"/>
  <c r="BJ17" i="1" s="1"/>
  <c r="BE15" i="1"/>
  <c r="BE18" i="1" s="1"/>
  <c r="AZ15" i="1"/>
  <c r="AZ9" i="1" s="1"/>
  <c r="AU15" i="1"/>
  <c r="AP15" i="1"/>
  <c r="AK15" i="1"/>
  <c r="AK17" i="1" s="1"/>
  <c r="AF15" i="1"/>
  <c r="AF18" i="1" s="1"/>
  <c r="AA15" i="1"/>
  <c r="V15" i="1"/>
  <c r="V18" i="1" s="1"/>
  <c r="Q15" i="1"/>
  <c r="Q9" i="1" s="1"/>
  <c r="L15" i="1"/>
  <c r="L18" i="1" s="1"/>
  <c r="B15" i="1"/>
  <c r="B17" i="1" s="1"/>
  <c r="HV10" i="1"/>
  <c r="HB10" i="1"/>
  <c r="GX10" i="1"/>
  <c r="GJ10" i="1"/>
  <c r="GF10" i="1"/>
  <c r="FR10" i="1"/>
  <c r="FM10" i="1"/>
  <c r="FH10" i="1"/>
  <c r="EX10" i="1"/>
  <c r="ED10" i="1"/>
  <c r="DY10" i="1"/>
  <c r="DK10" i="1"/>
  <c r="DF10" i="1"/>
  <c r="CQ10" i="1"/>
  <c r="CM10" i="1"/>
  <c r="CH10" i="1"/>
  <c r="BY10" i="1"/>
  <c r="BE10" i="1"/>
  <c r="AZ10" i="1"/>
  <c r="AK10" i="1"/>
  <c r="AF10" i="1"/>
  <c r="Q10" i="1"/>
  <c r="L10" i="1"/>
  <c r="G10" i="1"/>
  <c r="IA9" i="1"/>
  <c r="HB9" i="1"/>
  <c r="GS9" i="1"/>
  <c r="GN9" i="1"/>
  <c r="GJ9" i="1"/>
  <c r="GF9" i="1"/>
  <c r="GB9" i="1"/>
  <c r="FW9" i="1"/>
  <c r="FM9" i="1"/>
  <c r="FC9" i="1"/>
  <c r="ED9" i="1"/>
  <c r="DU9" i="1"/>
  <c r="DP9" i="1"/>
  <c r="DK9" i="1"/>
  <c r="DF9" i="1"/>
  <c r="DA9" i="1"/>
  <c r="CV9" i="1"/>
  <c r="CM9" i="1"/>
  <c r="CC9" i="1"/>
  <c r="BE9" i="1"/>
  <c r="AU9" i="1"/>
  <c r="AP9" i="1"/>
  <c r="AK9" i="1"/>
  <c r="AF9" i="1"/>
  <c r="AA9" i="1"/>
  <c r="V9" i="1"/>
  <c r="L9" i="1"/>
  <c r="B9" i="1"/>
  <c r="IA7" i="1"/>
  <c r="IA10" i="1" s="1"/>
  <c r="HV7" i="1"/>
  <c r="HQ7" i="1"/>
  <c r="HQ10" i="1" s="1"/>
  <c r="HL7" i="1"/>
  <c r="HL10" i="1" s="1"/>
  <c r="HG7" i="1"/>
  <c r="HG10" i="1" s="1"/>
  <c r="HB7" i="1"/>
  <c r="GX7" i="1"/>
  <c r="GS7" i="1"/>
  <c r="GS10" i="1" s="1"/>
  <c r="GN7" i="1"/>
  <c r="GN10" i="1" s="1"/>
  <c r="GJ7" i="1"/>
  <c r="GF7" i="1"/>
  <c r="GB7" i="1"/>
  <c r="GB10" i="1" s="1"/>
  <c r="FW7" i="1"/>
  <c r="FW10" i="1" s="1"/>
  <c r="FR7" i="1"/>
  <c r="FM7" i="1"/>
  <c r="FH7" i="1"/>
  <c r="FC7" i="1"/>
  <c r="FC10" i="1" s="1"/>
  <c r="EX7" i="1"/>
  <c r="ES7" i="1"/>
  <c r="ES10" i="1" s="1"/>
  <c r="EN7" i="1"/>
  <c r="EN10" i="1" s="1"/>
  <c r="EI7" i="1"/>
  <c r="EI10" i="1" s="1"/>
  <c r="ED7" i="1"/>
  <c r="DY7" i="1"/>
  <c r="DU7" i="1"/>
  <c r="DU10" i="1" s="1"/>
  <c r="DP7" i="1"/>
  <c r="DP10" i="1" s="1"/>
  <c r="DK7" i="1"/>
  <c r="DF7" i="1"/>
  <c r="DA7" i="1"/>
  <c r="DA10" i="1" s="1"/>
  <c r="CV7" i="1"/>
  <c r="CV10" i="1" s="1"/>
  <c r="CQ7" i="1"/>
  <c r="CM7" i="1"/>
  <c r="CH7" i="1"/>
  <c r="CC7" i="1"/>
  <c r="CC10" i="1" s="1"/>
  <c r="BY7" i="1"/>
  <c r="BT7" i="1"/>
  <c r="BT10" i="1" s="1"/>
  <c r="BO7" i="1"/>
  <c r="BO10" i="1" s="1"/>
  <c r="BJ7" i="1"/>
  <c r="BJ10" i="1" s="1"/>
  <c r="BE7" i="1"/>
  <c r="AZ7" i="1"/>
  <c r="AU7" i="1"/>
  <c r="AU10" i="1" s="1"/>
  <c r="AP7" i="1"/>
  <c r="AP10" i="1" s="1"/>
  <c r="AK7" i="1"/>
  <c r="AF7" i="1"/>
  <c r="AA7" i="1"/>
  <c r="AA10" i="1" s="1"/>
  <c r="V7" i="1"/>
  <c r="V10" i="1" s="1"/>
  <c r="Q7" i="1"/>
  <c r="L7" i="1"/>
  <c r="G7" i="1"/>
  <c r="B7" i="1"/>
  <c r="B10" i="1" s="1"/>
  <c r="IA4" i="1" a="1"/>
  <c r="IA4" i="1" s="1"/>
  <c r="IA6" i="1" s="1"/>
  <c r="IA8" i="1" s="1"/>
  <c r="HB4" i="1" a="1"/>
  <c r="HB4" i="1" s="1"/>
  <c r="HB6" i="1" s="1"/>
  <c r="HB8" i="1" s="1"/>
  <c r="GJ4" i="1"/>
  <c r="GJ6" i="1" s="1"/>
  <c r="GJ8" i="1" s="1"/>
  <c r="GJ4" i="1" a="1"/>
  <c r="EX4" i="1"/>
  <c r="EX6" i="1" s="1"/>
  <c r="EX8" i="1" s="1"/>
  <c r="EX4" i="1" a="1"/>
  <c r="ED4" i="1" a="1"/>
  <c r="ED4" i="1" s="1"/>
  <c r="ED6" i="1" s="1"/>
  <c r="ED8" i="1" s="1"/>
  <c r="DU4" i="1" a="1"/>
  <c r="DU4" i="1" s="1"/>
  <c r="DU6" i="1" s="1"/>
  <c r="DU8" i="1" s="1"/>
  <c r="CH4" i="1" a="1"/>
  <c r="CH4" i="1" s="1"/>
  <c r="CH6" i="1" s="1"/>
  <c r="CH8" i="1" s="1"/>
  <c r="BO4" i="1"/>
  <c r="BO6" i="1" s="1"/>
  <c r="BO8" i="1" s="1"/>
  <c r="BO4" i="1" a="1"/>
  <c r="BJ4" i="1" a="1"/>
  <c r="BJ4" i="1" s="1"/>
  <c r="BJ6" i="1" s="1"/>
  <c r="BJ8" i="1" s="1"/>
  <c r="V4" i="1" a="1"/>
  <c r="V4" i="1" s="1"/>
  <c r="V6" i="1" s="1"/>
  <c r="V8" i="1" s="1"/>
  <c r="HL12" i="1" l="1"/>
  <c r="HL14" i="1" s="1"/>
  <c r="HL11" i="1"/>
  <c r="HL13" i="1" s="1"/>
  <c r="FW12" i="1"/>
  <c r="FW14" i="1" s="1"/>
  <c r="FW11" i="1"/>
  <c r="FW13" i="1" s="1"/>
  <c r="AZ12" i="1"/>
  <c r="AZ14" i="1" s="1"/>
  <c r="AZ11" i="1"/>
  <c r="AZ13" i="1" s="1"/>
  <c r="GB12" i="1"/>
  <c r="GB14" i="1" s="1"/>
  <c r="GB11" i="1"/>
  <c r="GB13" i="1" s="1"/>
  <c r="AP11" i="1"/>
  <c r="AP13" i="1" s="1"/>
  <c r="AP12" i="1"/>
  <c r="AP14" i="1" s="1"/>
  <c r="CC12" i="1"/>
  <c r="CC14" i="1" s="1"/>
  <c r="CC11" i="1"/>
  <c r="CC13" i="1" s="1"/>
  <c r="ED12" i="1"/>
  <c r="ED14" i="1" s="1"/>
  <c r="ED11" i="1"/>
  <c r="ED13" i="1" s="1"/>
  <c r="GS24" i="1"/>
  <c r="GX12" i="1"/>
  <c r="GX14" i="1" s="1"/>
  <c r="GX11" i="1"/>
  <c r="GX13" i="1" s="1"/>
  <c r="GS11" i="1"/>
  <c r="GS13" i="1" s="1"/>
  <c r="GS12" i="1"/>
  <c r="GS14" i="1" s="1"/>
  <c r="BE12" i="1"/>
  <c r="BE14" i="1" s="1"/>
  <c r="BE11" i="1"/>
  <c r="BE13" i="1" s="1"/>
  <c r="BT12" i="1"/>
  <c r="BT14" i="1" s="1"/>
  <c r="EX11" i="1"/>
  <c r="EX13" i="1" s="1"/>
  <c r="FR12" i="1"/>
  <c r="FR14" i="1" s="1"/>
  <c r="FR11" i="1"/>
  <c r="FR13" i="1" s="1"/>
  <c r="GF12" i="1"/>
  <c r="GF14" i="1" s="1"/>
  <c r="GF11" i="1"/>
  <c r="GF13" i="1" s="1"/>
  <c r="L24" i="1"/>
  <c r="AF12" i="1"/>
  <c r="AF14" i="1" s="1"/>
  <c r="AF11" i="1"/>
  <c r="AF13" i="1" s="1"/>
  <c r="ES12" i="1"/>
  <c r="ES14" i="1" s="1"/>
  <c r="ES11" i="1"/>
  <c r="ES13" i="1" s="1"/>
  <c r="CV12" i="1"/>
  <c r="CV14" i="1" s="1"/>
  <c r="CV11" i="1"/>
  <c r="CV13" i="1" s="1"/>
  <c r="DK12" i="1"/>
  <c r="DK14" i="1" s="1"/>
  <c r="DK11" i="1"/>
  <c r="DK13" i="1" s="1"/>
  <c r="HB12" i="1"/>
  <c r="HB14" i="1" s="1"/>
  <c r="HB11" i="1"/>
  <c r="HB13" i="1" s="1"/>
  <c r="AK23" i="1"/>
  <c r="AK22" i="1"/>
  <c r="DK23" i="1"/>
  <c r="DK22" i="1"/>
  <c r="DK24" i="1" s="1"/>
  <c r="GJ23" i="1"/>
  <c r="GJ22" i="1"/>
  <c r="GJ24" i="1" s="1"/>
  <c r="AF24" i="1"/>
  <c r="DU11" i="1"/>
  <c r="DU13" i="1" s="1"/>
  <c r="DU12" i="1"/>
  <c r="DU14" i="1" s="1"/>
  <c r="EN12" i="1"/>
  <c r="EN14" i="1" s="1"/>
  <c r="EN11" i="1"/>
  <c r="EN13" i="1" s="1"/>
  <c r="DF12" i="1"/>
  <c r="DF14" i="1" s="1"/>
  <c r="DF11" i="1"/>
  <c r="DF13" i="1" s="1"/>
  <c r="GJ12" i="1"/>
  <c r="GJ14" i="1" s="1"/>
  <c r="GJ11" i="1"/>
  <c r="GJ13" i="1" s="1"/>
  <c r="DP23" i="1"/>
  <c r="DP22" i="1"/>
  <c r="DP24" i="1" s="1"/>
  <c r="GN23" i="1"/>
  <c r="GN22" i="1"/>
  <c r="GN24" i="1" s="1"/>
  <c r="AU24" i="1"/>
  <c r="HQ12" i="1"/>
  <c r="HQ14" i="1" s="1"/>
  <c r="HQ11" i="1"/>
  <c r="HQ13" i="1" s="1"/>
  <c r="AK12" i="1"/>
  <c r="AK14" i="1" s="1"/>
  <c r="AK11" i="1"/>
  <c r="AK13" i="1" s="1"/>
  <c r="B12" i="1"/>
  <c r="B14" i="1" s="1"/>
  <c r="B11" i="1"/>
  <c r="B13" i="1" s="1"/>
  <c r="CM12" i="1"/>
  <c r="CM14" i="1" s="1"/>
  <c r="CM11" i="1"/>
  <c r="CM13" i="1" s="1"/>
  <c r="AA11" i="1"/>
  <c r="AA13" i="1" s="1"/>
  <c r="AA12" i="1"/>
  <c r="AA14" i="1" s="1"/>
  <c r="HV12" i="1"/>
  <c r="HV14" i="1" s="1"/>
  <c r="HV11" i="1"/>
  <c r="HV13" i="1" s="1"/>
  <c r="CM24" i="1"/>
  <c r="EI11" i="1"/>
  <c r="EI13" i="1" s="1"/>
  <c r="DY12" i="1"/>
  <c r="DY14" i="1" s="1"/>
  <c r="DY11" i="1"/>
  <c r="DY13" i="1" s="1"/>
  <c r="CQ12" i="1"/>
  <c r="CQ14" i="1" s="1"/>
  <c r="CQ11" i="1"/>
  <c r="CQ13" i="1" s="1"/>
  <c r="G12" i="1"/>
  <c r="G14" i="1" s="1"/>
  <c r="G11" i="1"/>
  <c r="G13" i="1" s="1"/>
  <c r="BY12" i="1"/>
  <c r="BY14" i="1" s="1"/>
  <c r="BY11" i="1"/>
  <c r="BY13" i="1" s="1"/>
  <c r="V12" i="1"/>
  <c r="V14" i="1" s="1"/>
  <c r="V11" i="1"/>
  <c r="V13" i="1" s="1"/>
  <c r="BJ22" i="1"/>
  <c r="BJ24" i="1" s="1"/>
  <c r="BJ23" i="1"/>
  <c r="EI22" i="1"/>
  <c r="EI23" i="1"/>
  <c r="HG22" i="1"/>
  <c r="HG23" i="1"/>
  <c r="DF24" i="1"/>
  <c r="Q12" i="1"/>
  <c r="Q14" i="1" s="1"/>
  <c r="Q11" i="1"/>
  <c r="Q13" i="1" s="1"/>
  <c r="AU11" i="1"/>
  <c r="AU13" i="1" s="1"/>
  <c r="AU12" i="1"/>
  <c r="AU14" i="1" s="1"/>
  <c r="DU24" i="1"/>
  <c r="FH12" i="1"/>
  <c r="FH14" i="1" s="1"/>
  <c r="FH11" i="1"/>
  <c r="FH13" i="1" s="1"/>
  <c r="DA12" i="1"/>
  <c r="DA14" i="1" s="1"/>
  <c r="DA11" i="1"/>
  <c r="DA13" i="1" s="1"/>
  <c r="FC12" i="1"/>
  <c r="FC14" i="1" s="1"/>
  <c r="FC11" i="1"/>
  <c r="FC13" i="1" s="1"/>
  <c r="IA12" i="1"/>
  <c r="IA14" i="1" s="1"/>
  <c r="IA11" i="1"/>
  <c r="IA13" i="1" s="1"/>
  <c r="AP23" i="1"/>
  <c r="AP22" i="1"/>
  <c r="AP24" i="1" s="1"/>
  <c r="L12" i="1"/>
  <c r="L14" i="1" s="1"/>
  <c r="L11" i="1"/>
  <c r="L13" i="1" s="1"/>
  <c r="HG11" i="1"/>
  <c r="HG13" i="1" s="1"/>
  <c r="GN11" i="1"/>
  <c r="GN13" i="1" s="1"/>
  <c r="GN12" i="1"/>
  <c r="GN14" i="1" s="1"/>
  <c r="BO12" i="1"/>
  <c r="BO14" i="1" s="1"/>
  <c r="BO11" i="1"/>
  <c r="BO13" i="1" s="1"/>
  <c r="FM24" i="1"/>
  <c r="FM12" i="1"/>
  <c r="FM14" i="1" s="1"/>
  <c r="FM11" i="1"/>
  <c r="FM13" i="1" s="1"/>
  <c r="DP11" i="1"/>
  <c r="DP13" i="1" s="1"/>
  <c r="DP12" i="1"/>
  <c r="DP14" i="1" s="1"/>
  <c r="CH12" i="1"/>
  <c r="CH14" i="1" s="1"/>
  <c r="CH11" i="1"/>
  <c r="CH13" i="1" s="1"/>
  <c r="B23" i="1"/>
  <c r="B22" i="1"/>
  <c r="B24" i="1" s="1"/>
  <c r="CC23" i="1"/>
  <c r="CC22" i="1"/>
  <c r="CC24" i="1" s="1"/>
  <c r="FC23" i="1"/>
  <c r="FC22" i="1"/>
  <c r="FC24" i="1" s="1"/>
  <c r="IA23" i="1"/>
  <c r="IA22" i="1"/>
  <c r="IA24" i="1" s="1"/>
  <c r="BJ9" i="1"/>
  <c r="BJ12" i="1" s="1"/>
  <c r="BJ14" i="1" s="1"/>
  <c r="HQ22" i="1"/>
  <c r="HQ24" i="1" s="1"/>
  <c r="EI9" i="1"/>
  <c r="EI12" i="1" s="1"/>
  <c r="EI14" i="1" s="1"/>
  <c r="HG9" i="1"/>
  <c r="HG12" i="1" s="1"/>
  <c r="HG14" i="1" s="1"/>
  <c r="BT22" i="1"/>
  <c r="BT24" i="1" s="1"/>
  <c r="ES22" i="1"/>
  <c r="ES24" i="1" s="1"/>
  <c r="Q17" i="1"/>
  <c r="CQ17" i="1"/>
  <c r="FR17" i="1"/>
  <c r="BT9" i="1"/>
  <c r="BT11" i="1" s="1"/>
  <c r="BT13" i="1" s="1"/>
  <c r="ES9" i="1"/>
  <c r="HQ9" i="1"/>
  <c r="V17" i="1"/>
  <c r="CV17" i="1"/>
  <c r="FW17" i="1"/>
  <c r="Q18" i="1"/>
  <c r="CQ18" i="1"/>
  <c r="FR18" i="1"/>
  <c r="BY9" i="1"/>
  <c r="EX9" i="1"/>
  <c r="EX12" i="1" s="1"/>
  <c r="EX14" i="1" s="1"/>
  <c r="HV9" i="1"/>
  <c r="G22" i="1"/>
  <c r="G24" i="1" s="1"/>
  <c r="CH22" i="1"/>
  <c r="CH24" i="1" s="1"/>
  <c r="FH22" i="1"/>
  <c r="FH24" i="1" s="1"/>
  <c r="BE17" i="1"/>
  <c r="ED17" i="1"/>
  <c r="HB17" i="1"/>
  <c r="AZ18" i="1"/>
  <c r="DY18" i="1"/>
  <c r="GX18" i="1"/>
  <c r="AZ22" i="1"/>
  <c r="AZ24" i="1" s="1"/>
  <c r="GX22" i="1"/>
  <c r="GX24" i="1" s="1"/>
  <c r="DY22" i="1"/>
  <c r="DY24" i="1" s="1"/>
  <c r="BY17" i="1"/>
  <c r="EX17" i="1"/>
  <c r="HV17" i="1"/>
  <c r="CV23" i="1" l="1"/>
  <c r="CV22" i="1"/>
  <c r="CV24" i="1" s="1"/>
  <c r="BJ11" i="1"/>
  <c r="BJ13" i="1" s="1"/>
  <c r="V23" i="1"/>
  <c r="V22" i="1"/>
  <c r="V24" i="1" s="1"/>
  <c r="IF13" i="1"/>
  <c r="IF14" i="1"/>
  <c r="HB23" i="1"/>
  <c r="HB22" i="1"/>
  <c r="HB24" i="1" s="1"/>
  <c r="FW23" i="1"/>
  <c r="FW22" i="1"/>
  <c r="FW24" i="1" s="1"/>
  <c r="BE23" i="1"/>
  <c r="BE22" i="1"/>
  <c r="BE24" i="1" s="1"/>
  <c r="FR23" i="1"/>
  <c r="FR22" i="1"/>
  <c r="CQ23" i="1"/>
  <c r="CQ22" i="1"/>
  <c r="CQ24" i="1" s="1"/>
  <c r="Q23" i="1"/>
  <c r="Q22" i="1"/>
  <c r="Q24" i="1" s="1"/>
  <c r="HG24" i="1"/>
  <c r="AK24" i="1"/>
  <c r="BY23" i="1"/>
  <c r="BY22" i="1"/>
  <c r="ED23" i="1"/>
  <c r="ED22" i="1"/>
  <c r="ED24" i="1" s="1"/>
  <c r="HV23" i="1"/>
  <c r="HV22" i="1"/>
  <c r="HV24" i="1" s="1"/>
  <c r="EI24" i="1"/>
  <c r="EX23" i="1"/>
  <c r="EX22" i="1"/>
  <c r="EX24" i="1" s="1"/>
  <c r="FR24" i="1" l="1"/>
  <c r="BY24" i="1"/>
</calcChain>
</file>

<file path=xl/comments1.xml><?xml version="1.0" encoding="utf-8"?>
<comments xmlns="http://schemas.openxmlformats.org/spreadsheetml/2006/main">
  <authors>
    <author>Albert Parvin</author>
  </authors>
  <commentList>
    <comment ref="G4" authorId="0" shapeId="0">
      <text>
        <r>
          <rPr>
            <b/>
            <sz val="9"/>
            <color indexed="81"/>
            <rFont val="Tahoma"/>
            <family val="2"/>
          </rPr>
          <t>Albert Parvin:</t>
        </r>
        <r>
          <rPr>
            <sz val="9"/>
            <color indexed="81"/>
            <rFont val="Tahoma"/>
            <family val="2"/>
          </rPr>
          <t xml:space="preserve">
Based on all data
</t>
        </r>
      </text>
    </comment>
    <comment ref="G6" authorId="0" shapeId="0">
      <text>
        <r>
          <rPr>
            <b/>
            <sz val="9"/>
            <color indexed="81"/>
            <rFont val="Tahoma"/>
            <family val="2"/>
          </rPr>
          <t>Albert Parvin:</t>
        </r>
        <r>
          <rPr>
            <sz val="9"/>
            <color indexed="81"/>
            <rFont val="Tahoma"/>
            <family val="2"/>
          </rPr>
          <t xml:space="preserve">
Based only on actual data.  Not extrapulated.  
</t>
        </r>
      </text>
    </comment>
    <comment ref="FM21" authorId="0" shapeId="0">
      <text>
        <r>
          <rPr>
            <b/>
            <sz val="9"/>
            <color indexed="81"/>
            <rFont val="Tahoma"/>
            <family val="2"/>
          </rPr>
          <t>Albert Parvin:</t>
        </r>
        <r>
          <rPr>
            <sz val="9"/>
            <color indexed="81"/>
            <rFont val="Tahoma"/>
            <family val="2"/>
          </rPr>
          <t xml:space="preserve">
1946 first produced
</t>
        </r>
      </text>
    </comment>
    <comment ref="GX21" authorId="0" shapeId="0">
      <text>
        <r>
          <rPr>
            <b/>
            <sz val="9"/>
            <color indexed="81"/>
            <rFont val="Tahoma"/>
            <family val="2"/>
          </rPr>
          <t>Albert Parvin:</t>
        </r>
        <r>
          <rPr>
            <sz val="9"/>
            <color indexed="81"/>
            <rFont val="Tahoma"/>
            <family val="2"/>
          </rPr>
          <t xml:space="preserve">
nylon
</t>
        </r>
      </text>
    </comment>
    <comment ref="G168" authorId="0" shapeId="0">
      <text>
        <r>
          <rPr>
            <b/>
            <sz val="9"/>
            <color indexed="81"/>
            <rFont val="Tahoma"/>
            <family val="2"/>
          </rPr>
          <t>Albert Parvin:</t>
        </r>
        <r>
          <rPr>
            <sz val="9"/>
            <color indexed="81"/>
            <rFont val="Tahoma"/>
            <family val="2"/>
          </rPr>
          <t xml:space="preserve">
1st mass produced car release.  1939 
Herndon, W. B. (1952). Hydra-Matic Transmission (No. 520215). SAE Technical Paper.
https://en.wikipedia.org/wiki/Automatic_transmission#History</t>
        </r>
      </text>
    </comment>
    <comment ref="G169" authorId="0" shapeId="0">
      <text>
        <r>
          <rPr>
            <b/>
            <sz val="9"/>
            <color indexed="81"/>
            <rFont val="Tahoma"/>
            <family val="2"/>
          </rPr>
          <t>Albert Parvin:</t>
        </r>
        <r>
          <rPr>
            <sz val="9"/>
            <color indexed="81"/>
            <rFont val="Tahoma"/>
            <family val="2"/>
          </rPr>
          <t xml:space="preserve">
Blue is extrapulate data between points
</t>
        </r>
      </text>
    </comment>
    <comment ref="GX179" authorId="0" shapeId="0">
      <text>
        <r>
          <rPr>
            <b/>
            <sz val="9"/>
            <color indexed="81"/>
            <rFont val="Tahoma"/>
            <family val="2"/>
          </rPr>
          <t>Albert Parvin:</t>
        </r>
        <r>
          <rPr>
            <sz val="9"/>
            <color indexed="81"/>
            <rFont val="Tahoma"/>
            <family val="2"/>
          </rPr>
          <t xml:space="preserve">
From 
Polyesters and Polyamides
Woodhead Publishing Series in Textiles
2008, Pages 419-440</t>
        </r>
      </text>
    </comment>
    <comment ref="FC215" authorId="0" shapeId="0">
      <text>
        <r>
          <rPr>
            <b/>
            <sz val="9"/>
            <color indexed="81"/>
            <rFont val="Tahoma"/>
            <family val="2"/>
          </rPr>
          <t>Albert Parvin:</t>
        </r>
        <r>
          <rPr>
            <sz val="9"/>
            <color indexed="81"/>
            <rFont val="Tahoma"/>
            <family val="2"/>
          </rPr>
          <t xml:space="preserve">
Hoarace and energy.gov</t>
        </r>
      </text>
    </comment>
    <comment ref="BY226" authorId="0" shapeId="0">
      <text>
        <r>
          <rPr>
            <b/>
            <sz val="9"/>
            <color indexed="81"/>
            <rFont val="Tahoma"/>
            <family val="2"/>
          </rPr>
          <t>Albert Parvin:</t>
        </r>
        <r>
          <rPr>
            <sz val="9"/>
            <color indexed="81"/>
            <rFont val="Tahoma"/>
            <family val="2"/>
          </rPr>
          <t xml:space="preserve">
Sedman, D. (1998). Market parameters, marketing hype, and technical standards: The introduction of DVD. Journal of Media Economics, 11(1), 49-58.
DVD 1st released to market
</t>
        </r>
      </text>
    </comment>
    <comment ref="CC226" authorId="0" shapeId="0">
      <text>
        <r>
          <rPr>
            <b/>
            <sz val="9"/>
            <color indexed="81"/>
            <rFont val="Tahoma"/>
            <family val="2"/>
          </rPr>
          <t>Albert Parvin:</t>
        </r>
        <r>
          <rPr>
            <sz val="9"/>
            <color indexed="81"/>
            <rFont val="Tahoma"/>
            <family val="2"/>
          </rPr>
          <t xml:space="preserve">
Sedman, D. (1998). Market parameters, marketing hype, and technical standards: The introduction of DVD. Journal of Media Economics, 11(1), 49-58.
DVD 1st released to market
</t>
        </r>
      </text>
    </comment>
    <comment ref="AP229" authorId="0" shapeId="0">
      <text>
        <r>
          <rPr>
            <b/>
            <sz val="9"/>
            <color indexed="81"/>
            <rFont val="Tahoma"/>
            <family val="2"/>
          </rPr>
          <t>Albert Parvin:</t>
        </r>
        <r>
          <rPr>
            <sz val="9"/>
            <color indexed="81"/>
            <rFont val="Tahoma"/>
            <family val="2"/>
          </rPr>
          <t xml:space="preserve">
Pew Research Center Data
</t>
        </r>
      </text>
    </comment>
    <comment ref="GF231" authorId="0" shapeId="0">
      <text>
        <r>
          <rPr>
            <b/>
            <sz val="9"/>
            <color indexed="81"/>
            <rFont val="Tahoma"/>
            <family val="2"/>
          </rPr>
          <t xml:space="preserve">Albert Parvin:
From CEA.  ALL LCD TV
US household penetration of consumer electonics products.  </t>
        </r>
      </text>
    </comment>
    <comment ref="BO241" authorId="0" shapeId="0">
      <text>
        <r>
          <rPr>
            <b/>
            <sz val="9"/>
            <color indexed="81"/>
            <rFont val="Tahoma"/>
            <family val="2"/>
          </rPr>
          <t>Albert Parvin:</t>
        </r>
        <r>
          <rPr>
            <sz val="9"/>
            <color indexed="81"/>
            <rFont val="Tahoma"/>
            <family val="2"/>
          </rPr>
          <t xml:space="preserve">
</t>
        </r>
      </text>
    </comment>
    <comment ref="BO242" authorId="0" shapeId="0">
      <text>
        <r>
          <rPr>
            <b/>
            <sz val="9"/>
            <color indexed="81"/>
            <rFont val="Tahoma"/>
            <family val="2"/>
          </rPr>
          <t>Albert Parvin:</t>
        </r>
        <r>
          <rPr>
            <sz val="9"/>
            <color indexed="81"/>
            <rFont val="Tahoma"/>
            <family val="2"/>
          </rPr>
          <t xml:space="preserve">
CHAT dataset
</t>
        </r>
      </text>
    </comment>
    <comment ref="CC242" authorId="0" shapeId="0">
      <text>
        <r>
          <rPr>
            <b/>
            <sz val="9"/>
            <color indexed="81"/>
            <rFont val="Tahoma"/>
            <family val="2"/>
          </rPr>
          <t>Albert Parvin:</t>
        </r>
        <r>
          <rPr>
            <sz val="9"/>
            <color indexed="81"/>
            <rFont val="Tahoma"/>
            <family val="2"/>
          </rPr>
          <t xml:space="preserve">
Source: Plastics Industry Association 
https://www-statista-com.lib-e2.lib.ttu.edu/statistics/736198/component-dvd-player-recorder-us-household-penetration/
SourcePlastics Industry Association Survey byPlastics Industry Association; Consumer Technology Association Survey name18th Consumer Techology Ownership and Market Potential Study Published byPlastics Industry Association Source link Watching: Consumer Technology - Plastics' Innovative Chapter In The Consumer Technology Story, page 22 Release dateJanuary 2017 </t>
        </r>
      </text>
    </comment>
    <comment ref="BO243" authorId="0" shapeId="0">
      <text>
        <r>
          <rPr>
            <b/>
            <sz val="9"/>
            <color indexed="81"/>
            <rFont val="Tahoma"/>
            <family val="2"/>
          </rPr>
          <t>Albert Parvin:</t>
        </r>
        <r>
          <rPr>
            <sz val="9"/>
            <color indexed="81"/>
            <rFont val="Tahoma"/>
            <family val="2"/>
          </rPr>
          <t xml:space="preserve">
CHAT dataset</t>
        </r>
      </text>
    </comment>
  </commentList>
</comments>
</file>

<file path=xl/sharedStrings.xml><?xml version="1.0" encoding="utf-8"?>
<sst xmlns="http://schemas.openxmlformats.org/spreadsheetml/2006/main" count="975" uniqueCount="231">
  <si>
    <t xml:space="preserve">(1) Air Conditioning </t>
  </si>
  <si>
    <t>&lt;--Logistic Curve Curve</t>
  </si>
  <si>
    <t>1st Derivative</t>
  </si>
  <si>
    <t>2nd Derivative</t>
  </si>
  <si>
    <t>3rd Derivative</t>
  </si>
  <si>
    <t>Automatic Transmission (Automobiles)</t>
  </si>
  <si>
    <t>&lt;--Logistic Curve</t>
  </si>
  <si>
    <t>Automobiles</t>
  </si>
  <si>
    <t>Automobile Air Conditioning</t>
  </si>
  <si>
    <t>Automobile Disk Brakes</t>
  </si>
  <si>
    <t>Automobile Electronic Ignition</t>
  </si>
  <si>
    <t>Automobile Fuel Injection</t>
  </si>
  <si>
    <t>Blast Oxygen Furnace</t>
  </si>
  <si>
    <t>Broadband Internet</t>
  </si>
  <si>
    <t>Cellular Phone</t>
  </si>
  <si>
    <t>1st Derivative (Scaled to Fit)</t>
  </si>
  <si>
    <t>Chlorine-Free Paper Production</t>
  </si>
  <si>
    <t xml:space="preserve">Color Television </t>
  </si>
  <si>
    <t>Diesel Locomotives</t>
  </si>
  <si>
    <t>Digital Camera</t>
  </si>
  <si>
    <t xml:space="preserve">Digital Computer </t>
  </si>
  <si>
    <t>DVDs</t>
  </si>
  <si>
    <t>Logistic Curve</t>
  </si>
  <si>
    <t>DVR</t>
  </si>
  <si>
    <t>Electric Arc Furnace (mini mill)</t>
  </si>
  <si>
    <t xml:space="preserve">Electric Clothes Dryer </t>
  </si>
  <si>
    <t xml:space="preserve">Electric Clothes Washer </t>
  </si>
  <si>
    <t xml:space="preserve">Electric Dishwasher </t>
  </si>
  <si>
    <t>Front Wheel Drive</t>
  </si>
  <si>
    <t>Gas Range/Stove</t>
  </si>
  <si>
    <t>HDTV</t>
  </si>
  <si>
    <t>Home Network (Wireless or Wired)</t>
  </si>
  <si>
    <t>Internet</t>
  </si>
  <si>
    <t>Lockup Automatic Transmission</t>
  </si>
  <si>
    <t>Medical MRI Units</t>
  </si>
  <si>
    <t>Microwave Oven</t>
  </si>
  <si>
    <t>Mobile PC</t>
  </si>
  <si>
    <t>MP3 Player</t>
  </si>
  <si>
    <t>Multi Valve Engine (Automobiles)</t>
  </si>
  <si>
    <t>Power steering</t>
  </si>
  <si>
    <t>Radial tires</t>
  </si>
  <si>
    <t>Refrigerator</t>
  </si>
  <si>
    <t>Residential Electric Power</t>
  </si>
  <si>
    <t>Laptops</t>
  </si>
  <si>
    <t>LCD TV</t>
  </si>
  <si>
    <t>Plasma TV</t>
  </si>
  <si>
    <t>Smart Meters</t>
  </si>
  <si>
    <t>Smartphone</t>
  </si>
  <si>
    <t>Synthetic (non‐cellulosic) fibers</t>
  </si>
  <si>
    <t>Tablet</t>
  </si>
  <si>
    <t>Telephone (Landline)</t>
  </si>
  <si>
    <t>TV</t>
  </si>
  <si>
    <t>Vacuum Cleaner</t>
  </si>
  <si>
    <t>Variable Valve Timing Automobiles</t>
  </si>
  <si>
    <t>VCR</t>
  </si>
  <si>
    <t>a=</t>
  </si>
  <si>
    <t>r =</t>
  </si>
  <si>
    <t xml:space="preserve">rss </t>
  </si>
  <si>
    <t>c</t>
  </si>
  <si>
    <t>RMSE</t>
  </si>
  <si>
    <t>Min Diffusion Start</t>
  </si>
  <si>
    <t>RMSE &lt;=1</t>
  </si>
  <si>
    <t>x &gt;= 0</t>
  </si>
  <si>
    <t>Data start &lt;= 10%</t>
  </si>
  <si>
    <t>Good or Bad All Sum</t>
  </si>
  <si>
    <t>Good or Bad RMSE and 2nd Dev Sum</t>
  </si>
  <si>
    <t>Count for Good All</t>
  </si>
  <si>
    <t>Count for Good Some</t>
  </si>
  <si>
    <t xml:space="preserve">x = (2nd Derivative Zero Root) = </t>
  </si>
  <si>
    <t xml:space="preserve">y= </t>
  </si>
  <si>
    <t>x (year)</t>
  </si>
  <si>
    <t>1st Derviative (Slope @ Inflection)</t>
  </si>
  <si>
    <t>3rd Derivative (Inflection Point of 1st Derivative #1) "Lagging"</t>
  </si>
  <si>
    <t>3rd Derivative (Inflection Point of 1st Derivative #2) "Leading"</t>
  </si>
  <si>
    <t>Year Invented</t>
  </si>
  <si>
    <t>3rd Derivative (Inflection Point of 1st Derivative #1) "Lagging" Year</t>
  </si>
  <si>
    <t>3rd Derivative (Inflection Point of 1st Derivative #2) "Leading" Year</t>
  </si>
  <si>
    <t>Span between Inflections</t>
  </si>
  <si>
    <t>Invented Source</t>
  </si>
  <si>
    <t>Nagengast, Bernard. "100 years of air conditioning." ASHRAE journal 44.6 (2002): 44.</t>
  </si>
  <si>
    <t xml:space="preserve"> </t>
  </si>
  <si>
    <t>Raut, S. S., &amp; Mali, D. P. (2014). Automatic transmission gearbox with centrifugal clutches. International Journal of Research in Engineering and Technology, 3, 307-309.</t>
  </si>
  <si>
    <t>Bruno, L. C., &amp; Olendorf, D. (1997). Science and technology firsts. Gale Group.</t>
  </si>
  <si>
    <t>Arsenault, R. (1984). The End of the Long Hot Summer: The Air Conditioner and Southern Culture. The Journal of Southern History, 50(4), 597-628. doi:10.2307/2208474</t>
  </si>
  <si>
    <t>https://en.wikipedia.org/wiki/Disc_brake#Early_experiments
Lentinello, Richard (April 2011). "The first car with disc brakes really was . ." Hemmings Sports &amp; Exotic Car. Retrieved 26 November 2017.</t>
  </si>
  <si>
    <t>https://en.wikipedia.org/wiki/Ignition_system
Super Street Cars, 9/81, p.34.</t>
  </si>
  <si>
    <t>Kunjam, R. K., Sen, P. K., &amp; Sahu, G. (2015). A Study on advance electronic fuel injection system. Int. J. Sci. Research and Mgmt, 3(10), 1-6
http://www.autonews.com/article/20040823/SUB/408230807/electronic-fuel-injection%3A-a-history-lesson</t>
  </si>
  <si>
    <r>
      <t xml:space="preserve">Smil, Vaclav (2006). </t>
    </r>
    <r>
      <rPr>
        <i/>
        <sz val="9.9"/>
        <color theme="1"/>
        <rFont val="Calibri"/>
        <family val="2"/>
        <scheme val="minor"/>
      </rPr>
      <t>Transforming the twentieth century: technical innovations and their consequences, Volume 2</t>
    </r>
    <r>
      <rPr>
        <sz val="9.9"/>
        <color theme="1"/>
        <rFont val="Calibri"/>
        <family val="2"/>
        <scheme val="minor"/>
      </rPr>
      <t>. Oxford University Press US. ISBN 0-19-516875-5.</t>
    </r>
  </si>
  <si>
    <t>Mark Anderson. "David Forney: The Man Who Launched a Million Modems". 2016.</t>
  </si>
  <si>
    <t xml:space="preserve">Agar, Jon (2004). Constant Touch: a Global History of the Mobile Phone. Cambridge: Icon. ISBN 978-1840465419.
</t>
  </si>
  <si>
    <t>https://en.wikibooks.org/wiki/Papermaking/History_of_paper</t>
  </si>
  <si>
    <t>R. W. Burns, Television: An International History of the Formative Years, IET, 1998, p. 98. ISBN 0-85296-914-7.</t>
  </si>
  <si>
    <t>https://en.wikipedia.org/wiki/Diesel_locomotive#History
Diesel, Rudolf. U.S. Patent No. 608,845, filed July 15, 1895, and issued August 9, 1898 Accessed via Google Patent Search at: US Patent #608,845 on February 8, 2007.</t>
  </si>
  <si>
    <t>https://en.wikipedia.org/wiki/Digital_camera#cite_note-4
Dobbin, Ben. (September 8, 2005) "Kodak engineer had revolutionary idea: the first digital camera." Seattle Post-Intelligencer. Retrieved on 2018-02-06.</t>
  </si>
  <si>
    <t>https://en.wikipedia.org/wiki/Computer#cite_note-35
Turing, A. M. (1937). "On Computable Numbers, with an Application to the Entscheidungsproblem". Proceedings of the London Mathematical Society. 2. 42 (1): 230–265. doi:10.1112/plms/s2-42.1.230.</t>
  </si>
  <si>
    <t>https://en.wikipedia.org/wiki/DVD
Jim Taylor, DVD demystified, McGraw Hill, 1998, 1st edition, p. 405</t>
  </si>
  <si>
    <t xml:space="preserve">"What is a PVR?". wiseGEEK – clear answers for common questions. Retrieved 2017-04-10.
https://en.wikipedia.org/wiki/Digital_video_recorder#cite_note-2
</t>
  </si>
  <si>
    <t>https://en.wikipedia.org/wiki/Electric_arc_furnace</t>
  </si>
  <si>
    <t>http://www.washing-machine-wizard.com/washer-dryer-history.html</t>
  </si>
  <si>
    <t>https://en.wikipedia.org/wiki/Dishwasher#History
Nick Kochan (25 November 1996). The World's Greatest Brands. Palgrave Macmillan UK. pp. 111–. ISBN 978-1-349-14114-2.</t>
  </si>
  <si>
    <t>https://en.wikipedia.org/wiki/Front-wheel_drive#Records</t>
  </si>
  <si>
    <t>https://en.wikipedia.org/wiki/Kitchen_stove#Early_kitchen_stoves</t>
  </si>
  <si>
    <t>Kumar, D. (1984). HIGH-DEFINITION TELEVISION (HDTV)-COMPATIBILITY AND BROADCAST CONSIDERATIONS.
https://www.technology.org/2016/07/27/brief-history-hd-technology/</t>
  </si>
  <si>
    <t xml:space="preserve"> J. C. R. Licklider (March 1960). "Man-Computer Symbiosis". IRE Transactions on Human Factors in Electronics. HFE-1: 4–11. doi:10.1109/thfe2.1960.4503259.
https://en.wikipedia.org/wiki/History_of_the_Internet</t>
  </si>
  <si>
    <t>Leiner, B. M., Cerf, V. G., Clark, D. D., Kahn, R. E., Kleinrock, L., Lynch, D. C., ... &amp; Wolff, S. (2009). A brief history of the Internet. ACM SIGCOMM Computer Communication Review, 39(5), 22-31.</t>
  </si>
  <si>
    <t>Gott, P.: Changing Gears: The Development
of the Automotive Transmission. Warrendale:
Society of Automotive Engineers, 1991, pp. 99</t>
  </si>
  <si>
    <t>https://en.wikipedia.org/wiki/History_of_magnetic_resonance_imaging
Rinck PA (2014). "The history of MRI". Magnetic Resonance in Medicine (8th ed.).</t>
  </si>
  <si>
    <t>Vollmer, M. (2004). Physics of the microwave oven. Physics Education, 39(1), 74.
Zhang, Hua. (2017). The History of Microwave Heating. In book: Microwave Heating of Foods, Chapter: Chapter One, The History of Microwave Heating</t>
  </si>
  <si>
    <t>https://en.wikipedia.org/wiki/History_of_laptops</t>
  </si>
  <si>
    <t>https://en.wikipedia.org/wiki/MP3_player</t>
  </si>
  <si>
    <t>https://en.wikipedia.org/wiki/Multi-valve</t>
  </si>
  <si>
    <t>Howe, Hartley E. (February 1956). "Mr. Power Steering's Ship Comes In". Popular Science. 168 (2): 161–164, 270. Retrieved 28 May 2015.</t>
  </si>
  <si>
    <t>U.S. Patent 1203910, May 21, 1915, Vehicle Tire, Inventor Arthur W. Savage</t>
  </si>
  <si>
    <t>Dennis R. Heldman (29 August 2003). Encyclopedia of Agricultural, Food, and Biological Engineering (Print). CRC Press. p. 350. ISBN 978-0-8247-0938-9. Archived from the original on 5 May 2016.</t>
  </si>
  <si>
    <t>https://en.wikipedia.org/wiki/History_of_electric_power_transmission
Guarnieri, M. (2013). "The Beginning of Electric Energy Transmission: Part One". IEEE Industrial Electronics Magazine. 7 (1): 57–60. doi:10.1109/MIE.2012.2236484.</t>
  </si>
  <si>
    <t xml:space="preserve">https://en.wikipedia.org/wiki/History_of_laptops#Portal_R2E_CCMC
Wilson, James E. (2006). Vintage Laptop Computers: First Decade: 1980–89. Outskirts Press. p. 132. ISBN 978-1-59800-489-2.
</t>
  </si>
  <si>
    <t>Castellano, Joseph. (2005). The History of LCD Development. Conference: Conference: Flat Panel Displays International, Volume: 2005</t>
  </si>
  <si>
    <t>Weber, L. F. (2006). History of the plasma display panel. IEEE transactions on plasma science, 34(2), 268-278.</t>
  </si>
  <si>
    <t>U.S. Patent 3,842,208 (Sensor Monitoring Device)</t>
  </si>
  <si>
    <t>https://en.wikipedia.org/wiki/Smartphone#History
Sager, Ira (June 29, 2012). "Before IPhone and Android Came Simon, the First Smartphones". Bloomberg Businessweek. Bloomberg L.P. Retrieved June 30, 2012. "</t>
  </si>
  <si>
    <t xml:space="preserve">https://en.wikipedia.org/wiki/Synthetic_fiber
Trossarelli, L. (2010). The history of nylon. Club Alpino Italiano, Centro Studi Materiali e Tecniche, www. caimateriali. org/index.
</t>
  </si>
  <si>
    <t xml:space="preserve">https://en.wikipedia.org/wiki/History_of_tablet_computers#Early_tablets
Atkinson, P. (2008). A bitter pill to swallow: the rise and fall of the tablet computer. Design issues, 24(4), 3-25.
</t>
  </si>
  <si>
    <t>https://www2.census.gov/programs-surveys/sis/activities/history/eh-3_student.pdf</t>
  </si>
  <si>
    <t>Campbell-Swinton, A. A. (1908-06-18). "Distant Electric Vision (pdf)" (PDF). Nature. 78 (2016): 151. doi:10.1038/078151a0.
https://en.wikipedia.org/wiki/History_of_television</t>
  </si>
  <si>
    <t>Gantz, Carroll (Sep 21, 2012). The Vacuum Cleaner: A History. McFarland. p. 49
https://en.wikipedia.org/wiki/Vacuum_cleaner#History</t>
  </si>
  <si>
    <t xml:space="preserve"> U.S. Patent 1,527,456
https://en.wikipedia.org/wiki/Variable_valve_timing#History</t>
  </si>
  <si>
    <t xml:space="preserve">"VCR and Home Video History". Television History - The First 75 Years. TVhistory.TV. Retrieved 24 May 2011.
https://en.wikipedia.org/wiki/Video_tape_recorder
</t>
  </si>
  <si>
    <t>Logistic Fit</t>
  </si>
  <si>
    <t>DVD</t>
  </si>
  <si>
    <t>Cox, W. M., &amp; Alm, R. (1997)</t>
  </si>
  <si>
    <t>CHAT Dataset. No. w15319</t>
  </si>
  <si>
    <t>CHAT Dataset. No. w15319 + PEW Research Center</t>
  </si>
  <si>
    <t>CHAT Dataset. No. w15319 + Energy.gov</t>
  </si>
  <si>
    <t>CHAT Dataset. No. w15319
Environmental Protection Agency, Light-Duty Automotive Technology, Carbon Dioxide Emissions, and Fuel Economy Trends: 1975 through 2012, EPA-420-S-13-001, March 2013.</t>
  </si>
  <si>
    <t xml:space="preserve">Cox, W. M., &amp; Alm, R. (1997)
</t>
  </si>
  <si>
    <t>Comin, D.A., &amp; Hobijn, B. (2004) and CHAT Dataset. No. w15319
Environmental Protection Agency, Light-Duty Automotive Technology, Carbon Dioxide Emissions, and Fuel Economy Trends: 1975 through 2012, EPA-420-S-13-001, March 2013.</t>
  </si>
  <si>
    <t>Comin, D.A., &amp; Hobijn, B. (2004)</t>
  </si>
  <si>
    <t>Primary Source</t>
  </si>
  <si>
    <t>Secondary Source</t>
  </si>
  <si>
    <t>DO NOT ALTER OR DELETE THIS SHEET.</t>
  </si>
  <si>
    <t>Chart Names</t>
  </si>
  <si>
    <t>Excel Version</t>
  </si>
  <si>
    <t>PC</t>
  </si>
  <si>
    <t>Descriptive Statistics</t>
  </si>
  <si>
    <t>Count</t>
  </si>
  <si>
    <t>Mean</t>
  </si>
  <si>
    <t>StDev</t>
  </si>
  <si>
    <t>Median</t>
  </si>
  <si>
    <t>Min</t>
  </si>
  <si>
    <t>Max</t>
  </si>
  <si>
    <t>Skew</t>
  </si>
  <si>
    <t>Kurt</t>
  </si>
  <si>
    <t>Distribution</t>
  </si>
  <si>
    <t>Location</t>
  </si>
  <si>
    <t>Shape</t>
  </si>
  <si>
    <t>Scale</t>
  </si>
  <si>
    <t>Threshold</t>
  </si>
  <si>
    <t>Log-Likelihood</t>
  </si>
  <si>
    <t>AD</t>
  </si>
  <si>
    <t>p Value</t>
  </si>
  <si>
    <t>LRT</t>
  </si>
  <si>
    <t>AIC</t>
  </si>
  <si>
    <t>Exponential Distribution Results</t>
  </si>
  <si>
    <t>Distribution Results</t>
  </si>
  <si>
    <t>Return to Summary</t>
  </si>
  <si>
    <t>Exponential</t>
  </si>
  <si>
    <t>Two Parameter Exponential Distribution Results</t>
  </si>
  <si>
    <t>Exponential - Two Parameter</t>
  </si>
  <si>
    <t>Gamma Distribution Results</t>
  </si>
  <si>
    <t>&gt;0.25</t>
  </si>
  <si>
    <t>Gamma</t>
  </si>
  <si>
    <t>Three Parameter Gamma Distribution Results</t>
  </si>
  <si>
    <t>Gamma - Three Parameter</t>
  </si>
  <si>
    <t>Largest Extreme Value Distribution Results</t>
  </si>
  <si>
    <t>Largest Extreme Value</t>
  </si>
  <si>
    <t>Logistic Distribution Results</t>
  </si>
  <si>
    <t>Logistic</t>
  </si>
  <si>
    <t>LogLogistic Distribution Results</t>
  </si>
  <si>
    <t>LogLogistic</t>
  </si>
  <si>
    <t>Three Parameter LogLogistic Distribution Results</t>
  </si>
  <si>
    <t>LogLogistic - Three Parameter</t>
  </si>
  <si>
    <t>LogNormal Distribution Results</t>
  </si>
  <si>
    <t>LogNormal</t>
  </si>
  <si>
    <t>Three Parameter LogNormal Distribution Results</t>
  </si>
  <si>
    <t>LogNormal - Three Parameter</t>
  </si>
  <si>
    <t>Normal Distribution Results</t>
  </si>
  <si>
    <t>Normal</t>
  </si>
  <si>
    <t>Smallest Extreme Value Distribution Results</t>
  </si>
  <si>
    <t>&lt;0.01</t>
  </si>
  <si>
    <t>Smallest Extreme Value</t>
  </si>
  <si>
    <t>Weibull Distribution Results</t>
  </si>
  <si>
    <t>Weibull</t>
  </si>
  <si>
    <t>The following distributions did not converge on a solution:</t>
  </si>
  <si>
    <t>Weibull - Three Parameter</t>
  </si>
  <si>
    <t>Technological Innovation</t>
  </si>
  <si>
    <t>Max Diffusion Rate</t>
  </si>
  <si>
    <t>Electric Dishwasher</t>
  </si>
  <si>
    <t>Automobile</t>
  </si>
  <si>
    <t>Electric Clothes Washer</t>
  </si>
  <si>
    <t>Electric Clothes Dryer</t>
  </si>
  <si>
    <t>Air Conditioning</t>
  </si>
  <si>
    <t>Residential Electric power</t>
  </si>
  <si>
    <t>Multi-Valve Engine (% of cars equipped)</t>
  </si>
  <si>
    <t>Automatic Transmission</t>
  </si>
  <si>
    <t>Digital Computer</t>
  </si>
  <si>
    <t>Power Steering</t>
  </si>
  <si>
    <t>Color Television</t>
  </si>
  <si>
    <t>Variable Valve Timing Automobile</t>
  </si>
  <si>
    <t>Smart Meter</t>
  </si>
  <si>
    <t>Diesel Locomotive</t>
  </si>
  <si>
    <t>Radial Tire</t>
  </si>
  <si>
    <t>Distribution Fitting Summary for Technology Innovation Diffusion Rate</t>
  </si>
  <si>
    <t>Year</t>
  </si>
  <si>
    <t>Technoligical Innovation #</t>
  </si>
  <si>
    <t>Albert J. Parvin Jr.</t>
  </si>
  <si>
    <t>Southwest Research Institute</t>
  </si>
  <si>
    <t>albert.parvin@swri.org</t>
  </si>
  <si>
    <t>Mario G. Beruvides, Ph.D., P.E.</t>
  </si>
  <si>
    <t>Industrial, Manufacturing &amp; Systems Engineering Department, Texas Tech University</t>
  </si>
  <si>
    <t>mario.beruvides@ttu.edu</t>
  </si>
  <si>
    <r>
      <t>Albert Joseph Parvin Jr. holds an M.S. in</t>
    </r>
    <r>
      <rPr>
        <sz val="12"/>
        <color theme="1"/>
        <rFont val="Times New Roman"/>
        <family val="1"/>
      </rPr>
      <t xml:space="preserve"> </t>
    </r>
    <r>
      <rPr>
        <sz val="10"/>
        <color theme="1"/>
        <rFont val="Times New Roman"/>
        <family val="1"/>
      </rPr>
      <t xml:space="preserve">Management of Technology from the University of Texas at San Antonio and a B.S in Mechanical Engineering from the University of Texas at Austin.  He is currently the Manager of the Systems Engineering section of the Applied Physics Division at Southwest Research Institute.  Mr. Parvin specializes in designing and developing precision mechanical and electromechanical systems.  He is experienced in all aspects of the product development process, from concept definition and design to manufacturing and product maturation and is a co-inventor on six U.S. patents.  Mr. Parvin is also a Ph.D. student in the Systems and Engineering Management program at Texas Tech University, Lubbock TX.  </t>
    </r>
  </si>
  <si>
    <t>Mario G. Beruvides, PhD., P.E. is the AT&amp;T professor in the Industrial, Manufacturing &amp; Systems Engineering Department at Texas Tech University and Director of the Laboratory for Systems Solutions. He received his Ph.D. from Virginia Polytechnic Institute &amp; State University. His major areas of interest are advanced economic analysis, management of technology, engineering management, whitecollar/knowledge work, productivity and performance measurement, operations and systems engineering, and macro-ergonomics.</t>
  </si>
  <si>
    <t>Principal dataset sources.</t>
  </si>
  <si>
    <t>Sources</t>
  </si>
  <si>
    <r>
      <t xml:space="preserve">The Cross-country Historical Adoption of Technology (CHAT) Dataset. No. w15319. National Bureau of Economic Research, 2009. </t>
    </r>
    <r>
      <rPr>
        <sz val="10"/>
        <color rgb="FF000000"/>
        <rFont val="Palatino Linotype"/>
        <family val="1"/>
      </rPr>
      <t>[67]</t>
    </r>
  </si>
  <si>
    <r>
      <t xml:space="preserve">Discovered via Horace Dediu, Clayton Christensen Institute. </t>
    </r>
    <r>
      <rPr>
        <sz val="10"/>
        <color rgb="FF000000"/>
        <rFont val="Palatino Linotype"/>
        <family val="1"/>
      </rPr>
      <t>[68]</t>
    </r>
  </si>
  <si>
    <t>Note:  Only U.S. data was extracted and used.</t>
  </si>
  <si>
    <r>
      <t xml:space="preserve">Comin, D.A., &amp; Hobijn, B. (2004). Cross-country technology adoption: making the theories face the facts. Journal of Monetary Economics 51.1 (2004): 39-83. </t>
    </r>
    <r>
      <rPr>
        <sz val="10"/>
        <color rgb="FF222222"/>
        <rFont val="Palatino Linotype"/>
        <family val="1"/>
      </rPr>
      <t>[69]</t>
    </r>
  </si>
  <si>
    <r>
      <t xml:space="preserve">Discovered via Ritchie, H., &amp; Roser, M. (2017). Technology Diffusion &amp; Adoption. </t>
    </r>
    <r>
      <rPr>
        <sz val="10"/>
        <color rgb="FF000000"/>
        <rFont val="Palatino Linotype"/>
        <family val="1"/>
      </rPr>
      <t>[70]</t>
    </r>
  </si>
  <si>
    <r>
      <t xml:space="preserve">Cox, W. M., &amp; Alm, R. (1997). Time Well Spent: The Declining Real Cost of Living in America.  Annual Report Federal Reserve Bank of Dallas, pages 2-24 </t>
    </r>
    <r>
      <rPr>
        <sz val="10"/>
        <color rgb="FF000000"/>
        <rFont val="Palatino Linotype"/>
        <family val="1"/>
      </rPr>
      <t>[71]</t>
    </r>
  </si>
  <si>
    <t>Derived and built from American Association of Home Appliance Manufacturers; Cellular Telephone Industry Association; Electrical Merchandising, various issues; Information Please Almanac; Public Roads Administration; Television Bureau of Advertising; U.S. Bureau of the Census (Census of Housing; Current Population Reports; Historical Statistics of the United States, Colonial Times to 1970; Statistical Abstract of the United States); U.S. Department of Energy; U.S. Department of Transportation.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</si>
</sst>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0"/>
    <numFmt numFmtId="165" formatCode="0.000"/>
    <numFmt numFmtId="166" formatCode="0.000E+00"/>
    <numFmt numFmtId="167" formatCode="0.0"/>
  </numFmts>
  <fonts count="26" x14ac:knownFonts="1">
    <font>
      <sz val="11"/>
      <color theme="1"/>
      <name val="Calibri"/>
      <family val="2"/>
      <scheme val="minor"/>
    </font>
    <font>
      <sz val="11"/>
      <color rgb="FF006100"/>
      <name val="Calibri"/>
      <family val="2"/>
      <scheme val="minor"/>
    </font>
    <font>
      <strike/>
      <u val="double"/>
      <sz val="11"/>
      <color theme="1"/>
      <name val="Calibri"/>
      <family val="2"/>
      <scheme val="minor"/>
    </font>
    <font>
      <strike/>
      <sz val="11"/>
      <color theme="1"/>
      <name val="Calibri"/>
      <family val="2"/>
      <scheme val="minor"/>
    </font>
    <font>
      <strike/>
      <u val="double"/>
      <sz val="11"/>
      <color rgb="FF006100"/>
      <name val="Calibri"/>
      <family val="2"/>
      <scheme val="minor"/>
    </font>
    <font>
      <strike/>
      <sz val="11"/>
      <color rgb="FF006100"/>
      <name val="Calibri"/>
      <family val="2"/>
      <scheme val="minor"/>
    </font>
    <font>
      <sz val="9.9"/>
      <color theme="1"/>
      <name val="Calibri"/>
      <family val="2"/>
      <scheme val="minor"/>
    </font>
    <font>
      <i/>
      <sz val="9.9"/>
      <color theme="1"/>
      <name val="Calibri"/>
      <family val="2"/>
      <scheme val="minor"/>
    </font>
    <font>
      <sz val="10"/>
      <color rgb="FF000000"/>
      <name val="Arial"/>
      <family val="2"/>
    </font>
    <font>
      <sz val="11"/>
      <color rgb="FF000000"/>
      <name val="Calibri"/>
      <family val="2"/>
      <scheme val="minor"/>
    </font>
    <font>
      <sz val="11"/>
      <name val="Calibri"/>
      <family val="2"/>
      <scheme val="minor"/>
    </font>
    <font>
      <sz val="10"/>
      <color theme="1"/>
      <name val="Calibri"/>
      <family val="2"/>
      <scheme val="minor"/>
    </font>
    <font>
      <b/>
      <sz val="9"/>
      <color indexed="81"/>
      <name val="Tahoma"/>
      <family val="2"/>
    </font>
    <font>
      <sz val="9"/>
      <color indexed="81"/>
      <name val="Tahoma"/>
      <family val="2"/>
    </font>
    <font>
      <b/>
      <sz val="11"/>
      <color theme="1"/>
      <name val="Calibri"/>
      <family val="2"/>
      <scheme val="minor"/>
    </font>
    <font>
      <sz val="9"/>
      <color rgb="FF000000"/>
      <name val="Palatino Linotype"/>
      <family val="1"/>
    </font>
    <font>
      <i/>
      <sz val="11"/>
      <color theme="1"/>
      <name val="Calibri"/>
      <family val="2"/>
      <scheme val="minor"/>
    </font>
    <font>
      <u/>
      <sz val="11"/>
      <color theme="10"/>
      <name val="Calibri"/>
      <family val="2"/>
      <scheme val="minor"/>
    </font>
    <font>
      <b/>
      <sz val="12"/>
      <color rgb="FF000000"/>
      <name val="Times New Roman"/>
      <family val="1"/>
    </font>
    <font>
      <b/>
      <sz val="9"/>
      <color rgb="FF000000"/>
      <name val="Palatino Linotype"/>
      <family val="1"/>
    </font>
    <font>
      <b/>
      <sz val="12"/>
      <color theme="1"/>
      <name val="Times New Roman"/>
      <family val="1"/>
    </font>
    <font>
      <sz val="12"/>
      <color theme="1"/>
      <name val="Times New Roman"/>
      <family val="1"/>
    </font>
    <font>
      <sz val="10"/>
      <color theme="1"/>
      <name val="Times New Roman"/>
      <family val="1"/>
    </font>
    <font>
      <sz val="10"/>
      <color rgb="FF000000"/>
      <name val="Palatino Linotype"/>
      <family val="1"/>
    </font>
    <font>
      <sz val="9"/>
      <color rgb="FF222222"/>
      <name val="Palatino Linotype"/>
      <family val="1"/>
    </font>
    <font>
      <sz val="10"/>
      <color rgb="FF222222"/>
      <name val="Palatino Linotype"/>
      <family val="1"/>
    </font>
  </fonts>
  <fills count="11">
    <fill>
      <patternFill patternType="none"/>
    </fill>
    <fill>
      <patternFill patternType="gray125"/>
    </fill>
    <fill>
      <patternFill patternType="solid">
        <fgColor rgb="FFC6EFCE"/>
      </patternFill>
    </fill>
    <fill>
      <patternFill patternType="solid">
        <fgColor rgb="FFECF2FA"/>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CCCC"/>
        <bgColor indexed="64"/>
      </patternFill>
    </fill>
    <fill>
      <patternFill patternType="solid">
        <fgColor rgb="FFDCDCDC"/>
        <bgColor rgb="FFDCDCDC"/>
      </patternFill>
    </fill>
    <fill>
      <patternFill patternType="solid">
        <fgColor rgb="FFFDE9D9"/>
        <bgColor indexed="64"/>
      </patternFill>
    </fill>
    <fill>
      <patternFill patternType="solid">
        <fgColor rgb="FF00B0F0"/>
        <bgColor indexed="64"/>
      </patternFill>
    </fill>
    <fill>
      <patternFill patternType="solid">
        <fgColor rgb="FF7030A0"/>
        <bgColor indexed="64"/>
      </patternFill>
    </fill>
  </fills>
  <borders count="8">
    <border>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4">
    <xf numFmtId="0" fontId="0" fillId="0" borderId="0"/>
    <xf numFmtId="0" fontId="1" fillId="2" borderId="0" applyNumberFormat="0" applyBorder="0" applyAlignment="0" applyProtection="0"/>
    <xf numFmtId="0" fontId="8" fillId="0" borderId="0"/>
    <xf numFmtId="0" fontId="17" fillId="0" borderId="0" applyNumberFormat="0" applyFill="0" applyBorder="0" applyAlignment="0" applyProtection="0"/>
  </cellStyleXfs>
  <cellXfs count="84">
    <xf numFmtId="0" fontId="0" fillId="0" borderId="0" xfId="0"/>
    <xf numFmtId="0" fontId="0" fillId="0" borderId="0" xfId="0" applyAlignment="1">
      <alignment wrapText="1"/>
    </xf>
    <xf numFmtId="0" fontId="0" fillId="3" borderId="1" xfId="0" applyFill="1" applyBorder="1" applyAlignment="1">
      <alignment wrapText="1"/>
    </xf>
    <xf numFmtId="0" fontId="0" fillId="4" borderId="1" xfId="0" applyFill="1" applyBorder="1" applyAlignment="1">
      <alignment wrapText="1"/>
    </xf>
    <xf numFmtId="0" fontId="0" fillId="5" borderId="1" xfId="0" applyFill="1" applyBorder="1" applyAlignment="1">
      <alignment wrapText="1"/>
    </xf>
    <xf numFmtId="0" fontId="2" fillId="4" borderId="1" xfId="0" applyFont="1" applyFill="1" applyBorder="1" applyAlignment="1">
      <alignment wrapText="1"/>
    </xf>
    <xf numFmtId="0" fontId="3" fillId="4" borderId="1" xfId="0" applyFont="1" applyFill="1" applyBorder="1" applyAlignment="1">
      <alignment wrapText="1"/>
    </xf>
    <xf numFmtId="0" fontId="0" fillId="4" borderId="2" xfId="0" applyFill="1" applyBorder="1" applyAlignment="1">
      <alignment wrapText="1"/>
    </xf>
    <xf numFmtId="0" fontId="0" fillId="6" borderId="3" xfId="0" applyFill="1" applyBorder="1"/>
    <xf numFmtId="0" fontId="2" fillId="6" borderId="3" xfId="0" applyFont="1" applyFill="1" applyBorder="1"/>
    <xf numFmtId="0" fontId="3" fillId="6" borderId="3" xfId="0" applyFont="1" applyFill="1" applyBorder="1"/>
    <xf numFmtId="164" fontId="0" fillId="6" borderId="3" xfId="0" applyNumberFormat="1" applyFill="1" applyBorder="1"/>
    <xf numFmtId="164" fontId="2" fillId="6" borderId="3" xfId="0" applyNumberFormat="1" applyFont="1" applyFill="1" applyBorder="1"/>
    <xf numFmtId="164" fontId="3" fillId="6" borderId="3" xfId="0" applyNumberFormat="1" applyFont="1" applyFill="1" applyBorder="1"/>
    <xf numFmtId="165" fontId="0" fillId="6" borderId="3" xfId="0" applyNumberFormat="1" applyFill="1" applyBorder="1"/>
    <xf numFmtId="0" fontId="1" fillId="2" borderId="3" xfId="1" applyBorder="1"/>
    <xf numFmtId="0" fontId="4" fillId="2" borderId="3" xfId="1" applyFont="1" applyBorder="1"/>
    <xf numFmtId="0" fontId="5" fillId="2" borderId="3" xfId="1" applyFont="1" applyBorder="1"/>
    <xf numFmtId="0" fontId="2" fillId="0" borderId="0" xfId="0" applyFont="1"/>
    <xf numFmtId="0" fontId="3" fillId="0" borderId="0" xfId="0" applyFont="1"/>
    <xf numFmtId="0" fontId="0" fillId="6" borderId="0" xfId="0" applyFill="1"/>
    <xf numFmtId="0" fontId="0" fillId="6" borderId="3" xfId="0" applyFill="1" applyBorder="1" applyAlignment="1">
      <alignment wrapText="1"/>
    </xf>
    <xf numFmtId="0" fontId="6" fillId="6" borderId="3" xfId="0" applyFont="1" applyFill="1" applyBorder="1" applyAlignment="1">
      <alignment wrapText="1"/>
    </xf>
    <xf numFmtId="0" fontId="2" fillId="6" borderId="3" xfId="0" applyFont="1" applyFill="1" applyBorder="1" applyAlignment="1">
      <alignment wrapText="1"/>
    </xf>
    <xf numFmtId="0" fontId="3" fillId="6" borderId="3" xfId="0" applyFont="1" applyFill="1" applyBorder="1" applyAlignment="1">
      <alignment wrapText="1"/>
    </xf>
    <xf numFmtId="0" fontId="9" fillId="7" borderId="4" xfId="2" applyFont="1" applyFill="1" applyBorder="1" applyAlignment="1">
      <alignment horizontal="right" vertical="top"/>
    </xf>
    <xf numFmtId="0" fontId="0" fillId="3" borderId="3" xfId="0" applyFill="1" applyBorder="1" applyAlignment="1">
      <alignment wrapText="1"/>
    </xf>
    <xf numFmtId="0" fontId="0" fillId="4" borderId="3" xfId="0" applyFill="1" applyBorder="1" applyAlignment="1">
      <alignment wrapText="1"/>
    </xf>
    <xf numFmtId="0" fontId="0" fillId="5" borderId="3" xfId="0" applyFill="1" applyBorder="1" applyAlignment="1">
      <alignment wrapText="1"/>
    </xf>
    <xf numFmtId="0" fontId="2" fillId="4" borderId="3" xfId="0" applyFont="1" applyFill="1" applyBorder="1" applyAlignment="1">
      <alignment wrapText="1"/>
    </xf>
    <xf numFmtId="0" fontId="3" fillId="4" borderId="3" xfId="0" applyFont="1" applyFill="1" applyBorder="1" applyAlignment="1">
      <alignment wrapText="1"/>
    </xf>
    <xf numFmtId="0" fontId="0" fillId="4" borderId="3" xfId="0" applyFill="1" applyBorder="1"/>
    <xf numFmtId="0" fontId="2" fillId="4" borderId="3" xfId="0" applyFont="1" applyFill="1" applyBorder="1"/>
    <xf numFmtId="0" fontId="3" fillId="4" borderId="3" xfId="0" applyFont="1" applyFill="1" applyBorder="1"/>
    <xf numFmtId="0" fontId="0" fillId="3" borderId="3" xfId="0" applyFill="1" applyBorder="1"/>
    <xf numFmtId="165" fontId="0" fillId="3" borderId="3" xfId="0" applyNumberFormat="1" applyFill="1" applyBorder="1"/>
    <xf numFmtId="0" fontId="0" fillId="5" borderId="3" xfId="0" applyFill="1" applyBorder="1"/>
    <xf numFmtId="165" fontId="0" fillId="4" borderId="3" xfId="0" applyNumberFormat="1" applyFill="1" applyBorder="1"/>
    <xf numFmtId="166" fontId="0" fillId="3" borderId="3" xfId="0" applyNumberFormat="1" applyFill="1" applyBorder="1"/>
    <xf numFmtId="164" fontId="0" fillId="5" borderId="3" xfId="0" applyNumberFormat="1" applyFill="1" applyBorder="1"/>
    <xf numFmtId="165" fontId="0" fillId="5" borderId="3" xfId="0" applyNumberFormat="1" applyFill="1" applyBorder="1"/>
    <xf numFmtId="166" fontId="0" fillId="5" borderId="3" xfId="0" applyNumberFormat="1" applyFill="1" applyBorder="1"/>
    <xf numFmtId="0" fontId="0" fillId="8" borderId="3" xfId="0" applyFill="1" applyBorder="1"/>
    <xf numFmtId="165" fontId="0" fillId="8" borderId="3" xfId="0" applyNumberFormat="1" applyFill="1" applyBorder="1"/>
    <xf numFmtId="0" fontId="0" fillId="9" borderId="3" xfId="0" applyFill="1" applyBorder="1"/>
    <xf numFmtId="166" fontId="0" fillId="4" borderId="3" xfId="0" applyNumberFormat="1" applyFill="1" applyBorder="1"/>
    <xf numFmtId="164" fontId="0" fillId="4" borderId="3" xfId="0" applyNumberFormat="1" applyFill="1" applyBorder="1"/>
    <xf numFmtId="165" fontId="3" fillId="4" borderId="3" xfId="0" applyNumberFormat="1" applyFont="1" applyFill="1" applyBorder="1"/>
    <xf numFmtId="164" fontId="3" fillId="4" borderId="3" xfId="0" applyNumberFormat="1" applyFont="1" applyFill="1" applyBorder="1"/>
    <xf numFmtId="164" fontId="0" fillId="3" borderId="3" xfId="0" applyNumberFormat="1" applyFill="1" applyBorder="1"/>
    <xf numFmtId="11" fontId="0" fillId="4" borderId="3" xfId="0" applyNumberFormat="1" applyFill="1" applyBorder="1"/>
    <xf numFmtId="0" fontId="0" fillId="4" borderId="2" xfId="0" applyFill="1" applyBorder="1"/>
    <xf numFmtId="1" fontId="0" fillId="8" borderId="3" xfId="0" applyNumberFormat="1" applyFill="1" applyBorder="1"/>
    <xf numFmtId="167" fontId="0" fillId="3" borderId="3" xfId="0" applyNumberFormat="1" applyFill="1" applyBorder="1"/>
    <xf numFmtId="165" fontId="2" fillId="4" borderId="3" xfId="0" applyNumberFormat="1" applyFont="1" applyFill="1" applyBorder="1"/>
    <xf numFmtId="0" fontId="10" fillId="10" borderId="3" xfId="0" applyFont="1" applyFill="1" applyBorder="1"/>
    <xf numFmtId="2" fontId="0" fillId="3" borderId="3" xfId="0" applyNumberFormat="1" applyFill="1" applyBorder="1"/>
    <xf numFmtId="0" fontId="11" fillId="8" borderId="3" xfId="0" applyFont="1" applyFill="1" applyBorder="1" applyAlignment="1">
      <alignment wrapText="1"/>
    </xf>
    <xf numFmtId="0" fontId="0" fillId="0" borderId="0" xfId="0" applyAlignment="1">
      <alignment vertical="top" wrapText="1"/>
    </xf>
    <xf numFmtId="0" fontId="2" fillId="0" borderId="0" xfId="0" applyFont="1" applyAlignment="1">
      <alignment wrapText="1"/>
    </xf>
    <xf numFmtId="0" fontId="3" fillId="0" borderId="0" xfId="0" applyFont="1" applyAlignment="1">
      <alignment wrapText="1"/>
    </xf>
    <xf numFmtId="0" fontId="15" fillId="0" borderId="5" xfId="0" applyFont="1" applyBorder="1" applyAlignment="1">
      <alignment horizontal="center" vertical="center" wrapText="1"/>
    </xf>
    <xf numFmtId="165" fontId="0" fillId="0" borderId="0" xfId="0" applyNumberFormat="1"/>
    <xf numFmtId="0" fontId="14" fillId="0" borderId="0" xfId="0" applyFont="1"/>
    <xf numFmtId="0" fontId="16" fillId="0" borderId="0" xfId="0" applyFont="1" applyAlignment="1">
      <alignment horizontal="center"/>
    </xf>
    <xf numFmtId="2" fontId="0" fillId="0" borderId="0" xfId="0" applyNumberFormat="1"/>
    <xf numFmtId="0" fontId="14" fillId="0" borderId="0" xfId="0" applyFont="1" applyAlignment="1">
      <alignment horizontal="center" vertical="center" wrapText="1"/>
    </xf>
    <xf numFmtId="167" fontId="0" fillId="0" borderId="0" xfId="0" applyNumberFormat="1"/>
    <xf numFmtId="165" fontId="0" fillId="0" borderId="0" xfId="0" applyNumberFormat="1" applyAlignment="1">
      <alignment horizontal="right"/>
    </xf>
    <xf numFmtId="0" fontId="17" fillId="0" borderId="0" xfId="3"/>
    <xf numFmtId="0" fontId="0" fillId="0" borderId="0" xfId="0" applyNumberFormat="1" applyAlignment="1"/>
    <xf numFmtId="165" fontId="0" fillId="0" borderId="0" xfId="0" applyNumberFormat="1" applyAlignment="1"/>
    <xf numFmtId="167" fontId="0" fillId="0" borderId="0" xfId="0" applyNumberFormat="1" applyAlignment="1"/>
    <xf numFmtId="2" fontId="0" fillId="0" borderId="0" xfId="0" applyNumberFormat="1" applyAlignment="1"/>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15" fillId="0" borderId="7" xfId="0" applyFont="1" applyBorder="1" applyAlignment="1">
      <alignment horizontal="center" vertical="center" wrapText="1"/>
    </xf>
    <xf numFmtId="0" fontId="0" fillId="0" borderId="7" xfId="0" applyBorder="1"/>
    <xf numFmtId="0" fontId="20" fillId="0" borderId="0" xfId="0" applyFont="1" applyAlignment="1">
      <alignment horizontal="left" vertical="center"/>
    </xf>
    <xf numFmtId="0" fontId="18" fillId="0" borderId="0" xfId="0" applyFont="1" applyAlignment="1">
      <alignment horizontal="left" vertical="center"/>
    </xf>
    <xf numFmtId="0" fontId="22" fillId="0" borderId="0" xfId="0" applyFont="1" applyAlignment="1">
      <alignment horizontal="justify" vertical="center"/>
    </xf>
    <xf numFmtId="0" fontId="15" fillId="0" borderId="0" xfId="0" applyFont="1" applyAlignment="1">
      <alignment horizontal="center" vertical="center"/>
    </xf>
    <xf numFmtId="0" fontId="15" fillId="0" borderId="0" xfId="0" applyFont="1" applyAlignment="1">
      <alignment horizontal="center" vertical="center" wrapText="1"/>
    </xf>
    <xf numFmtId="0" fontId="24" fillId="0" borderId="0" xfId="0" applyFont="1" applyAlignment="1">
      <alignment horizontal="center" vertical="center" wrapText="1"/>
    </xf>
  </cellXfs>
  <cellStyles count="4">
    <cellStyle name="Good" xfId="1" builtinId="26"/>
    <cellStyle name="Hyperlink" xfId="3" builtinId="8"/>
    <cellStyle name="Normal" xfId="0" builtinId="0"/>
    <cellStyle name="Normal 2"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27.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8.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9.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30.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35.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40.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41.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#8:  Blast Oxygen Furnace</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Data'!$A$189:$A$202</c:f>
              <c:numCache>
                <c:formatCode>General</c:formatCode>
                <c:ptCount val="1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numCache>
            </c:numRef>
          </c:cat>
          <c:val>
            <c:numRef>
              <c:f>'Working Data'!$AK$189:$AK$202</c:f>
              <c:numCache>
                <c:formatCode>General</c:formatCode>
                <c:ptCount val="14"/>
                <c:pt idx="0">
                  <c:v>4.71</c:v>
                </c:pt>
                <c:pt idx="1">
                  <c:v>5.5</c:v>
                </c:pt>
                <c:pt idx="2">
                  <c:v>7.58</c:v>
                </c:pt>
                <c:pt idx="3">
                  <c:v>11.49</c:v>
                </c:pt>
                <c:pt idx="4">
                  <c:v>20.48</c:v>
                </c:pt>
                <c:pt idx="5">
                  <c:v>29.96</c:v>
                </c:pt>
                <c:pt idx="6">
                  <c:v>43.93</c:v>
                </c:pt>
                <c:pt idx="7">
                  <c:v>53.1</c:v>
                </c:pt>
                <c:pt idx="8">
                  <c:v>61.62</c:v>
                </c:pt>
                <c:pt idx="9">
                  <c:v>75.61</c:v>
                </c:pt>
                <c:pt idx="10">
                  <c:v>78.61</c:v>
                </c:pt>
                <c:pt idx="11">
                  <c:v>78.37</c:v>
                </c:pt>
                <c:pt idx="12">
                  <c:v>90.44</c:v>
                </c:pt>
                <c:pt idx="13">
                  <c:v>100</c:v>
                </c:pt>
              </c:numCache>
            </c:numRef>
          </c:val>
          <c:smooth val="0"/>
          <c:extLst>
            <c:ext xmlns:c16="http://schemas.microsoft.com/office/drawing/2014/chart" uri="{C3380CC4-5D6E-409C-BE32-E72D297353CC}">
              <c16:uniqueId val="{00000000-3F3F-44C6-8E4B-69004D9A6AE0}"/>
            </c:ext>
          </c:extLst>
        </c:ser>
        <c:ser>
          <c:idx val="1"/>
          <c:order val="1"/>
          <c:tx>
            <c:strRef>
              <c:f>'Working Data'!$AL$28</c:f>
              <c:strCache>
                <c:ptCount val="1"/>
                <c:pt idx="0">
                  <c:v>&lt;--Logistic Curve</c:v>
                </c:pt>
              </c:strCache>
            </c:strRef>
          </c:tx>
          <c:spPr>
            <a:ln w="25400" cap="rnd">
              <a:solidFill>
                <a:schemeClr val="accent2"/>
              </a:solidFill>
              <a:prstDash val="sysDot"/>
              <a:round/>
            </a:ln>
            <a:effectLst/>
          </c:spPr>
          <c:marker>
            <c:symbol val="none"/>
          </c:marker>
          <c:cat>
            <c:numRef>
              <c:f>'Working Data'!$A$189:$A$202</c:f>
              <c:numCache>
                <c:formatCode>General</c:formatCode>
                <c:ptCount val="14"/>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numCache>
            </c:numRef>
          </c:cat>
          <c:val>
            <c:numRef>
              <c:f>'Working Data'!$AL$189:$AL$202</c:f>
              <c:numCache>
                <c:formatCode>0.000</c:formatCode>
                <c:ptCount val="14"/>
                <c:pt idx="0">
                  <c:v>4.1780176342441298</c:v>
                </c:pt>
                <c:pt idx="1">
                  <c:v>6.4342085058915179</c:v>
                </c:pt>
                <c:pt idx="2">
                  <c:v>9.7843673776756699</c:v>
                </c:pt>
                <c:pt idx="3">
                  <c:v>14.606572392752073</c:v>
                </c:pt>
                <c:pt idx="4">
                  <c:v>21.245700682836482</c:v>
                </c:pt>
                <c:pt idx="5">
                  <c:v>29.847736038342369</c:v>
                </c:pt>
                <c:pt idx="6">
                  <c:v>40.156707725483635</c:v>
                </c:pt>
                <c:pt idx="7">
                  <c:v>51.416605096333051</c:v>
                </c:pt>
                <c:pt idx="8">
                  <c:v>62.534516578953721</c:v>
                </c:pt>
                <c:pt idx="9">
                  <c:v>72.470428313568803</c:v>
                </c:pt>
                <c:pt idx="10">
                  <c:v>80.589231737367271</c:v>
                </c:pt>
                <c:pt idx="11">
                  <c:v>86.75141863524793</c:v>
                </c:pt>
                <c:pt idx="12">
                  <c:v>91.171647283000851</c:v>
                </c:pt>
                <c:pt idx="13">
                  <c:v>94.215456217873168</c:v>
                </c:pt>
              </c:numCache>
            </c:numRef>
          </c:val>
          <c:smooth val="0"/>
          <c:extLst>
            <c:ext xmlns:c16="http://schemas.microsoft.com/office/drawing/2014/chart" uri="{C3380CC4-5D6E-409C-BE32-E72D297353CC}">
              <c16:uniqueId val="{00000001-3F3F-44C6-8E4B-69004D9A6AE0}"/>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Data'!$AM$1</c:f>
              <c:strCache>
                <c:ptCount val="1"/>
                <c:pt idx="0">
                  <c:v>1st Derivative (Scaled to Fit)</c:v>
                </c:pt>
              </c:strCache>
            </c:strRef>
          </c:tx>
          <c:spPr>
            <a:ln w="25400" cap="rnd">
              <a:solidFill>
                <a:schemeClr val="accent5"/>
              </a:solidFill>
              <a:prstDash val="sysDash"/>
              <a:round/>
            </a:ln>
            <a:effectLst/>
          </c:spPr>
          <c:marker>
            <c:symbol val="none"/>
          </c:marker>
          <c:val>
            <c:numRef>
              <c:f>'Working Data'!$AM$189:$AM$202</c:f>
              <c:numCache>
                <c:formatCode>0.0000</c:formatCode>
                <c:ptCount val="14"/>
                <c:pt idx="0">
                  <c:v>0.22800663152863238</c:v>
                </c:pt>
                <c:pt idx="1">
                  <c:v>0.34286589259065164</c:v>
                </c:pt>
                <c:pt idx="2">
                  <c:v>0.50272051518783745</c:v>
                </c:pt>
                <c:pt idx="3">
                  <c:v>0.71037034000206933</c:v>
                </c:pt>
                <c:pt idx="4">
                  <c:v>0.9529220780938058</c:v>
                </c:pt>
                <c:pt idx="5">
                  <c:v>1.1925185547444639</c:v>
                </c:pt>
                <c:pt idx="6">
                  <c:v>1.3686286797396883</c:v>
                </c:pt>
                <c:pt idx="7">
                  <c:v>1.4226671893619354</c:v>
                </c:pt>
                <c:pt idx="8">
                  <c:v>1.3343298332313782</c:v>
                </c:pt>
                <c:pt idx="9">
                  <c:v>1.1362459315990461</c:v>
                </c:pt>
                <c:pt idx="10">
                  <c:v>0.8909058259648176</c:v>
                </c:pt>
                <c:pt idx="11">
                  <c:v>0.6545729003198848</c:v>
                </c:pt>
                <c:pt idx="12">
                  <c:v>0.45840731194208795</c:v>
                </c:pt>
                <c:pt idx="13">
                  <c:v>0.31038685934898885</c:v>
                </c:pt>
              </c:numCache>
            </c:numRef>
          </c:val>
          <c:smooth val="0"/>
          <c:extLst>
            <c:ext xmlns:c16="http://schemas.microsoft.com/office/drawing/2014/chart" uri="{C3380CC4-5D6E-409C-BE32-E72D297353CC}">
              <c16:uniqueId val="{00000002-3F3F-44C6-8E4B-69004D9A6AE0}"/>
            </c:ext>
          </c:extLst>
        </c:ser>
        <c:ser>
          <c:idx val="2"/>
          <c:order val="3"/>
          <c:tx>
            <c:strRef>
              <c:f>'Working Data'!$AN$28</c:f>
              <c:strCache>
                <c:ptCount val="1"/>
                <c:pt idx="0">
                  <c:v>2nd Derivative</c:v>
                </c:pt>
              </c:strCache>
            </c:strRef>
          </c:tx>
          <c:spPr>
            <a:ln w="25400" cap="rnd">
              <a:solidFill>
                <a:schemeClr val="accent3"/>
              </a:solidFill>
              <a:prstDash val="dash"/>
              <a:round/>
            </a:ln>
            <a:effectLst/>
          </c:spPr>
          <c:marker>
            <c:symbol val="none"/>
          </c:marker>
          <c:val>
            <c:numRef>
              <c:f>'Working Data'!$AN$189:$AN$202</c:f>
              <c:numCache>
                <c:formatCode>0.000</c:formatCode>
                <c:ptCount val="14"/>
                <c:pt idx="0">
                  <c:v>0.76162883973353424</c:v>
                </c:pt>
                <c:pt idx="1">
                  <c:v>1.0889098381237112</c:v>
                </c:pt>
                <c:pt idx="2">
                  <c:v>1.4738169316318575</c:v>
                </c:pt>
                <c:pt idx="3">
                  <c:v>1.8328607513922337</c:v>
                </c:pt>
                <c:pt idx="4">
                  <c:v>1.9974789283404464</c:v>
                </c:pt>
                <c:pt idx="5">
                  <c:v>1.7519068727425315</c:v>
                </c:pt>
                <c:pt idx="6">
                  <c:v>0.98208266520039278</c:v>
                </c:pt>
                <c:pt idx="7">
                  <c:v>-0.14691770772813961</c:v>
                </c:pt>
                <c:pt idx="8">
                  <c:v>-1.2192501382272036</c:v>
                </c:pt>
                <c:pt idx="9">
                  <c:v>-1.8612543257508349</c:v>
                </c:pt>
                <c:pt idx="10">
                  <c:v>-1.9866547354361437</c:v>
                </c:pt>
                <c:pt idx="11">
                  <c:v>-1.7536953781495437</c:v>
                </c:pt>
                <c:pt idx="12">
                  <c:v>-1.3758522806844806</c:v>
                </c:pt>
                <c:pt idx="13">
                  <c:v>-1.0004593910732842</c:v>
                </c:pt>
              </c:numCache>
            </c:numRef>
          </c:val>
          <c:smooth val="0"/>
          <c:extLst>
            <c:ext xmlns:c16="http://schemas.microsoft.com/office/drawing/2014/chart" uri="{C3380CC4-5D6E-409C-BE32-E72D297353CC}">
              <c16:uniqueId val="{00000003-3F3F-44C6-8E4B-69004D9A6AE0}"/>
            </c:ext>
          </c:extLst>
        </c:ser>
        <c:ser>
          <c:idx val="3"/>
          <c:order val="4"/>
          <c:tx>
            <c:strRef>
              <c:f>'Working Data'!$AO$28</c:f>
              <c:strCache>
                <c:ptCount val="1"/>
                <c:pt idx="0">
                  <c:v>3rd Derivative</c:v>
                </c:pt>
              </c:strCache>
            </c:strRef>
          </c:tx>
          <c:spPr>
            <a:ln w="25400" cap="rnd">
              <a:solidFill>
                <a:schemeClr val="accent4"/>
              </a:solidFill>
              <a:prstDash val="dashDot"/>
              <a:round/>
            </a:ln>
            <a:effectLst/>
          </c:spPr>
          <c:marker>
            <c:symbol val="none"/>
          </c:marker>
          <c:val>
            <c:numRef>
              <c:f>'Working Data'!$AO$189:$AO$202</c:f>
              <c:numCache>
                <c:formatCode>0.000</c:formatCode>
                <c:ptCount val="14"/>
                <c:pt idx="0">
                  <c:v>0.28769778952232189</c:v>
                </c:pt>
                <c:pt idx="1">
                  <c:v>0.36372602214619199</c:v>
                </c:pt>
                <c:pt idx="2">
                  <c:v>0.39270635722582481</c:v>
                </c:pt>
                <c:pt idx="3">
                  <c:v>0.29683737745934907</c:v>
                </c:pt>
                <c:pt idx="4">
                  <c:v>-6.1942726204906075E-3</c:v>
                </c:pt>
                <c:pt idx="5">
                  <c:v>-0.50764677676347292</c:v>
                </c:pt>
                <c:pt idx="6">
                  <c:v>-1.0043152619870199</c:v>
                </c:pt>
                <c:pt idx="7">
                  <c:v>-1.1784748043760744</c:v>
                </c:pt>
                <c:pt idx="8">
                  <c:v>-0.89907524476110356</c:v>
                </c:pt>
                <c:pt idx="9">
                  <c:v>-0.37182471526819655</c:v>
                </c:pt>
                <c:pt idx="10">
                  <c:v>9.0874147277194686E-2</c:v>
                </c:pt>
                <c:pt idx="11">
                  <c:v>0.33742239228096782</c:v>
                </c:pt>
                <c:pt idx="12">
                  <c:v>0.39363059281357299</c:v>
                </c:pt>
                <c:pt idx="13">
                  <c:v>0.34690855671260495</c:v>
                </c:pt>
              </c:numCache>
            </c:numRef>
          </c:val>
          <c:smooth val="0"/>
          <c:extLst>
            <c:ext xmlns:c16="http://schemas.microsoft.com/office/drawing/2014/chart" uri="{C3380CC4-5D6E-409C-BE32-E72D297353CC}">
              <c16:uniqueId val="{00000004-3F3F-44C6-8E4B-69004D9A6AE0}"/>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#17:</a:t>
            </a:r>
            <a:r>
              <a:rPr lang="en-US" baseline="0"/>
              <a:t>  </a:t>
            </a:r>
            <a:r>
              <a:rPr lang="en-US"/>
              <a:t>DVR</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Data'!$A$222:$A$244</c:f>
              <c:numCache>
                <c:formatCode>General</c:formatCode>
                <c:ptCount val="2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numCache>
            </c:numRef>
          </c:cat>
          <c:val>
            <c:numRef>
              <c:f>'Working Data'!$CH$222:$CH$244</c:f>
              <c:numCache>
                <c:formatCode>General</c:formatCode>
                <c:ptCount val="23"/>
                <c:pt idx="0">
                  <c:v>0</c:v>
                </c:pt>
                <c:pt idx="1">
                  <c:v>0.2</c:v>
                </c:pt>
                <c:pt idx="2">
                  <c:v>0.4</c:v>
                </c:pt>
                <c:pt idx="3">
                  <c:v>0.7</c:v>
                </c:pt>
                <c:pt idx="4">
                  <c:v>1.2</c:v>
                </c:pt>
                <c:pt idx="5">
                  <c:v>2.4</c:v>
                </c:pt>
                <c:pt idx="6">
                  <c:v>4.4000000000000004</c:v>
                </c:pt>
                <c:pt idx="7">
                  <c:v>12.4</c:v>
                </c:pt>
                <c:pt idx="8">
                  <c:v>22.9</c:v>
                </c:pt>
                <c:pt idx="9">
                  <c:v>35.5</c:v>
                </c:pt>
                <c:pt idx="10">
                  <c:v>48.3</c:v>
                </c:pt>
                <c:pt idx="11">
                  <c:v>62.2</c:v>
                </c:pt>
                <c:pt idx="12">
                  <c:v>71.900000000000006</c:v>
                </c:pt>
                <c:pt idx="13">
                  <c:v>78.3</c:v>
                </c:pt>
                <c:pt idx="14">
                  <c:v>84</c:v>
                </c:pt>
                <c:pt idx="15">
                  <c:v>88.5</c:v>
                </c:pt>
                <c:pt idx="16">
                  <c:v>91.6</c:v>
                </c:pt>
                <c:pt idx="17">
                  <c:v>93.5</c:v>
                </c:pt>
                <c:pt idx="18">
                  <c:v>94.8</c:v>
                </c:pt>
                <c:pt idx="19">
                  <c:v>93.9</c:v>
                </c:pt>
                <c:pt idx="20">
                  <c:v>91.6</c:v>
                </c:pt>
                <c:pt idx="21">
                  <c:v>90.8</c:v>
                </c:pt>
                <c:pt idx="22">
                  <c:v>90</c:v>
                </c:pt>
              </c:numCache>
            </c:numRef>
          </c:val>
          <c:smooth val="0"/>
          <c:extLst>
            <c:ext xmlns:c16="http://schemas.microsoft.com/office/drawing/2014/chart" uri="{C3380CC4-5D6E-409C-BE32-E72D297353CC}">
              <c16:uniqueId val="{00000000-C411-4580-9AA0-65090B7DBDC9}"/>
            </c:ext>
          </c:extLst>
        </c:ser>
        <c:ser>
          <c:idx val="1"/>
          <c:order val="1"/>
          <c:tx>
            <c:strRef>
              <c:f>'Working Data'!$CI$28</c:f>
              <c:strCache>
                <c:ptCount val="1"/>
                <c:pt idx="0">
                  <c:v>&lt;--Logistic Curve</c:v>
                </c:pt>
              </c:strCache>
            </c:strRef>
          </c:tx>
          <c:spPr>
            <a:ln w="25400" cap="rnd">
              <a:solidFill>
                <a:schemeClr val="accent2"/>
              </a:solidFill>
              <a:prstDash val="sysDot"/>
              <a:round/>
            </a:ln>
            <a:effectLst/>
          </c:spPr>
          <c:marker>
            <c:symbol val="none"/>
          </c:marker>
          <c:cat>
            <c:numRef>
              <c:f>'Working Data'!$A$222:$A$244</c:f>
              <c:numCache>
                <c:formatCode>General</c:formatCode>
                <c:ptCount val="23"/>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numCache>
            </c:numRef>
          </c:cat>
          <c:val>
            <c:numRef>
              <c:f>'Working Data'!$CI$222:$CI$244</c:f>
              <c:numCache>
                <c:formatCode>0.0000</c:formatCode>
                <c:ptCount val="23"/>
                <c:pt idx="0">
                  <c:v>0.2652507221986482</c:v>
                </c:pt>
                <c:pt idx="1">
                  <c:v>0.47558373522317865</c:v>
                </c:pt>
                <c:pt idx="2">
                  <c:v>0.85120050225804267</c:v>
                </c:pt>
                <c:pt idx="3">
                  <c:v>1.5187034485914217</c:v>
                </c:pt>
                <c:pt idx="4">
                  <c:v>2.6946419670148334</c:v>
                </c:pt>
                <c:pt idx="5">
                  <c:v>4.7348965561366949</c:v>
                </c:pt>
                <c:pt idx="6">
                  <c:v>8.1826952670694624</c:v>
                </c:pt>
                <c:pt idx="7">
                  <c:v>13.757575537610272</c:v>
                </c:pt>
                <c:pt idx="8">
                  <c:v>22.158957260941882</c:v>
                </c:pt>
                <c:pt idx="9">
                  <c:v>33.565903086191128</c:v>
                </c:pt>
                <c:pt idx="10">
                  <c:v>47.042171437192806</c:v>
                </c:pt>
                <c:pt idx="11">
                  <c:v>60.576540403202543</c:v>
                </c:pt>
                <c:pt idx="12">
                  <c:v>72.124197413860045</c:v>
                </c:pt>
                <c:pt idx="13">
                  <c:v>80.683455684834854</c:v>
                </c:pt>
                <c:pt idx="14">
                  <c:v>86.388700851458537</c:v>
                </c:pt>
                <c:pt idx="15">
                  <c:v>89.927403795861707</c:v>
                </c:pt>
                <c:pt idx="16">
                  <c:v>92.025164757568092</c:v>
                </c:pt>
                <c:pt idx="17">
                  <c:v>93.23550508133583</c:v>
                </c:pt>
                <c:pt idx="18">
                  <c:v>93.922945134111814</c:v>
                </c:pt>
                <c:pt idx="19">
                  <c:v>94.309911369105464</c:v>
                </c:pt>
                <c:pt idx="20">
                  <c:v>94.52664076738958</c:v>
                </c:pt>
                <c:pt idx="21">
                  <c:v>94.647681822549302</c:v>
                </c:pt>
                <c:pt idx="22">
                  <c:v>94.715175062073698</c:v>
                </c:pt>
              </c:numCache>
            </c:numRef>
          </c:val>
          <c:smooth val="0"/>
          <c:extLst>
            <c:ext xmlns:c16="http://schemas.microsoft.com/office/drawing/2014/chart" uri="{C3380CC4-5D6E-409C-BE32-E72D297353CC}">
              <c16:uniqueId val="{00000001-C411-4580-9AA0-65090B7DBDC9}"/>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Data'!$CJ$1</c:f>
              <c:strCache>
                <c:ptCount val="1"/>
                <c:pt idx="0">
                  <c:v>1st Derivative (Scaled to Fit)</c:v>
                </c:pt>
              </c:strCache>
            </c:strRef>
          </c:tx>
          <c:spPr>
            <a:ln w="25400" cap="rnd">
              <a:solidFill>
                <a:schemeClr val="accent5"/>
              </a:solidFill>
              <a:prstDash val="sysDash"/>
              <a:round/>
            </a:ln>
            <a:effectLst/>
          </c:spPr>
          <c:marker>
            <c:symbol val="none"/>
          </c:marker>
          <c:val>
            <c:numRef>
              <c:f>'Working Data'!$CJ$222:$CJ$244</c:f>
              <c:numCache>
                <c:formatCode>0.0000</c:formatCode>
                <c:ptCount val="23"/>
                <c:pt idx="0">
                  <c:v>1.9378388092887291E-2</c:v>
                </c:pt>
                <c:pt idx="1">
                  <c:v>3.4667355761162748E-2</c:v>
                </c:pt>
                <c:pt idx="2">
                  <c:v>6.1800601736623544E-2</c:v>
                </c:pt>
                <c:pt idx="3">
                  <c:v>0.10948059538804848</c:v>
                </c:pt>
                <c:pt idx="4">
                  <c:v>0.1918030734259808</c:v>
                </c:pt>
                <c:pt idx="5">
                  <c:v>0.32956163219587725</c:v>
                </c:pt>
                <c:pt idx="6">
                  <c:v>0.54773518676284771</c:v>
                </c:pt>
                <c:pt idx="7">
                  <c:v>0.86163618365883843</c:v>
                </c:pt>
                <c:pt idx="8">
                  <c:v>1.243944450979702</c:v>
                </c:pt>
                <c:pt idx="9">
                  <c:v>1.588405020563193</c:v>
                </c:pt>
                <c:pt idx="10">
                  <c:v>1.7362071087651159</c:v>
                </c:pt>
                <c:pt idx="11">
                  <c:v>1.6021308156576644</c:v>
                </c:pt>
                <c:pt idx="12">
                  <c:v>1.2639015847887818</c:v>
                </c:pt>
                <c:pt idx="13">
                  <c:v>0.88020226996540774</c:v>
                </c:pt>
                <c:pt idx="14">
                  <c:v>0.56155153599394803</c:v>
                </c:pt>
                <c:pt idx="15">
                  <c:v>0.33862738405055404</c:v>
                </c:pt>
                <c:pt idx="16">
                  <c:v>0.19733921803013132</c:v>
                </c:pt>
                <c:pt idx="17">
                  <c:v>0.11272625585164471</c:v>
                </c:pt>
                <c:pt idx="18">
                  <c:v>6.3660209305221926E-2</c:v>
                </c:pt>
                <c:pt idx="19">
                  <c:v>3.5719186729779515E-2</c:v>
                </c:pt>
                <c:pt idx="20">
                  <c:v>1.9969057552208399E-2</c:v>
                </c:pt>
                <c:pt idx="21">
                  <c:v>1.1141183146290912E-2</c:v>
                </c:pt>
                <c:pt idx="22">
                  <c:v>6.2088721102740293E-3</c:v>
                </c:pt>
              </c:numCache>
            </c:numRef>
          </c:val>
          <c:smooth val="0"/>
          <c:extLst>
            <c:ext xmlns:c16="http://schemas.microsoft.com/office/drawing/2014/chart" uri="{C3380CC4-5D6E-409C-BE32-E72D297353CC}">
              <c16:uniqueId val="{00000002-C411-4580-9AA0-65090B7DBDC9}"/>
            </c:ext>
          </c:extLst>
        </c:ser>
        <c:ser>
          <c:idx val="2"/>
          <c:order val="3"/>
          <c:tx>
            <c:strRef>
              <c:f>'Working Data'!$CK$28</c:f>
              <c:strCache>
                <c:ptCount val="1"/>
                <c:pt idx="0">
                  <c:v>2nd Derivative</c:v>
                </c:pt>
              </c:strCache>
            </c:strRef>
          </c:tx>
          <c:spPr>
            <a:ln w="25400" cap="rnd">
              <a:solidFill>
                <a:schemeClr val="accent3"/>
              </a:solidFill>
              <a:prstDash val="dash"/>
              <a:round/>
            </a:ln>
            <a:effectLst/>
          </c:spPr>
          <c:marker>
            <c:symbol val="none"/>
          </c:marker>
          <c:val>
            <c:numRef>
              <c:f>'Working Data'!$CK$222:$CK$244</c:f>
              <c:numCache>
                <c:formatCode>0.0000</c:formatCode>
                <c:ptCount val="23"/>
                <c:pt idx="0">
                  <c:v>9.035213469480384E-2</c:v>
                </c:pt>
                <c:pt idx="1">
                  <c:v>0.16091597582961226</c:v>
                </c:pt>
                <c:pt idx="2">
                  <c:v>0.28456452349590722</c:v>
                </c:pt>
                <c:pt idx="3">
                  <c:v>0.49688101093549086</c:v>
                </c:pt>
                <c:pt idx="4">
                  <c:v>0.84819304410415608</c:v>
                </c:pt>
                <c:pt idx="5">
                  <c:v>1.3908779277989196</c:v>
                </c:pt>
                <c:pt idx="6">
                  <c:v>2.1248484046418121</c:v>
                </c:pt>
                <c:pt idx="7">
                  <c:v>2.8674165111509855</c:v>
                </c:pt>
                <c:pt idx="8">
                  <c:v>3.105902701930161</c:v>
                </c:pt>
                <c:pt idx="9">
                  <c:v>2.1736600930225642</c:v>
                </c:pt>
                <c:pt idx="10">
                  <c:v>6.1454841289635742E-2</c:v>
                </c:pt>
                <c:pt idx="11">
                  <c:v>-2.088232925415531</c:v>
                </c:pt>
                <c:pt idx="12">
                  <c:v>-3.0911140437041684</c:v>
                </c:pt>
                <c:pt idx="13">
                  <c:v>-2.8979471598196929</c:v>
                </c:pt>
                <c:pt idx="14">
                  <c:v>-2.1657481442851219</c:v>
                </c:pt>
                <c:pt idx="15">
                  <c:v>-1.4245264375581224</c:v>
                </c:pt>
                <c:pt idx="16">
                  <c:v>-0.87110960570093265</c:v>
                </c:pt>
                <c:pt idx="17">
                  <c:v>-0.51110092972839405</c:v>
                </c:pt>
                <c:pt idx="18">
                  <c:v>-0.29296438630776378</c:v>
                </c:pt>
                <c:pt idx="19">
                  <c:v>-0.1657470249078174</c:v>
                </c:pt>
                <c:pt idx="20">
                  <c:v>-9.3090126356879063E-2</c:v>
                </c:pt>
                <c:pt idx="21">
                  <c:v>-5.2070456569480818E-2</c:v>
                </c:pt>
                <c:pt idx="22">
                  <c:v>-2.9059807486329848E-2</c:v>
                </c:pt>
              </c:numCache>
            </c:numRef>
          </c:val>
          <c:smooth val="0"/>
          <c:extLst>
            <c:ext xmlns:c16="http://schemas.microsoft.com/office/drawing/2014/chart" uri="{C3380CC4-5D6E-409C-BE32-E72D297353CC}">
              <c16:uniqueId val="{00000003-C411-4580-9AA0-65090B7DBDC9}"/>
            </c:ext>
          </c:extLst>
        </c:ser>
        <c:ser>
          <c:idx val="3"/>
          <c:order val="4"/>
          <c:tx>
            <c:strRef>
              <c:f>'Working Data'!$CL$28</c:f>
              <c:strCache>
                <c:ptCount val="1"/>
                <c:pt idx="0">
                  <c:v>3rd Derivative</c:v>
                </c:pt>
              </c:strCache>
            </c:strRef>
          </c:tx>
          <c:spPr>
            <a:ln w="25400" cap="rnd">
              <a:solidFill>
                <a:schemeClr val="accent4"/>
              </a:solidFill>
              <a:prstDash val="dashDot"/>
              <a:round/>
            </a:ln>
            <a:effectLst/>
          </c:spPr>
          <c:marker>
            <c:symbol val="none"/>
          </c:marker>
          <c:val>
            <c:numRef>
              <c:f>'Working Data'!$CL$222:$CL$244</c:f>
              <c:numCache>
                <c:formatCode>0.0000</c:formatCode>
                <c:ptCount val="23"/>
                <c:pt idx="0">
                  <c:v>5.236141682748479E-2</c:v>
                </c:pt>
                <c:pt idx="1">
                  <c:v>9.2414690151142079E-2</c:v>
                </c:pt>
                <c:pt idx="2">
                  <c:v>0.16076434997131978</c:v>
                </c:pt>
                <c:pt idx="3">
                  <c:v>0.27240355457943471</c:v>
                </c:pt>
                <c:pt idx="4">
                  <c:v>0.43974815626640557</c:v>
                </c:pt>
                <c:pt idx="5">
                  <c:v>0.64780614964672401</c:v>
                </c:pt>
                <c:pt idx="6">
                  <c:v>0.79295844214783995</c:v>
                </c:pt>
                <c:pt idx="7">
                  <c:v>0.60528714190955168</c:v>
                </c:pt>
                <c:pt idx="8">
                  <c:v>-0.2551767574387141</c:v>
                </c:pt>
                <c:pt idx="9">
                  <c:v>-1.6247851664343718</c:v>
                </c:pt>
                <c:pt idx="10">
                  <c:v>-2.3851907060392601</c:v>
                </c:pt>
                <c:pt idx="11">
                  <c:v>-1.691032037462022</c:v>
                </c:pt>
                <c:pt idx="12">
                  <c:v>-0.31915348647101116</c:v>
                </c:pt>
                <c:pt idx="13">
                  <c:v>0.57953295380663894</c:v>
                </c:pt>
                <c:pt idx="14">
                  <c:v>0.7945411008948986</c:v>
                </c:pt>
                <c:pt idx="15">
                  <c:v>0.65833819621690837</c:v>
                </c:pt>
                <c:pt idx="16">
                  <c:v>0.44984725947789123</c:v>
                </c:pt>
                <c:pt idx="17">
                  <c:v>0.27961062890228577</c:v>
                </c:pt>
                <c:pt idx="18">
                  <c:v>0.16532077290979755</c:v>
                </c:pt>
                <c:pt idx="19">
                  <c:v>9.5129419664030976E-2</c:v>
                </c:pt>
                <c:pt idx="20">
                  <c:v>5.392943431153558E-2</c:v>
                </c:pt>
                <c:pt idx="21">
                  <c:v>3.0321931091895703E-2</c:v>
                </c:pt>
                <c:pt idx="22">
                  <c:v>1.6970818118147608E-2</c:v>
                </c:pt>
              </c:numCache>
            </c:numRef>
          </c:val>
          <c:smooth val="0"/>
          <c:extLst>
            <c:ext xmlns:c16="http://schemas.microsoft.com/office/drawing/2014/chart" uri="{C3380CC4-5D6E-409C-BE32-E72D297353CC}">
              <c16:uniqueId val="{00000004-C411-4580-9AA0-65090B7DBDC9}"/>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a:p>
                <a:pPr marL="0" marR="0" lvl="0" indent="0" algn="ctr" defTabSz="914400" rtl="0" eaLnBrk="1" fontAlgn="auto" latinLnBrk="0" hangingPunct="1">
                  <a:lnSpc>
                    <a:spcPct val="100000"/>
                  </a:lnSpc>
                  <a:spcBef>
                    <a:spcPts val="0"/>
                  </a:spcBef>
                  <a:spcAft>
                    <a:spcPts val="0"/>
                  </a:spcAft>
                  <a:buClrTx/>
                  <a:buSzTx/>
                  <a:buFontTx/>
                  <a:buNone/>
                  <a:tabLst/>
                  <a:defRPr/>
                </a:pPr>
                <a:endParaRPr lang="en-US"/>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#7:  Automobile Fuel Injection</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Data'!$A$205:$A$221</c:f>
              <c:numCache>
                <c:formatCode>General</c:formatCode>
                <c:ptCount val="17"/>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numCache>
            </c:numRef>
          </c:cat>
          <c:val>
            <c:numRef>
              <c:f>'Working Data'!$AF$205:$AF$221</c:f>
              <c:numCache>
                <c:formatCode>General</c:formatCode>
                <c:ptCount val="17"/>
                <c:pt idx="0">
                  <c:v>3</c:v>
                </c:pt>
                <c:pt idx="1">
                  <c:v>4</c:v>
                </c:pt>
                <c:pt idx="2">
                  <c:v>5</c:v>
                </c:pt>
                <c:pt idx="3">
                  <c:v>5</c:v>
                </c:pt>
                <c:pt idx="4">
                  <c:v>7</c:v>
                </c:pt>
                <c:pt idx="5">
                  <c:v>9</c:v>
                </c:pt>
                <c:pt idx="6">
                  <c:v>18</c:v>
                </c:pt>
                <c:pt idx="7">
                  <c:v>29</c:v>
                </c:pt>
                <c:pt idx="8">
                  <c:v>40</c:v>
                </c:pt>
                <c:pt idx="9">
                  <c:v>54</c:v>
                </c:pt>
                <c:pt idx="10">
                  <c:v>65</c:v>
                </c:pt>
                <c:pt idx="11">
                  <c:v>73</c:v>
                </c:pt>
                <c:pt idx="12">
                  <c:v>83</c:v>
                </c:pt>
                <c:pt idx="13">
                  <c:v>90</c:v>
                </c:pt>
                <c:pt idx="14">
                  <c:v>99</c:v>
                </c:pt>
                <c:pt idx="15">
                  <c:v>100</c:v>
                </c:pt>
                <c:pt idx="16">
                  <c:v>100</c:v>
                </c:pt>
              </c:numCache>
            </c:numRef>
          </c:val>
          <c:smooth val="0"/>
          <c:extLst>
            <c:ext xmlns:c16="http://schemas.microsoft.com/office/drawing/2014/chart" uri="{C3380CC4-5D6E-409C-BE32-E72D297353CC}">
              <c16:uniqueId val="{00000000-297C-4FB4-B726-524757BB15B2}"/>
            </c:ext>
          </c:extLst>
        </c:ser>
        <c:ser>
          <c:idx val="1"/>
          <c:order val="1"/>
          <c:tx>
            <c:strRef>
              <c:f>'Working Data'!$AG$28</c:f>
              <c:strCache>
                <c:ptCount val="1"/>
                <c:pt idx="0">
                  <c:v>Logistic Curve</c:v>
                </c:pt>
              </c:strCache>
            </c:strRef>
          </c:tx>
          <c:spPr>
            <a:ln w="25400" cap="rnd">
              <a:solidFill>
                <a:schemeClr val="accent2"/>
              </a:solidFill>
              <a:prstDash val="sysDot"/>
              <a:round/>
            </a:ln>
            <a:effectLst/>
          </c:spPr>
          <c:marker>
            <c:symbol val="none"/>
          </c:marker>
          <c:cat>
            <c:numRef>
              <c:f>'Working Data'!$A$205:$A$221</c:f>
              <c:numCache>
                <c:formatCode>General</c:formatCode>
                <c:ptCount val="17"/>
                <c:pt idx="0">
                  <c:v>1976</c:v>
                </c:pt>
                <c:pt idx="1">
                  <c:v>1977</c:v>
                </c:pt>
                <c:pt idx="2">
                  <c:v>1978</c:v>
                </c:pt>
                <c:pt idx="3">
                  <c:v>1979</c:v>
                </c:pt>
                <c:pt idx="4">
                  <c:v>1980</c:v>
                </c:pt>
                <c:pt idx="5">
                  <c:v>1981</c:v>
                </c:pt>
                <c:pt idx="6">
                  <c:v>1982</c:v>
                </c:pt>
                <c:pt idx="7">
                  <c:v>1983</c:v>
                </c:pt>
                <c:pt idx="8">
                  <c:v>1984</c:v>
                </c:pt>
                <c:pt idx="9">
                  <c:v>1985</c:v>
                </c:pt>
                <c:pt idx="10">
                  <c:v>1986</c:v>
                </c:pt>
                <c:pt idx="11">
                  <c:v>1987</c:v>
                </c:pt>
                <c:pt idx="12">
                  <c:v>1988</c:v>
                </c:pt>
                <c:pt idx="13">
                  <c:v>1989</c:v>
                </c:pt>
                <c:pt idx="14">
                  <c:v>1990</c:v>
                </c:pt>
                <c:pt idx="15">
                  <c:v>1991</c:v>
                </c:pt>
                <c:pt idx="16">
                  <c:v>1992</c:v>
                </c:pt>
              </c:numCache>
            </c:numRef>
          </c:cat>
          <c:val>
            <c:numRef>
              <c:f>'Working Data'!$AG$205:$AG$221</c:f>
              <c:numCache>
                <c:formatCode>0.000</c:formatCode>
                <c:ptCount val="17"/>
                <c:pt idx="0">
                  <c:v>0.91415128708432403</c:v>
                </c:pt>
                <c:pt idx="1">
                  <c:v>1.5469726336696685</c:v>
                </c:pt>
                <c:pt idx="2">
                  <c:v>2.6063416837509426</c:v>
                </c:pt>
                <c:pt idx="3">
                  <c:v>4.3590482338600971</c:v>
                </c:pt>
                <c:pt idx="4">
                  <c:v>7.2032373528106914</c:v>
                </c:pt>
                <c:pt idx="5">
                  <c:v>11.676633016093639</c:v>
                </c:pt>
                <c:pt idx="6">
                  <c:v>18.377934862627541</c:v>
                </c:pt>
                <c:pt idx="7">
                  <c:v>27.718208246468279</c:v>
                </c:pt>
                <c:pt idx="8">
                  <c:v>39.507794012016383</c:v>
                </c:pt>
                <c:pt idx="9">
                  <c:v>52.658729804886214</c:v>
                </c:pt>
                <c:pt idx="10">
                  <c:v>65.450832488072791</c:v>
                </c:pt>
                <c:pt idx="11">
                  <c:v>76.339471268151854</c:v>
                </c:pt>
                <c:pt idx="12">
                  <c:v>84.603664762008066</c:v>
                </c:pt>
                <c:pt idx="13">
                  <c:v>90.346347367529773</c:v>
                </c:pt>
                <c:pt idx="14">
                  <c:v>94.096527422877287</c:v>
                </c:pt>
                <c:pt idx="15">
                  <c:v>96.44715500287586</c:v>
                </c:pt>
                <c:pt idx="16">
                  <c:v>97.882875281710994</c:v>
                </c:pt>
              </c:numCache>
            </c:numRef>
          </c:val>
          <c:smooth val="0"/>
          <c:extLst>
            <c:ext xmlns:c16="http://schemas.microsoft.com/office/drawing/2014/chart" uri="{C3380CC4-5D6E-409C-BE32-E72D297353CC}">
              <c16:uniqueId val="{00000001-297C-4FB4-B726-524757BB15B2}"/>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Data'!$AH$1</c:f>
              <c:strCache>
                <c:ptCount val="1"/>
                <c:pt idx="0">
                  <c:v>1st Derivative (Scaled to Fit)</c:v>
                </c:pt>
              </c:strCache>
            </c:strRef>
          </c:tx>
          <c:spPr>
            <a:ln w="25400" cap="rnd">
              <a:solidFill>
                <a:schemeClr val="accent5"/>
              </a:solidFill>
              <a:prstDash val="sysDash"/>
              <a:round/>
            </a:ln>
            <a:effectLst/>
          </c:spPr>
          <c:marker>
            <c:symbol val="none"/>
          </c:marker>
          <c:val>
            <c:numRef>
              <c:f>'Working Data'!$AH$205:$AH$221</c:f>
              <c:numCache>
                <c:formatCode>0.000</c:formatCode>
                <c:ptCount val="17"/>
                <c:pt idx="0">
                  <c:v>6.0288118856315208E-2</c:v>
                </c:pt>
                <c:pt idx="1">
                  <c:v>0.10137099987830335</c:v>
                </c:pt>
                <c:pt idx="2">
                  <c:v>0.16895227858242917</c:v>
                </c:pt>
                <c:pt idx="3">
                  <c:v>0.27748377117582107</c:v>
                </c:pt>
                <c:pt idx="4">
                  <c:v>0.44490017351076283</c:v>
                </c:pt>
                <c:pt idx="5">
                  <c:v>0.68642844462560315</c:v>
                </c:pt>
                <c:pt idx="6">
                  <c:v>0.99840399685246184</c:v>
                </c:pt>
                <c:pt idx="7">
                  <c:v>1.3335094173575015</c:v>
                </c:pt>
                <c:pt idx="8">
                  <c:v>1.5906851524498895</c:v>
                </c:pt>
                <c:pt idx="9">
                  <c:v>1.6592518462761825</c:v>
                </c:pt>
                <c:pt idx="10">
                  <c:v>1.5050633706994272</c:v>
                </c:pt>
                <c:pt idx="11">
                  <c:v>1.2021969375740089</c:v>
                </c:pt>
                <c:pt idx="12">
                  <c:v>0.86697896139636133</c:v>
                </c:pt>
                <c:pt idx="13">
                  <c:v>0.58050276258243094</c:v>
                </c:pt>
                <c:pt idx="14">
                  <c:v>0.36972870598057594</c:v>
                </c:pt>
                <c:pt idx="15">
                  <c:v>0.22806976034064702</c:v>
                </c:pt>
                <c:pt idx="16">
                  <c:v>0.13792887220530597</c:v>
                </c:pt>
              </c:numCache>
            </c:numRef>
          </c:val>
          <c:smooth val="0"/>
          <c:extLst>
            <c:ext xmlns:c16="http://schemas.microsoft.com/office/drawing/2014/chart" uri="{C3380CC4-5D6E-409C-BE32-E72D297353CC}">
              <c16:uniqueId val="{00000002-297C-4FB4-B726-524757BB15B2}"/>
            </c:ext>
          </c:extLst>
        </c:ser>
        <c:ser>
          <c:idx val="2"/>
          <c:order val="3"/>
          <c:tx>
            <c:strRef>
              <c:f>'Working Data'!$AI$28</c:f>
              <c:strCache>
                <c:ptCount val="1"/>
                <c:pt idx="0">
                  <c:v>2nd Derivative</c:v>
                </c:pt>
              </c:strCache>
            </c:strRef>
          </c:tx>
          <c:spPr>
            <a:ln w="25400" cap="rnd">
              <a:solidFill>
                <a:schemeClr val="accent3"/>
              </a:solidFill>
              <a:prstDash val="dash"/>
              <a:round/>
            </a:ln>
            <a:effectLst/>
          </c:spPr>
          <c:marker>
            <c:symbol val="none"/>
          </c:marker>
          <c:val>
            <c:numRef>
              <c:f>'Working Data'!$AI$205:$AI$221</c:f>
              <c:numCache>
                <c:formatCode>0.000</c:formatCode>
                <c:ptCount val="17"/>
                <c:pt idx="0">
                  <c:v>0.25211578130764017</c:v>
                </c:pt>
                <c:pt idx="1">
                  <c:v>0.4184529571019292</c:v>
                </c:pt>
                <c:pt idx="2">
                  <c:v>0.6821757552441563</c:v>
                </c:pt>
                <c:pt idx="3">
                  <c:v>1.0789573415501073</c:v>
                </c:pt>
                <c:pt idx="4">
                  <c:v>1.6221293682695654</c:v>
                </c:pt>
                <c:pt idx="5">
                  <c:v>2.2411499940668111</c:v>
                </c:pt>
                <c:pt idx="6">
                  <c:v>2.6897290514529035</c:v>
                </c:pt>
                <c:pt idx="7">
                  <c:v>2.5313849395999899</c:v>
                </c:pt>
                <c:pt idx="8">
                  <c:v>1.4218802750984323</c:v>
                </c:pt>
                <c:pt idx="9">
                  <c:v>-0.37583611276267936</c:v>
                </c:pt>
                <c:pt idx="10">
                  <c:v>-1.9811559554513412</c:v>
                </c:pt>
                <c:pt idx="11">
                  <c:v>-2.6977062868425592</c:v>
                </c:pt>
                <c:pt idx="12">
                  <c:v>-2.5558928827685832</c:v>
                </c:pt>
                <c:pt idx="13">
                  <c:v>-1.9953565367447834</c:v>
                </c:pt>
                <c:pt idx="14">
                  <c:v>-1.3889913944757744</c:v>
                </c:pt>
                <c:pt idx="15">
                  <c:v>-0.90248255906467345</c:v>
                </c:pt>
                <c:pt idx="16">
                  <c:v>-0.56266175980825639</c:v>
                </c:pt>
              </c:numCache>
            </c:numRef>
          </c:val>
          <c:smooth val="0"/>
          <c:extLst>
            <c:ext xmlns:c16="http://schemas.microsoft.com/office/drawing/2014/chart" uri="{C3380CC4-5D6E-409C-BE32-E72D297353CC}">
              <c16:uniqueId val="{00000003-297C-4FB4-B726-524757BB15B2}"/>
            </c:ext>
          </c:extLst>
        </c:ser>
        <c:ser>
          <c:idx val="3"/>
          <c:order val="4"/>
          <c:tx>
            <c:strRef>
              <c:f>'Working Data'!$AJ$28</c:f>
              <c:strCache>
                <c:ptCount val="1"/>
                <c:pt idx="0">
                  <c:v>3rd Derivative</c:v>
                </c:pt>
              </c:strCache>
            </c:strRef>
          </c:tx>
          <c:spPr>
            <a:ln w="25400" cap="rnd">
              <a:solidFill>
                <a:schemeClr val="accent4"/>
              </a:solidFill>
              <a:prstDash val="dashDot"/>
              <a:round/>
            </a:ln>
            <a:effectLst/>
          </c:spPr>
          <c:marker>
            <c:symbol val="none"/>
          </c:marker>
          <c:val>
            <c:numRef>
              <c:f>'Working Data'!$AJ$205:$AJ$221</c:f>
              <c:numCache>
                <c:formatCode>0.000</c:formatCode>
                <c:ptCount val="17"/>
                <c:pt idx="0">
                  <c:v>0.12931152627151196</c:v>
                </c:pt>
                <c:pt idx="1">
                  <c:v>0.20891462549101558</c:v>
                </c:pt>
                <c:pt idx="2">
                  <c:v>0.3248462388150144</c:v>
                </c:pt>
                <c:pt idx="3">
                  <c:v>0.47194410024426586</c:v>
                </c:pt>
                <c:pt idx="4">
                  <c:v>0.60439137923130071</c:v>
                </c:pt>
                <c:pt idx="5">
                  <c:v>0.59351486380578433</c:v>
                </c:pt>
                <c:pt idx="6">
                  <c:v>0.22639303120755683</c:v>
                </c:pt>
                <c:pt idx="7">
                  <c:v>-0.61131416693888208</c:v>
                </c:pt>
                <c:pt idx="8">
                  <c:v>-1.5656550970887115</c:v>
                </c:pt>
                <c:pt idx="9">
                  <c:v>-1.8657637791328607</c:v>
                </c:pt>
                <c:pt idx="10">
                  <c:v>-1.2178917328271865</c:v>
                </c:pt>
                <c:pt idx="11">
                  <c:v>-0.22833854146993229</c:v>
                </c:pt>
                <c:pt idx="12">
                  <c:v>0.42956706556727153</c:v>
                </c:pt>
                <c:pt idx="13">
                  <c:v>0.62765414039109835</c:v>
                </c:pt>
                <c:pt idx="14">
                  <c:v>0.55909948672942789</c:v>
                </c:pt>
                <c:pt idx="15">
                  <c:v>0.41094391125140722</c:v>
                </c:pt>
                <c:pt idx="16">
                  <c:v>0.27394641564072669</c:v>
                </c:pt>
              </c:numCache>
            </c:numRef>
          </c:val>
          <c:smooth val="0"/>
          <c:extLst>
            <c:ext xmlns:c16="http://schemas.microsoft.com/office/drawing/2014/chart" uri="{C3380CC4-5D6E-409C-BE32-E72D297353CC}">
              <c16:uniqueId val="{00000004-297C-4FB4-B726-524757BB15B2}"/>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baseline="0"/>
              <a:t> #23:  </a:t>
            </a:r>
            <a:r>
              <a:rPr lang="en-US"/>
              <a:t>HDTV</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Data'!$A$235:$A$243</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'Working Data'!$DP$235:$DP$243</c:f>
              <c:numCache>
                <c:formatCode>General</c:formatCode>
                <c:ptCount val="9"/>
                <c:pt idx="0">
                  <c:v>11.5</c:v>
                </c:pt>
                <c:pt idx="1">
                  <c:v>20.7</c:v>
                </c:pt>
                <c:pt idx="2">
                  <c:v>38.299999999999997</c:v>
                </c:pt>
                <c:pt idx="3">
                  <c:v>50</c:v>
                </c:pt>
                <c:pt idx="4">
                  <c:v>63</c:v>
                </c:pt>
                <c:pt idx="5">
                  <c:v>78</c:v>
                </c:pt>
                <c:pt idx="6">
                  <c:v>87</c:v>
                </c:pt>
                <c:pt idx="7">
                  <c:v>88</c:v>
                </c:pt>
                <c:pt idx="8">
                  <c:v>89</c:v>
                </c:pt>
              </c:numCache>
            </c:numRef>
          </c:val>
          <c:smooth val="0"/>
          <c:extLst>
            <c:ext xmlns:c16="http://schemas.microsoft.com/office/drawing/2014/chart" uri="{C3380CC4-5D6E-409C-BE32-E72D297353CC}">
              <c16:uniqueId val="{00000000-BD27-4BD1-9440-9CBEB230C5CC}"/>
            </c:ext>
          </c:extLst>
        </c:ser>
        <c:ser>
          <c:idx val="1"/>
          <c:order val="1"/>
          <c:tx>
            <c:strRef>
              <c:f>'Working Data'!$DQ$28</c:f>
              <c:strCache>
                <c:ptCount val="1"/>
                <c:pt idx="0">
                  <c:v>&lt;--Logistic Curve</c:v>
                </c:pt>
              </c:strCache>
            </c:strRef>
          </c:tx>
          <c:spPr>
            <a:ln w="25400" cap="rnd">
              <a:solidFill>
                <a:schemeClr val="accent2"/>
              </a:solidFill>
              <a:prstDash val="sysDot"/>
              <a:round/>
            </a:ln>
            <a:effectLst/>
          </c:spPr>
          <c:marker>
            <c:symbol val="none"/>
          </c:marker>
          <c:cat>
            <c:numRef>
              <c:f>'Working Data'!$A$235:$A$243</c:f>
              <c:numCache>
                <c:formatCode>General</c:formatCode>
                <c:ptCount val="9"/>
                <c:pt idx="0">
                  <c:v>2006</c:v>
                </c:pt>
                <c:pt idx="1">
                  <c:v>2007</c:v>
                </c:pt>
                <c:pt idx="2">
                  <c:v>2008</c:v>
                </c:pt>
                <c:pt idx="3">
                  <c:v>2009</c:v>
                </c:pt>
                <c:pt idx="4">
                  <c:v>2010</c:v>
                </c:pt>
                <c:pt idx="5">
                  <c:v>2011</c:v>
                </c:pt>
                <c:pt idx="6">
                  <c:v>2012</c:v>
                </c:pt>
                <c:pt idx="7">
                  <c:v>2013</c:v>
                </c:pt>
                <c:pt idx="8">
                  <c:v>2014</c:v>
                </c:pt>
              </c:numCache>
            </c:numRef>
          </c:cat>
          <c:val>
            <c:numRef>
              <c:f>'Working Data'!$DQ$235:$DQ$243</c:f>
              <c:numCache>
                <c:formatCode>0.000</c:formatCode>
                <c:ptCount val="9"/>
                <c:pt idx="0">
                  <c:v>11.241679592856022</c:v>
                </c:pt>
                <c:pt idx="1">
                  <c:v>20.97334323298487</c:v>
                </c:pt>
                <c:pt idx="2">
                  <c:v>35.304527802479676</c:v>
                </c:pt>
                <c:pt idx="3">
                  <c:v>51.949980401497264</c:v>
                </c:pt>
                <c:pt idx="4">
                  <c:v>66.695388777790725</c:v>
                </c:pt>
                <c:pt idx="5">
                  <c:v>76.935209492861318</c:v>
                </c:pt>
                <c:pt idx="6">
                  <c:v>82.903725853038111</c:v>
                </c:pt>
                <c:pt idx="7">
                  <c:v>86.033437446072796</c:v>
                </c:pt>
                <c:pt idx="8">
                  <c:v>87.583860250592423</c:v>
                </c:pt>
              </c:numCache>
            </c:numRef>
          </c:val>
          <c:smooth val="0"/>
          <c:extLst>
            <c:ext xmlns:c16="http://schemas.microsoft.com/office/drawing/2014/chart" uri="{C3380CC4-5D6E-409C-BE32-E72D297353CC}">
              <c16:uniqueId val="{00000001-BD27-4BD1-9440-9CBEB230C5CC}"/>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Data'!$DR$1</c:f>
              <c:strCache>
                <c:ptCount val="1"/>
                <c:pt idx="0">
                  <c:v>1st Derivative (Scaled to Fit)</c:v>
                </c:pt>
              </c:strCache>
            </c:strRef>
          </c:tx>
          <c:spPr>
            <a:ln w="25400" cap="rnd">
              <a:solidFill>
                <a:schemeClr val="accent5"/>
              </a:solidFill>
              <a:prstDash val="sysDash"/>
              <a:round/>
            </a:ln>
            <a:effectLst/>
          </c:spPr>
          <c:marker>
            <c:symbol val="none"/>
          </c:marker>
          <c:val>
            <c:numRef>
              <c:f>'Working Data'!$DR$235:$DR$243</c:f>
              <c:numCache>
                <c:formatCode>0.000</c:formatCode>
                <c:ptCount val="9"/>
                <c:pt idx="0">
                  <c:v>0.92978641145066165</c:v>
                </c:pt>
                <c:pt idx="1">
                  <c:v>1.5175811116540701</c:v>
                </c:pt>
                <c:pt idx="2">
                  <c:v>2.0163837728448653</c:v>
                </c:pt>
                <c:pt idx="3">
                  <c:v>2.0472880465083443</c:v>
                </c:pt>
                <c:pt idx="4">
                  <c:v>1.5823246248473575</c:v>
                </c:pt>
                <c:pt idx="5">
                  <c:v>0.98730206769462359</c:v>
                </c:pt>
                <c:pt idx="6">
                  <c:v>0.53758068762085942</c:v>
                </c:pt>
                <c:pt idx="7">
                  <c:v>0.27147254005258736</c:v>
                </c:pt>
                <c:pt idx="8">
                  <c:v>0.1319274950713259</c:v>
                </c:pt>
              </c:numCache>
            </c:numRef>
          </c:val>
          <c:smooth val="0"/>
          <c:extLst>
            <c:ext xmlns:c16="http://schemas.microsoft.com/office/drawing/2014/chart" uri="{C3380CC4-5D6E-409C-BE32-E72D297353CC}">
              <c16:uniqueId val="{00000002-BD27-4BD1-9440-9CBEB230C5CC}"/>
            </c:ext>
          </c:extLst>
        </c:ser>
        <c:ser>
          <c:idx val="2"/>
          <c:order val="3"/>
          <c:tx>
            <c:strRef>
              <c:f>'Working Data'!$DS$28</c:f>
              <c:strCache>
                <c:ptCount val="1"/>
                <c:pt idx="0">
                  <c:v>2nd Derivative</c:v>
                </c:pt>
              </c:strCache>
            </c:strRef>
          </c:tx>
          <c:spPr>
            <a:ln w="25400" cap="rnd">
              <a:solidFill>
                <a:schemeClr val="accent3"/>
              </a:solidFill>
              <a:prstDash val="dash"/>
              <a:round/>
            </a:ln>
            <a:effectLst/>
          </c:spPr>
          <c:marker>
            <c:symbol val="none"/>
          </c:marker>
          <c:val>
            <c:numRef>
              <c:f>'Working Data'!$DS$235:$DS$243</c:f>
              <c:numCache>
                <c:formatCode>0.000</c:formatCode>
                <c:ptCount val="9"/>
                <c:pt idx="0">
                  <c:v>4.2101599733832211</c:v>
                </c:pt>
                <c:pt idx="1">
                  <c:v>4.8610178895348808</c:v>
                </c:pt>
                <c:pt idx="2">
                  <c:v>2.5244241118117046</c:v>
                </c:pt>
                <c:pt idx="3">
                  <c:v>-2.0765824115634408</c:v>
                </c:pt>
                <c:pt idx="4">
                  <c:v>-4.7816021014632879</c:v>
                </c:pt>
                <c:pt idx="5">
                  <c:v>-4.3599533664449117</c:v>
                </c:pt>
                <c:pt idx="6">
                  <c:v>-2.8108140100290249</c:v>
                </c:pt>
                <c:pt idx="7">
                  <c:v>-1.5351077809671463</c:v>
                </c:pt>
                <c:pt idx="8">
                  <c:v>-0.77386466188943748</c:v>
                </c:pt>
              </c:numCache>
            </c:numRef>
          </c:val>
          <c:smooth val="0"/>
          <c:extLst>
            <c:ext xmlns:c16="http://schemas.microsoft.com/office/drawing/2014/chart" uri="{C3380CC4-5D6E-409C-BE32-E72D297353CC}">
              <c16:uniqueId val="{00000003-BD27-4BD1-9440-9CBEB230C5CC}"/>
            </c:ext>
          </c:extLst>
        </c:ser>
        <c:ser>
          <c:idx val="3"/>
          <c:order val="4"/>
          <c:tx>
            <c:strRef>
              <c:f>'Working Data'!$DT$28</c:f>
              <c:strCache>
                <c:ptCount val="1"/>
                <c:pt idx="0">
                  <c:v>3rd Derivative</c:v>
                </c:pt>
              </c:strCache>
            </c:strRef>
          </c:tx>
          <c:spPr>
            <a:ln w="25400" cap="rnd">
              <a:solidFill>
                <a:schemeClr val="accent4"/>
              </a:solidFill>
              <a:prstDash val="dashDot"/>
              <a:round/>
            </a:ln>
            <a:effectLst/>
          </c:spPr>
          <c:marker>
            <c:symbol val="none"/>
          </c:marker>
          <c:val>
            <c:numRef>
              <c:f>'Working Data'!$DT$235:$DT$243</c:f>
              <c:numCache>
                <c:formatCode>0.000</c:formatCode>
                <c:ptCount val="9"/>
                <c:pt idx="0">
                  <c:v>1.4413889682699925</c:v>
                </c:pt>
                <c:pt idx="1">
                  <c:v>-0.56215759364023843</c:v>
                </c:pt>
                <c:pt idx="2">
                  <c:v>-4.0333885923554851</c:v>
                </c:pt>
                <c:pt idx="3">
                  <c:v>-4.3019463305480388</c:v>
                </c:pt>
                <c:pt idx="4">
                  <c:v>-0.92088868049083883</c:v>
                </c:pt>
                <c:pt idx="5">
                  <c:v>1.345001205773056</c:v>
                </c:pt>
                <c:pt idx="6">
                  <c:v>1.5223212754336259</c:v>
                </c:pt>
                <c:pt idx="7">
                  <c:v>1.0048095640028749</c:v>
                </c:pt>
                <c:pt idx="8">
                  <c:v>0.54846284827083625</c:v>
                </c:pt>
              </c:numCache>
            </c:numRef>
          </c:val>
          <c:smooth val="0"/>
          <c:extLst>
            <c:ext xmlns:c16="http://schemas.microsoft.com/office/drawing/2014/chart" uri="{C3380CC4-5D6E-409C-BE32-E72D297353CC}">
              <c16:uniqueId val="{00000004-BD27-4BD1-9440-9CBEB230C5CC}"/>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a:p>
                <a:pPr marL="0" marR="0" lvl="0" indent="0" algn="ctr" defTabSz="914400" rtl="0" eaLnBrk="1" fontAlgn="auto" latinLnBrk="0" hangingPunct="1">
                  <a:lnSpc>
                    <a:spcPct val="100000"/>
                  </a:lnSpc>
                  <a:spcBef>
                    <a:spcPts val="0"/>
                  </a:spcBef>
                  <a:spcAft>
                    <a:spcPts val="0"/>
                  </a:spcAft>
                  <a:buClrTx/>
                  <a:buSzTx/>
                  <a:buFontTx/>
                  <a:buNone/>
                  <a:tabLst/>
                  <a:defRPr/>
                </a:pPr>
                <a:endParaRPr lang="en-US"/>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#24:  Internet</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Data'!$A$222:$A$245</c:f>
              <c:numCache>
                <c:formatCode>General</c:formatCode>
                <c:ptCount val="24"/>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numCache>
            </c:numRef>
          </c:cat>
          <c:val>
            <c:numRef>
              <c:f>'Working Data'!$DY$222:$DY$245</c:f>
              <c:numCache>
                <c:formatCode>General</c:formatCode>
                <c:ptCount val="24"/>
                <c:pt idx="0">
                  <c:v>10</c:v>
                </c:pt>
                <c:pt idx="1">
                  <c:v>11</c:v>
                </c:pt>
                <c:pt idx="2">
                  <c:v>13</c:v>
                </c:pt>
                <c:pt idx="3">
                  <c:v>16</c:v>
                </c:pt>
                <c:pt idx="4">
                  <c:v>19</c:v>
                </c:pt>
                <c:pt idx="5">
                  <c:v>25</c:v>
                </c:pt>
                <c:pt idx="6">
                  <c:v>34</c:v>
                </c:pt>
                <c:pt idx="7">
                  <c:v>42</c:v>
                </c:pt>
                <c:pt idx="8">
                  <c:v>49</c:v>
                </c:pt>
                <c:pt idx="9">
                  <c:v>52</c:v>
                </c:pt>
                <c:pt idx="10">
                  <c:v>54</c:v>
                </c:pt>
                <c:pt idx="11">
                  <c:v>57</c:v>
                </c:pt>
                <c:pt idx="12">
                  <c:v>61</c:v>
                </c:pt>
                <c:pt idx="13">
                  <c:v>62</c:v>
                </c:pt>
                <c:pt idx="14">
                  <c:v>65</c:v>
                </c:pt>
                <c:pt idx="15">
                  <c:v>68</c:v>
                </c:pt>
                <c:pt idx="16">
                  <c:v>70</c:v>
                </c:pt>
                <c:pt idx="17">
                  <c:v>74</c:v>
                </c:pt>
                <c:pt idx="18">
                  <c:v>76</c:v>
                </c:pt>
                <c:pt idx="19">
                  <c:v>81</c:v>
                </c:pt>
                <c:pt idx="20">
                  <c:v>82</c:v>
                </c:pt>
                <c:pt idx="21">
                  <c:v>83</c:v>
                </c:pt>
                <c:pt idx="22">
                  <c:v>85</c:v>
                </c:pt>
                <c:pt idx="23">
                  <c:v>88</c:v>
                </c:pt>
              </c:numCache>
            </c:numRef>
          </c:val>
          <c:smooth val="0"/>
          <c:extLst>
            <c:ext xmlns:c16="http://schemas.microsoft.com/office/drawing/2014/chart" uri="{C3380CC4-5D6E-409C-BE32-E72D297353CC}">
              <c16:uniqueId val="{00000000-2F55-4DA8-A7F7-14E2D422EDF9}"/>
            </c:ext>
          </c:extLst>
        </c:ser>
        <c:ser>
          <c:idx val="1"/>
          <c:order val="1"/>
          <c:tx>
            <c:strRef>
              <c:f>'Working Data'!$DZ$28</c:f>
              <c:strCache>
                <c:ptCount val="1"/>
                <c:pt idx="0">
                  <c:v>&lt;--Logistic Curve</c:v>
                </c:pt>
              </c:strCache>
            </c:strRef>
          </c:tx>
          <c:spPr>
            <a:ln w="25400" cap="rnd">
              <a:solidFill>
                <a:schemeClr val="accent2"/>
              </a:solidFill>
              <a:prstDash val="sysDot"/>
              <a:round/>
            </a:ln>
            <a:effectLst/>
          </c:spPr>
          <c:marker>
            <c:symbol val="none"/>
          </c:marker>
          <c:cat>
            <c:numRef>
              <c:f>'Working Data'!$A$222:$A$245</c:f>
              <c:numCache>
                <c:formatCode>General</c:formatCode>
                <c:ptCount val="24"/>
                <c:pt idx="0">
                  <c:v>1993</c:v>
                </c:pt>
                <c:pt idx="1">
                  <c:v>1994</c:v>
                </c:pt>
                <c:pt idx="2">
                  <c:v>1995</c:v>
                </c:pt>
                <c:pt idx="3">
                  <c:v>1996</c:v>
                </c:pt>
                <c:pt idx="4">
                  <c:v>1997</c:v>
                </c:pt>
                <c:pt idx="5">
                  <c:v>1998</c:v>
                </c:pt>
                <c:pt idx="6">
                  <c:v>1999</c:v>
                </c:pt>
                <c:pt idx="7">
                  <c:v>2000</c:v>
                </c:pt>
                <c:pt idx="8">
                  <c:v>2001</c:v>
                </c:pt>
                <c:pt idx="9">
                  <c:v>2002</c:v>
                </c:pt>
                <c:pt idx="10">
                  <c:v>2003</c:v>
                </c:pt>
                <c:pt idx="11">
                  <c:v>2004</c:v>
                </c:pt>
                <c:pt idx="12">
                  <c:v>2005</c:v>
                </c:pt>
                <c:pt idx="13">
                  <c:v>2006</c:v>
                </c:pt>
                <c:pt idx="14">
                  <c:v>2007</c:v>
                </c:pt>
                <c:pt idx="15">
                  <c:v>2008</c:v>
                </c:pt>
                <c:pt idx="16">
                  <c:v>2009</c:v>
                </c:pt>
                <c:pt idx="17">
                  <c:v>2010</c:v>
                </c:pt>
                <c:pt idx="18">
                  <c:v>2011</c:v>
                </c:pt>
                <c:pt idx="19">
                  <c:v>2012</c:v>
                </c:pt>
                <c:pt idx="20">
                  <c:v>2013</c:v>
                </c:pt>
                <c:pt idx="21">
                  <c:v>2014</c:v>
                </c:pt>
                <c:pt idx="22">
                  <c:v>2015</c:v>
                </c:pt>
                <c:pt idx="23">
                  <c:v>2016</c:v>
                </c:pt>
              </c:numCache>
            </c:numRef>
          </c:cat>
          <c:val>
            <c:numRef>
              <c:f>'Working Data'!$DZ$222:$DZ$245</c:f>
              <c:numCache>
                <c:formatCode>0.000</c:formatCode>
                <c:ptCount val="24"/>
                <c:pt idx="0">
                  <c:v>11.363227194450589</c:v>
                </c:pt>
                <c:pt idx="1">
                  <c:v>13.784438730207519</c:v>
                </c:pt>
                <c:pt idx="2">
                  <c:v>16.609735960856266</c:v>
                </c:pt>
                <c:pt idx="3">
                  <c:v>19.859159220408831</c:v>
                </c:pt>
                <c:pt idx="4">
                  <c:v>23.534713519411014</c:v>
                </c:pt>
                <c:pt idx="5">
                  <c:v>27.614853901325574</c:v>
                </c:pt>
                <c:pt idx="6">
                  <c:v>32.05067166109859</c:v>
                </c:pt>
                <c:pt idx="7">
                  <c:v>36.76519997968051</c:v>
                </c:pt>
                <c:pt idx="8">
                  <c:v>41.656882331921835</c:v>
                </c:pt>
                <c:pt idx="9">
                  <c:v>46.607348315701763</c:v>
                </c:pt>
                <c:pt idx="10">
                  <c:v>51.492445472678071</c:v>
                </c:pt>
                <c:pt idx="11">
                  <c:v>56.194444841332313</c:v>
                </c:pt>
                <c:pt idx="12">
                  <c:v>60.612944231925944</c:v>
                </c:pt>
                <c:pt idx="13">
                  <c:v>64.672429414172427</c:v>
                </c:pt>
                <c:pt idx="14">
                  <c:v>68.325506271396691</c:v>
                </c:pt>
                <c:pt idx="15">
                  <c:v>71.552007444393695</c:v>
                </c:pt>
                <c:pt idx="16">
                  <c:v>74.355050793977739</c:v>
                </c:pt>
                <c:pt idx="17">
                  <c:v>76.755473449693639</c:v>
                </c:pt>
                <c:pt idx="18">
                  <c:v>78.785942374104849</c:v>
                </c:pt>
                <c:pt idx="19">
                  <c:v>80.485656380103123</c:v>
                </c:pt>
                <c:pt idx="20">
                  <c:v>81.89611645565833</c:v>
                </c:pt>
                <c:pt idx="21">
                  <c:v>83.058085597821176</c:v>
                </c:pt>
                <c:pt idx="22">
                  <c:v>84.009633703010664</c:v>
                </c:pt>
                <c:pt idx="23">
                  <c:v>84.785056412840035</c:v>
                </c:pt>
              </c:numCache>
            </c:numRef>
          </c:val>
          <c:smooth val="0"/>
          <c:extLst>
            <c:ext xmlns:c16="http://schemas.microsoft.com/office/drawing/2014/chart" uri="{C3380CC4-5D6E-409C-BE32-E72D297353CC}">
              <c16:uniqueId val="{00000001-2F55-4DA8-A7F7-14E2D422EDF9}"/>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Data'!$EA$1</c:f>
              <c:strCache>
                <c:ptCount val="1"/>
                <c:pt idx="0">
                  <c:v>1st Derivative (Scaled to Fit)</c:v>
                </c:pt>
              </c:strCache>
            </c:strRef>
          </c:tx>
          <c:spPr>
            <a:ln w="25400" cap="rnd">
              <a:solidFill>
                <a:schemeClr val="accent5"/>
              </a:solidFill>
              <a:prstDash val="sysDash"/>
              <a:round/>
            </a:ln>
            <a:effectLst/>
          </c:spPr>
          <c:marker>
            <c:symbol val="none"/>
          </c:marker>
          <c:val>
            <c:numRef>
              <c:f>'Working Data'!$EA$222:$EA$245</c:f>
              <c:numCache>
                <c:formatCode>0.000</c:formatCode>
                <c:ptCount val="24"/>
                <c:pt idx="0">
                  <c:v>0.27864569378695836</c:v>
                </c:pt>
                <c:pt idx="1">
                  <c:v>0.32733881149238703</c:v>
                </c:pt>
                <c:pt idx="2">
                  <c:v>0.37941557486128769</c:v>
                </c:pt>
                <c:pt idx="3">
                  <c:v>0.43299390528564102</c:v>
                </c:pt>
                <c:pt idx="4">
                  <c:v>0.4854542088943648</c:v>
                </c:pt>
                <c:pt idx="5">
                  <c:v>0.53356374106205307</c:v>
                </c:pt>
                <c:pt idx="6">
                  <c:v>0.57378005797436926</c:v>
                </c:pt>
                <c:pt idx="7">
                  <c:v>0.60271974019794838</c:v>
                </c:pt>
                <c:pt idx="8">
                  <c:v>0.61771116069335863</c:v>
                </c:pt>
                <c:pt idx="9">
                  <c:v>0.61729261516389122</c:v>
                </c:pt>
                <c:pt idx="10">
                  <c:v>0.60150563185025796</c:v>
                </c:pt>
                <c:pt idx="11">
                  <c:v>0.57188644538989808</c:v>
                </c:pt>
                <c:pt idx="12">
                  <c:v>0.53115853435886484</c:v>
                </c:pt>
                <c:pt idx="13">
                  <c:v>0.48272759442750501</c:v>
                </c:pt>
                <c:pt idx="14">
                  <c:v>0.430130126467899</c:v>
                </c:pt>
                <c:pt idx="15">
                  <c:v>0.37657211808794461</c:v>
                </c:pt>
                <c:pt idx="16">
                  <c:v>0.32463536989011926</c:v>
                </c:pt>
                <c:pt idx="17">
                  <c:v>0.27616203020545887</c:v>
                </c:pt>
                <c:pt idx="18">
                  <c:v>0.23228068374900529</c:v>
                </c:pt>
                <c:pt idx="19">
                  <c:v>0.19351871815862717</c:v>
                </c:pt>
                <c:pt idx="20">
                  <c:v>0.15994953602292192</c:v>
                </c:pt>
                <c:pt idx="21">
                  <c:v>0.13133805283087066</c:v>
                </c:pt>
                <c:pt idx="22">
                  <c:v>0.10726432211761178</c:v>
                </c:pt>
                <c:pt idx="23">
                  <c:v>8.7217996830733516E-2</c:v>
                </c:pt>
              </c:numCache>
            </c:numRef>
          </c:val>
          <c:smooth val="0"/>
          <c:extLst>
            <c:ext xmlns:c16="http://schemas.microsoft.com/office/drawing/2014/chart" uri="{C3380CC4-5D6E-409C-BE32-E72D297353CC}">
              <c16:uniqueId val="{00000002-2F55-4DA8-A7F7-14E2D422EDF9}"/>
            </c:ext>
          </c:extLst>
        </c:ser>
        <c:ser>
          <c:idx val="2"/>
          <c:order val="3"/>
          <c:tx>
            <c:strRef>
              <c:f>'Working Data'!$EB$28</c:f>
              <c:strCache>
                <c:ptCount val="1"/>
                <c:pt idx="0">
                  <c:v>2nd Derivative</c:v>
                </c:pt>
              </c:strCache>
            </c:strRef>
          </c:tx>
          <c:spPr>
            <a:ln w="25400" cap="rnd">
              <a:solidFill>
                <a:schemeClr val="accent3"/>
              </a:solidFill>
              <a:prstDash val="dash"/>
              <a:round/>
            </a:ln>
            <a:effectLst/>
          </c:spPr>
          <c:marker>
            <c:symbol val="none"/>
          </c:marker>
          <c:val>
            <c:numRef>
              <c:f>'Working Data'!$EB$222:$EB$245</c:f>
              <c:numCache>
                <c:formatCode>0.000</c:formatCode>
                <c:ptCount val="24"/>
                <c:pt idx="0">
                  <c:v>0.3724628408061153</c:v>
                </c:pt>
                <c:pt idx="1">
                  <c:v>0.40509004855728808</c:v>
                </c:pt>
                <c:pt idx="2">
                  <c:v>0.42563249872594722</c:v>
                </c:pt>
                <c:pt idx="3">
                  <c:v>0.42811217846665572</c:v>
                </c:pt>
                <c:pt idx="4">
                  <c:v>0.40690170206786891</c:v>
                </c:pt>
                <c:pt idx="5">
                  <c:v>0.35806348504870289</c:v>
                </c:pt>
                <c:pt idx="6">
                  <c:v>0.28080985935899411</c:v>
                </c:pt>
                <c:pt idx="7">
                  <c:v>0.17859337893800928</c:v>
                </c:pt>
                <c:pt idx="8">
                  <c:v>5.9279284661509293E-2</c:v>
                </c:pt>
                <c:pt idx="9">
                  <c:v>-6.5919444839249566E-2</c:v>
                </c:pt>
                <c:pt idx="10">
                  <c:v>-0.18458087322670447</c:v>
                </c:pt>
                <c:pt idx="11">
                  <c:v>-0.2856243598804577</c:v>
                </c:pt>
                <c:pt idx="12">
                  <c:v>-0.36140501803024372</c:v>
                </c:pt>
                <c:pt idx="13">
                  <c:v>-0.40871168128449686</c:v>
                </c:pt>
                <c:pt idx="14">
                  <c:v>-0.42853387381601582</c:v>
                </c:pt>
                <c:pt idx="15">
                  <c:v>-0.42493726224396405</c:v>
                </c:pt>
                <c:pt idx="16">
                  <c:v>-0.40359911646170354</c:v>
                </c:pt>
                <c:pt idx="17">
                  <c:v>-0.37048553402629425</c:v>
                </c:pt>
                <c:pt idx="18">
                  <c:v>-0.3309331523312653</c:v>
                </c:pt>
                <c:pt idx="19">
                  <c:v>-0.28918019723885746</c:v>
                </c:pt>
                <c:pt idx="20">
                  <c:v>-0.24825676865037302</c:v>
                </c:pt>
                <c:pt idx="21">
                  <c:v>-0.21009945868729352</c:v>
                </c:pt>
                <c:pt idx="22">
                  <c:v>-0.17576940197041915</c:v>
                </c:pt>
                <c:pt idx="23">
                  <c:v>-0.14569028151578017</c:v>
                </c:pt>
              </c:numCache>
            </c:numRef>
          </c:val>
          <c:smooth val="0"/>
          <c:extLst>
            <c:ext xmlns:c16="http://schemas.microsoft.com/office/drawing/2014/chart" uri="{C3380CC4-5D6E-409C-BE32-E72D297353CC}">
              <c16:uniqueId val="{00000003-2F55-4DA8-A7F7-14E2D422EDF9}"/>
            </c:ext>
          </c:extLst>
        </c:ser>
        <c:ser>
          <c:idx val="3"/>
          <c:order val="4"/>
          <c:tx>
            <c:strRef>
              <c:f>'Working Data'!$EC$28</c:f>
              <c:strCache>
                <c:ptCount val="1"/>
                <c:pt idx="0">
                  <c:v>3rd Derivative</c:v>
                </c:pt>
              </c:strCache>
            </c:strRef>
          </c:tx>
          <c:spPr>
            <a:ln w="25400" cap="rnd">
              <a:solidFill>
                <a:schemeClr val="accent4"/>
              </a:solidFill>
              <a:prstDash val="dashDot"/>
              <a:round/>
            </a:ln>
            <a:effectLst/>
          </c:spPr>
          <c:marker>
            <c:symbol val="none"/>
          </c:marker>
          <c:val>
            <c:numRef>
              <c:f>'Working Data'!$EC$222:$EC$245</c:f>
              <c:numCache>
                <c:formatCode>0.000</c:formatCode>
                <c:ptCount val="24"/>
                <c:pt idx="0">
                  <c:v>3.6793351194239501E-2</c:v>
                </c:pt>
                <c:pt idx="1">
                  <c:v>2.7555459572663761E-2</c:v>
                </c:pt>
                <c:pt idx="2">
                  <c:v>1.2517301222783562E-2</c:v>
                </c:pt>
                <c:pt idx="3">
                  <c:v>-8.5188110105464693E-3</c:v>
                </c:pt>
                <c:pt idx="4">
                  <c:v>-3.458397306887194E-2</c:v>
                </c:pt>
                <c:pt idx="5">
                  <c:v>-6.3243341619088997E-2</c:v>
                </c:pt>
                <c:pt idx="6">
                  <c:v>-9.0692238736674466E-2</c:v>
                </c:pt>
                <c:pt idx="7">
                  <c:v>-0.11241172331564325</c:v>
                </c:pt>
                <c:pt idx="8">
                  <c:v>-0.1243102809767771</c:v>
                </c:pt>
                <c:pt idx="9">
                  <c:v>-0.12397208963611449</c:v>
                </c:pt>
                <c:pt idx="10">
                  <c:v>-0.11146743622202225</c:v>
                </c:pt>
                <c:pt idx="11">
                  <c:v>-8.9328457187043922E-2</c:v>
                </c:pt>
                <c:pt idx="12">
                  <c:v>-6.1702479103770705E-2</c:v>
                </c:pt>
                <c:pt idx="13">
                  <c:v>-3.3095947619802633E-2</c:v>
                </c:pt>
                <c:pt idx="14">
                  <c:v>-7.2516640582655986E-3</c:v>
                </c:pt>
                <c:pt idx="15">
                  <c:v>1.3476010504274579E-2</c:v>
                </c:pt>
                <c:pt idx="16">
                  <c:v>2.8190558736899136E-2</c:v>
                </c:pt>
                <c:pt idx="17">
                  <c:v>3.7139603668616392E-2</c:v>
                </c:pt>
                <c:pt idx="18">
                  <c:v>4.1257304686740374E-2</c:v>
                </c:pt>
                <c:pt idx="19">
                  <c:v>4.1745795217952769E-2</c:v>
                </c:pt>
                <c:pt idx="20">
                  <c:v>3.9782128535240158E-2</c:v>
                </c:pt>
                <c:pt idx="21">
                  <c:v>3.635970726914637E-2</c:v>
                </c:pt>
                <c:pt idx="22">
                  <c:v>3.2233364695426585E-2</c:v>
                </c:pt>
                <c:pt idx="23">
                  <c:v>2.7927965342511966E-2</c:v>
                </c:pt>
              </c:numCache>
            </c:numRef>
          </c:val>
          <c:smooth val="0"/>
          <c:extLst>
            <c:ext xmlns:c16="http://schemas.microsoft.com/office/drawing/2014/chart" uri="{C3380CC4-5D6E-409C-BE32-E72D297353CC}">
              <c16:uniqueId val="{00000004-2F55-4DA8-A7F7-14E2D422EDF9}"/>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#27:</a:t>
            </a:r>
            <a:r>
              <a:rPr lang="en-US" baseline="0"/>
              <a:t>  </a:t>
            </a:r>
            <a:r>
              <a:rPr lang="en-US"/>
              <a:t>Microwave Oven</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Data'!$A$201:$A$244</c:f>
              <c:numCache>
                <c:formatCode>General</c:formatCode>
                <c:ptCount val="44"/>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numCache>
            </c:numRef>
          </c:cat>
          <c:val>
            <c:numRef>
              <c:f>'Working Data'!$EN$201:$EN$244</c:f>
              <c:numCache>
                <c:formatCode>General</c:formatCode>
                <c:ptCount val="44"/>
                <c:pt idx="0">
                  <c:v>0</c:v>
                </c:pt>
                <c:pt idx="1">
                  <c:v>1.2</c:v>
                </c:pt>
                <c:pt idx="2">
                  <c:v>2.2000000000000002</c:v>
                </c:pt>
                <c:pt idx="3">
                  <c:v>3.2</c:v>
                </c:pt>
                <c:pt idx="4">
                  <c:v>4.3</c:v>
                </c:pt>
                <c:pt idx="5">
                  <c:v>5.4</c:v>
                </c:pt>
                <c:pt idx="6">
                  <c:v>6.5</c:v>
                </c:pt>
                <c:pt idx="7">
                  <c:v>7.6</c:v>
                </c:pt>
                <c:pt idx="8">
                  <c:v>14.3</c:v>
                </c:pt>
                <c:pt idx="9">
                  <c:v>17</c:v>
                </c:pt>
                <c:pt idx="10">
                  <c:v>20.8</c:v>
                </c:pt>
                <c:pt idx="11">
                  <c:v>27.6</c:v>
                </c:pt>
                <c:pt idx="12">
                  <c:v>34.299999999999997</c:v>
                </c:pt>
                <c:pt idx="13">
                  <c:v>43.1</c:v>
                </c:pt>
                <c:pt idx="14">
                  <c:v>51.9</c:v>
                </c:pt>
                <c:pt idx="15">
                  <c:v>60.8</c:v>
                </c:pt>
                <c:pt idx="16">
                  <c:v>66.8</c:v>
                </c:pt>
                <c:pt idx="17">
                  <c:v>72.8</c:v>
                </c:pt>
                <c:pt idx="18">
                  <c:v>78.8</c:v>
                </c:pt>
                <c:pt idx="19">
                  <c:v>80.599999999999994</c:v>
                </c:pt>
                <c:pt idx="20">
                  <c:v>82.4</c:v>
                </c:pt>
                <c:pt idx="21">
                  <c:v>84.1</c:v>
                </c:pt>
                <c:pt idx="22">
                  <c:v>83.825000000000003</c:v>
                </c:pt>
                <c:pt idx="23">
                  <c:v>83.55</c:v>
                </c:pt>
                <c:pt idx="24">
                  <c:v>83.275000000000006</c:v>
                </c:pt>
                <c:pt idx="25">
                  <c:v>83</c:v>
                </c:pt>
                <c:pt idx="26">
                  <c:v>83.769000000000005</c:v>
                </c:pt>
                <c:pt idx="27">
                  <c:v>84.537000000000006</c:v>
                </c:pt>
                <c:pt idx="28">
                  <c:v>85.305999999999997</c:v>
                </c:pt>
                <c:pt idx="29">
                  <c:v>86.075000000000003</c:v>
                </c:pt>
                <c:pt idx="30">
                  <c:v>86.936000000000007</c:v>
                </c:pt>
                <c:pt idx="31">
                  <c:v>87.805000000000007</c:v>
                </c:pt>
                <c:pt idx="32">
                  <c:v>88.683000000000007</c:v>
                </c:pt>
                <c:pt idx="33">
                  <c:v>89.57</c:v>
                </c:pt>
                <c:pt idx="34">
                  <c:v>91.165176056338026</c:v>
                </c:pt>
                <c:pt idx="35">
                  <c:v>92.76035211267606</c:v>
                </c:pt>
                <c:pt idx="36">
                  <c:v>94.355528169014093</c:v>
                </c:pt>
                <c:pt idx="37">
                  <c:v>95.950704225352112</c:v>
                </c:pt>
                <c:pt idx="38">
                  <c:v>96.5</c:v>
                </c:pt>
                <c:pt idx="39">
                  <c:v>97.1</c:v>
                </c:pt>
                <c:pt idx="40">
                  <c:v>97.6</c:v>
                </c:pt>
                <c:pt idx="41">
                  <c:v>97.9</c:v>
                </c:pt>
                <c:pt idx="42">
                  <c:v>98.2</c:v>
                </c:pt>
                <c:pt idx="43">
                  <c:v>98.4</c:v>
                </c:pt>
              </c:numCache>
            </c:numRef>
          </c:val>
          <c:smooth val="0"/>
          <c:extLst>
            <c:ext xmlns:c16="http://schemas.microsoft.com/office/drawing/2014/chart" uri="{C3380CC4-5D6E-409C-BE32-E72D297353CC}">
              <c16:uniqueId val="{00000000-A78E-43A5-BB75-6C60DA386535}"/>
            </c:ext>
          </c:extLst>
        </c:ser>
        <c:ser>
          <c:idx val="1"/>
          <c:order val="1"/>
          <c:tx>
            <c:strRef>
              <c:f>'Working Data'!$EO$28</c:f>
              <c:strCache>
                <c:ptCount val="1"/>
                <c:pt idx="0">
                  <c:v>&lt;--Logistic Curve</c:v>
                </c:pt>
              </c:strCache>
            </c:strRef>
          </c:tx>
          <c:spPr>
            <a:ln w="25400" cap="rnd">
              <a:solidFill>
                <a:schemeClr val="accent2"/>
              </a:solidFill>
              <a:prstDash val="sysDot"/>
              <a:round/>
            </a:ln>
            <a:effectLst/>
          </c:spPr>
          <c:marker>
            <c:symbol val="none"/>
          </c:marker>
          <c:cat>
            <c:numRef>
              <c:f>'Working Data'!$A$201:$A$244</c:f>
              <c:numCache>
                <c:formatCode>General</c:formatCode>
                <c:ptCount val="44"/>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pt idx="18">
                  <c:v>1990</c:v>
                </c:pt>
                <c:pt idx="19">
                  <c:v>1991</c:v>
                </c:pt>
                <c:pt idx="20">
                  <c:v>1992</c:v>
                </c:pt>
                <c:pt idx="21">
                  <c:v>1993</c:v>
                </c:pt>
                <c:pt idx="22">
                  <c:v>1994</c:v>
                </c:pt>
                <c:pt idx="23">
                  <c:v>1995</c:v>
                </c:pt>
                <c:pt idx="24">
                  <c:v>1996</c:v>
                </c:pt>
                <c:pt idx="25">
                  <c:v>1997</c:v>
                </c:pt>
                <c:pt idx="26">
                  <c:v>1998</c:v>
                </c:pt>
                <c:pt idx="27">
                  <c:v>1999</c:v>
                </c:pt>
                <c:pt idx="28">
                  <c:v>2000</c:v>
                </c:pt>
                <c:pt idx="29">
                  <c:v>2001</c:v>
                </c:pt>
                <c:pt idx="30">
                  <c:v>2002</c:v>
                </c:pt>
                <c:pt idx="31">
                  <c:v>2003</c:v>
                </c:pt>
                <c:pt idx="32">
                  <c:v>2004</c:v>
                </c:pt>
                <c:pt idx="33">
                  <c:v>2005</c:v>
                </c:pt>
                <c:pt idx="34">
                  <c:v>2006</c:v>
                </c:pt>
                <c:pt idx="35">
                  <c:v>2007</c:v>
                </c:pt>
                <c:pt idx="36">
                  <c:v>2008</c:v>
                </c:pt>
                <c:pt idx="37">
                  <c:v>2009</c:v>
                </c:pt>
                <c:pt idx="38">
                  <c:v>2010</c:v>
                </c:pt>
                <c:pt idx="39">
                  <c:v>2011</c:v>
                </c:pt>
                <c:pt idx="40">
                  <c:v>2012</c:v>
                </c:pt>
                <c:pt idx="41">
                  <c:v>2013</c:v>
                </c:pt>
                <c:pt idx="42">
                  <c:v>2014</c:v>
                </c:pt>
                <c:pt idx="43">
                  <c:v>2015</c:v>
                </c:pt>
              </c:numCache>
            </c:numRef>
          </c:cat>
          <c:val>
            <c:numRef>
              <c:f>'Working Data'!$EO$201:$EO$244</c:f>
              <c:numCache>
                <c:formatCode>0.000</c:formatCode>
                <c:ptCount val="44"/>
                <c:pt idx="0">
                  <c:v>2.555540994173009</c:v>
                </c:pt>
                <c:pt idx="1">
                  <c:v>3.2755899806354241</c:v>
                </c:pt>
                <c:pt idx="2">
                  <c:v>4.1896513611611672</c:v>
                </c:pt>
                <c:pt idx="3">
                  <c:v>5.3444529342952425</c:v>
                </c:pt>
                <c:pt idx="4">
                  <c:v>6.7945983542198292</c:v>
                </c:pt>
                <c:pt idx="5">
                  <c:v>8.6018490431017369</c:v>
                </c:pt>
                <c:pt idx="6">
                  <c:v>10.832952648501761</c:v>
                </c:pt>
                <c:pt idx="7">
                  <c:v>13.55539257015864</c:v>
                </c:pt>
                <c:pt idx="8">
                  <c:v>16.830511343684162</c:v>
                </c:pt>
                <c:pt idx="9">
                  <c:v>20.703837725377667</c:v>
                </c:pt>
                <c:pt idx="10">
                  <c:v>25.193247150816727</c:v>
                </c:pt>
                <c:pt idx="11">
                  <c:v>30.276789758094722</c:v>
                </c:pt>
                <c:pt idx="12">
                  <c:v>35.883305518406758</c:v>
                </c:pt>
                <c:pt idx="13">
                  <c:v>41.889617727745176</c:v>
                </c:pt>
                <c:pt idx="14">
                  <c:v>48.127332882681159</c:v>
                </c:pt>
                <c:pt idx="15">
                  <c:v>54.399740172942103</c:v>
                </c:pt>
                <c:pt idx="16">
                  <c:v>60.505748276508797</c:v>
                </c:pt>
                <c:pt idx="17">
                  <c:v>66.264956082946313</c:v>
                </c:pt>
                <c:pt idx="18">
                  <c:v>71.53747313037772</c:v>
                </c:pt>
                <c:pt idx="19">
                  <c:v>76.234279565489729</c:v>
                </c:pt>
                <c:pt idx="20">
                  <c:v>80.317447562786199</c:v>
                </c:pt>
                <c:pt idx="21">
                  <c:v>83.792575280921</c:v>
                </c:pt>
                <c:pt idx="22">
                  <c:v>86.697159853559185</c:v>
                </c:pt>
                <c:pt idx="23">
                  <c:v>89.088370226511458</c:v>
                </c:pt>
                <c:pt idx="24">
                  <c:v>91.032511059447572</c:v>
                </c:pt>
                <c:pt idx="25">
                  <c:v>92.597181064994103</c:v>
                </c:pt>
                <c:pt idx="26">
                  <c:v>93.846177230695574</c:v>
                </c:pt>
                <c:pt idx="27">
                  <c:v>94.836685234596132</c:v>
                </c:pt>
                <c:pt idx="28">
                  <c:v>95.618132986303976</c:v>
                </c:pt>
                <c:pt idx="29">
                  <c:v>96.232123886825079</c:v>
                </c:pt>
                <c:pt idx="30">
                  <c:v>96.712990663360856</c:v>
                </c:pt>
                <c:pt idx="31">
                  <c:v>97.088647620980282</c:v>
                </c:pt>
                <c:pt idx="32">
                  <c:v>97.381535585652045</c:v>
                </c:pt>
                <c:pt idx="33">
                  <c:v>97.609540194125756</c:v>
                </c:pt>
                <c:pt idx="34">
                  <c:v>97.786822595231598</c:v>
                </c:pt>
                <c:pt idx="35">
                  <c:v>97.924538206520495</c:v>
                </c:pt>
                <c:pt idx="36">
                  <c:v>98.031440373075995</c:v>
                </c:pt>
                <c:pt idx="37">
                  <c:v>98.114376912233794</c:v>
                </c:pt>
                <c:pt idx="38">
                  <c:v>98.178692471847711</c:v>
                </c:pt>
                <c:pt idx="39">
                  <c:v>98.2285509965985</c:v>
                </c:pt>
                <c:pt idx="40">
                  <c:v>98.267192054731154</c:v>
                </c:pt>
                <c:pt idx="41">
                  <c:v>98.29713333794156</c:v>
                </c:pt>
                <c:pt idx="42">
                  <c:v>98.320329892008516</c:v>
                </c:pt>
                <c:pt idx="43">
                  <c:v>98.338298879078849</c:v>
                </c:pt>
              </c:numCache>
            </c:numRef>
          </c:val>
          <c:smooth val="0"/>
          <c:extLst>
            <c:ext xmlns:c16="http://schemas.microsoft.com/office/drawing/2014/chart" uri="{C3380CC4-5D6E-409C-BE32-E72D297353CC}">
              <c16:uniqueId val="{00000001-A78E-43A5-BB75-6C60DA386535}"/>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Data'!$EP$1</c:f>
              <c:strCache>
                <c:ptCount val="1"/>
                <c:pt idx="0">
                  <c:v>1st Derivative (Scaled to Fit)</c:v>
                </c:pt>
              </c:strCache>
            </c:strRef>
          </c:tx>
          <c:spPr>
            <a:ln w="25400" cap="rnd">
              <a:solidFill>
                <a:schemeClr val="accent5"/>
              </a:solidFill>
              <a:prstDash val="sysDash"/>
              <a:round/>
            </a:ln>
            <a:effectLst/>
          </c:spPr>
          <c:marker>
            <c:symbol val="none"/>
          </c:marker>
          <c:val>
            <c:numRef>
              <c:f>'Working Data'!$EP$201:$EP$244</c:f>
              <c:numCache>
                <c:formatCode>0.000</c:formatCode>
                <c:ptCount val="44"/>
                <c:pt idx="0">
                  <c:v>7.9583502092752528E-2</c:v>
                </c:pt>
                <c:pt idx="1">
                  <c:v>0.10124059627742685</c:v>
                </c:pt>
                <c:pt idx="2">
                  <c:v>0.12824772801363574</c:v>
                </c:pt>
                <c:pt idx="3">
                  <c:v>0.1615915726395</c:v>
                </c:pt>
                <c:pt idx="4">
                  <c:v>0.20223580913134115</c:v>
                </c:pt>
                <c:pt idx="5">
                  <c:v>0.2509761165344695</c:v>
                </c:pt>
                <c:pt idx="6">
                  <c:v>0.30821994247647372</c:v>
                </c:pt>
                <c:pt idx="7">
                  <c:v>0.37368832377766253</c:v>
                </c:pt>
                <c:pt idx="8">
                  <c:v>0.44606508903400677</c:v>
                </c:pt>
                <c:pt idx="9">
                  <c:v>0.5226652264939341</c:v>
                </c:pt>
                <c:pt idx="10">
                  <c:v>0.59925059662296332</c:v>
                </c:pt>
                <c:pt idx="11">
                  <c:v>0.67015940173820188</c:v>
                </c:pt>
                <c:pt idx="12">
                  <c:v>0.72888939907450956</c:v>
                </c:pt>
                <c:pt idx="13">
                  <c:v>0.76914430090841956</c:v>
                </c:pt>
                <c:pt idx="14">
                  <c:v>0.78613458919086165</c:v>
                </c:pt>
                <c:pt idx="15">
                  <c:v>0.77772355125646297</c:v>
                </c:pt>
                <c:pt idx="16">
                  <c:v>0.7449774996841706</c:v>
                </c:pt>
                <c:pt idx="17">
                  <c:v>0.69188831551428298</c:v>
                </c:pt>
                <c:pt idx="18">
                  <c:v>0.62438669886301734</c:v>
                </c:pt>
                <c:pt idx="19">
                  <c:v>0.54904170680027975</c:v>
                </c:pt>
                <c:pt idx="20">
                  <c:v>0.47189221831867301</c:v>
                </c:pt>
                <c:pt idx="21">
                  <c:v>0.39769705882626488</c:v>
                </c:pt>
                <c:pt idx="22">
                  <c:v>0.32966233278410367</c:v>
                </c:pt>
                <c:pt idx="23">
                  <c:v>0.26953793604234211</c:v>
                </c:pt>
                <c:pt idx="24">
                  <c:v>0.21791604052457567</c:v>
                </c:pt>
                <c:pt idx="25">
                  <c:v>0.17458622290250408</c:v>
                </c:pt>
                <c:pt idx="26">
                  <c:v>0.13885639790653309</c:v>
                </c:pt>
                <c:pt idx="27">
                  <c:v>0.10980035330192298</c:v>
                </c:pt>
                <c:pt idx="28">
                  <c:v>8.6427073670022378E-2</c:v>
                </c:pt>
                <c:pt idx="29">
                  <c:v>6.7784081444224362E-2</c:v>
                </c:pt>
                <c:pt idx="30">
                  <c:v>5.3012157979002709E-2</c:v>
                </c:pt>
                <c:pt idx="31">
                  <c:v>4.1367668475877153E-2</c:v>
                </c:pt>
                <c:pt idx="32">
                  <c:v>3.2225202998380026E-2</c:v>
                </c:pt>
                <c:pt idx="33">
                  <c:v>2.5069475191536125E-2</c:v>
                </c:pt>
                <c:pt idx="34">
                  <c:v>1.9482274666519039E-2</c:v>
                </c:pt>
                <c:pt idx="35">
                  <c:v>1.5127959059905383E-2</c:v>
                </c:pt>
                <c:pt idx="36">
                  <c:v>1.1739411536949731E-2</c:v>
                </c:pt>
                <c:pt idx="37">
                  <c:v>9.1054024117183819E-3</c:v>
                </c:pt>
                <c:pt idx="38">
                  <c:v>7.0597060030631398E-3</c:v>
                </c:pt>
                <c:pt idx="39">
                  <c:v>5.4719974558082298E-3</c:v>
                </c:pt>
                <c:pt idx="40">
                  <c:v>4.2403898682165202E-3</c:v>
                </c:pt>
                <c:pt idx="41">
                  <c:v>3.2854032639850505E-3</c:v>
                </c:pt>
                <c:pt idx="42">
                  <c:v>2.5451414097558871E-3</c:v>
                </c:pt>
                <c:pt idx="43">
                  <c:v>1.9714643555215944E-3</c:v>
                </c:pt>
              </c:numCache>
            </c:numRef>
          </c:val>
          <c:smooth val="0"/>
          <c:extLst>
            <c:ext xmlns:c16="http://schemas.microsoft.com/office/drawing/2014/chart" uri="{C3380CC4-5D6E-409C-BE32-E72D297353CC}">
              <c16:uniqueId val="{00000002-A78E-43A5-BB75-6C60DA386535}"/>
            </c:ext>
          </c:extLst>
        </c:ser>
        <c:ser>
          <c:idx val="2"/>
          <c:order val="3"/>
          <c:tx>
            <c:strRef>
              <c:f>'Working Data'!$EQ$28</c:f>
              <c:strCache>
                <c:ptCount val="1"/>
                <c:pt idx="0">
                  <c:v>2nd Derivative</c:v>
                </c:pt>
              </c:strCache>
            </c:strRef>
          </c:tx>
          <c:spPr>
            <a:ln w="25400" cap="rnd">
              <a:solidFill>
                <a:schemeClr val="accent3"/>
              </a:solidFill>
              <a:prstDash val="dash"/>
              <a:round/>
            </a:ln>
            <a:effectLst/>
          </c:spPr>
          <c:marker>
            <c:symbol val="none"/>
          </c:marker>
          <c:val>
            <c:numRef>
              <c:f>'Working Data'!$EQ$201:$EQ$244</c:f>
              <c:numCache>
                <c:formatCode>0.000</c:formatCode>
                <c:ptCount val="44"/>
                <c:pt idx="0">
                  <c:v>0.15438541183180421</c:v>
                </c:pt>
                <c:pt idx="1">
                  <c:v>0.19336658791236019</c:v>
                </c:pt>
                <c:pt idx="2">
                  <c:v>0.24007404543391678</c:v>
                </c:pt>
                <c:pt idx="3">
                  <c:v>0.29473139132912241</c:v>
                </c:pt>
                <c:pt idx="4">
                  <c:v>0.35666655889899523</c:v>
                </c:pt>
                <c:pt idx="5">
                  <c:v>0.42376179821754267</c:v>
                </c:pt>
                <c:pt idx="6">
                  <c:v>0.49181556242156865</c:v>
                </c:pt>
                <c:pt idx="7">
                  <c:v>0.55397034641577136</c:v>
                </c:pt>
                <c:pt idx="8">
                  <c:v>0.60050582912997319</c:v>
                </c:pt>
                <c:pt idx="9">
                  <c:v>0.61943128492468735</c:v>
                </c:pt>
                <c:pt idx="10">
                  <c:v>0.59830833122833804</c:v>
                </c:pt>
                <c:pt idx="11">
                  <c:v>0.52741937897130409</c:v>
                </c:pt>
                <c:pt idx="12">
                  <c:v>0.4036837092901101</c:v>
                </c:pt>
                <c:pt idx="13">
                  <c:v>0.23384660422843662</c:v>
                </c:pt>
                <c:pt idx="14">
                  <c:v>3.5070747820554145E-2</c:v>
                </c:pt>
                <c:pt idx="15">
                  <c:v>-0.16818607954206427</c:v>
                </c:pt>
                <c:pt idx="16">
                  <c:v>-0.35028829179713317</c:v>
                </c:pt>
                <c:pt idx="17">
                  <c:v>-0.49104842804255622</c:v>
                </c:pt>
                <c:pt idx="18">
                  <c:v>-0.58005722383191105</c:v>
                </c:pt>
                <c:pt idx="19">
                  <c:v>-0.61730996878058475</c:v>
                </c:pt>
                <c:pt idx="20">
                  <c:v>-0.6107028347125627</c:v>
                </c:pt>
                <c:pt idx="21">
                  <c:v>-0.57216123167809263</c:v>
                </c:pt>
                <c:pt idx="22">
                  <c:v>-0.51410384915100926</c:v>
                </c:pt>
                <c:pt idx="23">
                  <c:v>-0.44714599413148531</c:v>
                </c:pt>
                <c:pt idx="24">
                  <c:v>-0.37912837341825156</c:v>
                </c:pt>
                <c:pt idx="25">
                  <c:v>-0.31510452745012263</c:v>
                </c:pt>
                <c:pt idx="26">
                  <c:v>-0.25782992820629153</c:v>
                </c:pt>
                <c:pt idx="27">
                  <c:v>-0.20840156872331769</c:v>
                </c:pt>
                <c:pt idx="28">
                  <c:v>-0.16684785614406905</c:v>
                </c:pt>
                <c:pt idx="29">
                  <c:v>-0.13258837872638379</c:v>
                </c:pt>
                <c:pt idx="30">
                  <c:v>-0.10475409394969865</c:v>
                </c:pt>
                <c:pt idx="31">
                  <c:v>-8.239043025033059E-2</c:v>
                </c:pt>
                <c:pt idx="32">
                  <c:v>-6.4574262200830707E-2</c:v>
                </c:pt>
                <c:pt idx="33">
                  <c:v>-5.0473027298465208E-2</c:v>
                </c:pt>
                <c:pt idx="34">
                  <c:v>-3.9367815285924826E-2</c:v>
                </c:pt>
                <c:pt idx="35">
                  <c:v>-3.0655699199757455E-2</c:v>
                </c:pt>
                <c:pt idx="36">
                  <c:v>-2.3841249687121965E-2</c:v>
                </c:pt>
                <c:pt idx="37">
                  <c:v>-1.8523319750803846E-2</c:v>
                </c:pt>
                <c:pt idx="38">
                  <c:v>-1.4380598342092443E-2</c:v>
                </c:pt>
                <c:pt idx="39">
                  <c:v>-1.1157787826932747E-2</c:v>
                </c:pt>
                <c:pt idx="40">
                  <c:v>-8.65326786092541E-3</c:v>
                </c:pt>
                <c:pt idx="41">
                  <c:v>-6.7085393804458791E-3</c:v>
                </c:pt>
                <c:pt idx="42">
                  <c:v>-5.1994373030930545E-3</c:v>
                </c:pt>
                <c:pt idx="43">
                  <c:v>-4.028952995743856E-3</c:v>
                </c:pt>
              </c:numCache>
            </c:numRef>
          </c:val>
          <c:smooth val="0"/>
          <c:extLst>
            <c:ext xmlns:c16="http://schemas.microsoft.com/office/drawing/2014/chart" uri="{C3380CC4-5D6E-409C-BE32-E72D297353CC}">
              <c16:uniqueId val="{00000003-A78E-43A5-BB75-6C60DA386535}"/>
            </c:ext>
          </c:extLst>
        </c:ser>
        <c:ser>
          <c:idx val="3"/>
          <c:order val="4"/>
          <c:tx>
            <c:strRef>
              <c:f>'Working Data'!$ER$28</c:f>
              <c:strCache>
                <c:ptCount val="1"/>
                <c:pt idx="0">
                  <c:v>3rd Derivative</c:v>
                </c:pt>
              </c:strCache>
            </c:strRef>
          </c:tx>
          <c:spPr>
            <a:ln w="25400" cap="rnd">
              <a:solidFill>
                <a:schemeClr val="accent4"/>
              </a:solidFill>
              <a:prstDash val="dashDot"/>
              <a:round/>
            </a:ln>
            <a:effectLst/>
          </c:spPr>
          <c:marker>
            <c:symbol val="none"/>
          </c:marker>
          <c:val>
            <c:numRef>
              <c:f>'Working Data'!$ER$201:$ER$244</c:f>
              <c:numCache>
                <c:formatCode>0.000</c:formatCode>
                <c:ptCount val="44"/>
                <c:pt idx="0">
                  <c:v>3.5329600859800268E-2</c:v>
                </c:pt>
                <c:pt idx="1">
                  <c:v>4.2755347289261607E-2</c:v>
                </c:pt>
                <c:pt idx="2">
                  <c:v>5.0703659736953996E-2</c:v>
                </c:pt>
                <c:pt idx="3">
                  <c:v>5.8508289222424757E-2</c:v>
                </c:pt>
                <c:pt idx="4">
                  <c:v>6.5020069493103974E-2</c:v>
                </c:pt>
                <c:pt idx="5">
                  <c:v>6.8480398371857085E-2</c:v>
                </c:pt>
                <c:pt idx="6">
                  <c:v>6.6488742716753521E-2</c:v>
                </c:pt>
                <c:pt idx="7">
                  <c:v>5.6192053279928947E-2</c:v>
                </c:pt>
                <c:pt idx="8">
                  <c:v>3.4850535652182373E-2</c:v>
                </c:pt>
                <c:pt idx="9">
                  <c:v>8.7318250692952116E-4</c:v>
                </c:pt>
                <c:pt idx="10">
                  <c:v>-4.4807647181181194E-2</c:v>
                </c:pt>
                <c:pt idx="11">
                  <c:v>-9.7541832771871173E-2</c:v>
                </c:pt>
                <c:pt idx="12">
                  <c:v>-0.14881833443455858</c:v>
                </c:pt>
                <c:pt idx="13">
                  <c:v>-0.18794168039820147</c:v>
                </c:pt>
                <c:pt idx="14">
                  <c:v>-0.20542518543872715</c:v>
                </c:pt>
                <c:pt idx="15">
                  <c:v>-0.19669795400387027</c:v>
                </c:pt>
                <c:pt idx="16">
                  <c:v>-0.16406612491258091</c:v>
                </c:pt>
                <c:pt idx="17">
                  <c:v>-0.11571060021798521</c:v>
                </c:pt>
                <c:pt idx="18">
                  <c:v>-6.23527057559966E-2</c:v>
                </c:pt>
                <c:pt idx="19">
                  <c:v>-1.3537701380104718E-2</c:v>
                </c:pt>
                <c:pt idx="20">
                  <c:v>2.4703344011876481E-2</c:v>
                </c:pt>
                <c:pt idx="21">
                  <c:v>5.0271773391867232E-2</c:v>
                </c:pt>
                <c:pt idx="22">
                  <c:v>6.4058614698344063E-2</c:v>
                </c:pt>
                <c:pt idx="23">
                  <c:v>6.8551264088167002E-2</c:v>
                </c:pt>
                <c:pt idx="24">
                  <c:v>6.665071991502404E-2</c:v>
                </c:pt>
                <c:pt idx="25">
                  <c:v>6.0948846414364349E-2</c:v>
                </c:pt>
                <c:pt idx="26">
                  <c:v>5.3427521826190864E-2</c:v>
                </c:pt>
                <c:pt idx="27">
                  <c:v>4.5432132186574499E-2</c:v>
                </c:pt>
                <c:pt idx="28">
                  <c:v>3.77773021908165E-2</c:v>
                </c:pt>
                <c:pt idx="29">
                  <c:v>3.0889800337040287E-2</c:v>
                </c:pt>
                <c:pt idx="30">
                  <c:v>2.4939745546871936E-2</c:v>
                </c:pt>
                <c:pt idx="31">
                  <c:v>1.9942369497932946E-2</c:v>
                </c:pt>
                <c:pt idx="32">
                  <c:v>1.5829076048486466E-2</c:v>
                </c:pt>
                <c:pt idx="33">
                  <c:v>1.2493227925161724E-2</c:v>
                </c:pt>
                <c:pt idx="34">
                  <c:v>9.817528513669016E-3</c:v>
                </c:pt>
                <c:pt idx="35">
                  <c:v>7.6890470056985407E-3</c:v>
                </c:pt>
                <c:pt idx="36">
                  <c:v>6.0064649152130768E-3</c:v>
                </c:pt>
                <c:pt idx="37">
                  <c:v>4.6827145327713073E-3</c:v>
                </c:pt>
                <c:pt idx="38">
                  <c:v>3.6450716897034859E-3</c:v>
                </c:pt>
                <c:pt idx="39">
                  <c:v>2.8339768848106807E-3</c:v>
                </c:pt>
                <c:pt idx="40">
                  <c:v>2.2013335151793117E-3</c:v>
                </c:pt>
                <c:pt idx="41">
                  <c:v>1.7086985339444119E-3</c:v>
                </c:pt>
                <c:pt idx="42">
                  <c:v>1.3255778689620714E-3</c:v>
                </c:pt>
                <c:pt idx="43">
                  <c:v>1.0279203695121855E-3</c:v>
                </c:pt>
              </c:numCache>
            </c:numRef>
          </c:val>
          <c:smooth val="0"/>
          <c:extLst>
            <c:ext xmlns:c16="http://schemas.microsoft.com/office/drawing/2014/chart" uri="{C3380CC4-5D6E-409C-BE32-E72D297353CC}">
              <c16:uniqueId val="{00000004-A78E-43A5-BB75-6C60DA386535}"/>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#26:</a:t>
            </a:r>
            <a:r>
              <a:rPr lang="en-US" baseline="0"/>
              <a:t>  </a:t>
            </a:r>
            <a:r>
              <a:rPr lang="en-US"/>
              <a:t>Medical MRI Unit</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Data'!$A$212:$A$242</c:f>
              <c:numCache>
                <c:formatCode>General</c:formatCode>
                <c:ptCount val="3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numCache>
            </c:numRef>
          </c:cat>
          <c:val>
            <c:numRef>
              <c:f>'Working Data'!$EI$212:$EI$242</c:f>
              <c:numCache>
                <c:formatCode>General</c:formatCode>
                <c:ptCount val="31"/>
                <c:pt idx="0">
                  <c:v>2.77</c:v>
                </c:pt>
                <c:pt idx="1">
                  <c:v>3.16</c:v>
                </c:pt>
                <c:pt idx="2">
                  <c:v>4.7699999999999996</c:v>
                </c:pt>
                <c:pt idx="3">
                  <c:v>6.5</c:v>
                </c:pt>
                <c:pt idx="4">
                  <c:v>8.91</c:v>
                </c:pt>
                <c:pt idx="5">
                  <c:v>11.75</c:v>
                </c:pt>
                <c:pt idx="6">
                  <c:v>13.8</c:v>
                </c:pt>
                <c:pt idx="7">
                  <c:v>16.46</c:v>
                </c:pt>
                <c:pt idx="8">
                  <c:v>18.3</c:v>
                </c:pt>
                <c:pt idx="9">
                  <c:v>21.22</c:v>
                </c:pt>
                <c:pt idx="10">
                  <c:v>26.33</c:v>
                </c:pt>
                <c:pt idx="11">
                  <c:v>30.02</c:v>
                </c:pt>
                <c:pt idx="12">
                  <c:v>32.32</c:v>
                </c:pt>
                <c:pt idx="13">
                  <c:v>32.76</c:v>
                </c:pt>
                <c:pt idx="14">
                  <c:v>33.93</c:v>
                </c:pt>
                <c:pt idx="15">
                  <c:v>33.590000000000003</c:v>
                </c:pt>
                <c:pt idx="16">
                  <c:v>35.85</c:v>
                </c:pt>
                <c:pt idx="17">
                  <c:v>36.619999999999997</c:v>
                </c:pt>
                <c:pt idx="23">
                  <c:v>59.11</c:v>
                </c:pt>
                <c:pt idx="24">
                  <c:v>57.56</c:v>
                </c:pt>
                <c:pt idx="27">
                  <c:v>70</c:v>
                </c:pt>
                <c:pt idx="29">
                  <c:v>76.67</c:v>
                </c:pt>
                <c:pt idx="30">
                  <c:v>78.89</c:v>
                </c:pt>
              </c:numCache>
            </c:numRef>
          </c:val>
          <c:smooth val="0"/>
          <c:extLst>
            <c:ext xmlns:c16="http://schemas.microsoft.com/office/drawing/2014/chart" uri="{C3380CC4-5D6E-409C-BE32-E72D297353CC}">
              <c16:uniqueId val="{00000000-83FD-425D-81E4-0B766DE12DA2}"/>
            </c:ext>
          </c:extLst>
        </c:ser>
        <c:ser>
          <c:idx val="1"/>
          <c:order val="1"/>
          <c:tx>
            <c:strRef>
              <c:f>'Working Data'!$EJ$28</c:f>
              <c:strCache>
                <c:ptCount val="1"/>
                <c:pt idx="0">
                  <c:v>&lt;--Logistic Curve</c:v>
                </c:pt>
              </c:strCache>
            </c:strRef>
          </c:tx>
          <c:spPr>
            <a:ln w="25400" cap="rnd">
              <a:solidFill>
                <a:schemeClr val="accent2"/>
              </a:solidFill>
              <a:prstDash val="sysDot"/>
              <a:round/>
            </a:ln>
            <a:effectLst/>
          </c:spPr>
          <c:marker>
            <c:symbol val="none"/>
          </c:marker>
          <c:cat>
            <c:numRef>
              <c:f>'Working Data'!$A$212:$A$242</c:f>
              <c:numCache>
                <c:formatCode>General</c:formatCode>
                <c:ptCount val="31"/>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pt idx="22">
                  <c:v>2005</c:v>
                </c:pt>
                <c:pt idx="23">
                  <c:v>2006</c:v>
                </c:pt>
                <c:pt idx="24">
                  <c:v>2007</c:v>
                </c:pt>
                <c:pt idx="25">
                  <c:v>2008</c:v>
                </c:pt>
                <c:pt idx="26">
                  <c:v>2009</c:v>
                </c:pt>
                <c:pt idx="27">
                  <c:v>2010</c:v>
                </c:pt>
                <c:pt idx="28">
                  <c:v>2011</c:v>
                </c:pt>
                <c:pt idx="29">
                  <c:v>2012</c:v>
                </c:pt>
                <c:pt idx="30">
                  <c:v>2013</c:v>
                </c:pt>
              </c:numCache>
            </c:numRef>
          </c:cat>
          <c:val>
            <c:numRef>
              <c:f>'Working Data'!$EJ$212:$EJ$242</c:f>
              <c:numCache>
                <c:formatCode>0.000</c:formatCode>
                <c:ptCount val="31"/>
                <c:pt idx="0">
                  <c:v>5.563430944766397</c:v>
                </c:pt>
                <c:pt idx="1">
                  <c:v>6.470871941644984</c:v>
                </c:pt>
                <c:pt idx="2">
                  <c:v>7.5111646147608964</c:v>
                </c:pt>
                <c:pt idx="3">
                  <c:v>8.6986147987903024</c:v>
                </c:pt>
                <c:pt idx="4">
                  <c:v>10.047369811805156</c:v>
                </c:pt>
                <c:pt idx="5">
                  <c:v>11.570785325345266</c:v>
                </c:pt>
                <c:pt idx="6">
                  <c:v>13.280632570557691</c:v>
                </c:pt>
                <c:pt idx="7">
                  <c:v>15.186159040322963</c:v>
                </c:pt>
                <c:pt idx="8">
                  <c:v>17.293040759475488</c:v>
                </c:pt>
                <c:pt idx="9">
                  <c:v>19.602294682186045</c:v>
                </c:pt>
                <c:pt idx="10">
                  <c:v>22.109252000160694</c:v>
                </c:pt>
                <c:pt idx="11">
                  <c:v>24.802720569541162</c:v>
                </c:pt>
                <c:pt idx="12">
                  <c:v>27.664478649277509</c:v>
                </c:pt>
                <c:pt idx="13">
                  <c:v>30.669233803050254</c:v>
                </c:pt>
                <c:pt idx="14">
                  <c:v>33.78514404541675</c:v>
                </c:pt>
                <c:pt idx="15">
                  <c:v>36.974933189619847</c:v>
                </c:pt>
                <c:pt idx="16">
                  <c:v>40.197547433907303</c:v>
                </c:pt>
                <c:pt idx="17">
                  <c:v>43.410212105550805</c:v>
                </c:pt>
                <c:pt idx="23">
                  <c:v>60.393082650513222</c:v>
                </c:pt>
                <c:pt idx="24">
                  <c:v>62.60874769028247</c:v>
                </c:pt>
                <c:pt idx="27">
                  <c:v>68.057850808455612</c:v>
                </c:pt>
                <c:pt idx="29">
                  <c:v>70.770991809819577</c:v>
                </c:pt>
                <c:pt idx="30">
                  <c:v>71.888451047217828</c:v>
                </c:pt>
              </c:numCache>
            </c:numRef>
          </c:val>
          <c:smooth val="0"/>
          <c:extLst>
            <c:ext xmlns:c16="http://schemas.microsoft.com/office/drawing/2014/chart" uri="{C3380CC4-5D6E-409C-BE32-E72D297353CC}">
              <c16:uniqueId val="{00000001-83FD-425D-81E4-0B766DE12DA2}"/>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Data'!$EK$1</c:f>
              <c:strCache>
                <c:ptCount val="1"/>
                <c:pt idx="0">
                  <c:v>1st Derivative (Scaled to Fit)</c:v>
                </c:pt>
              </c:strCache>
            </c:strRef>
          </c:tx>
          <c:spPr>
            <a:ln w="25400" cap="rnd">
              <a:solidFill>
                <a:schemeClr val="accent5"/>
              </a:solidFill>
              <a:prstDash val="sysDash"/>
              <a:round/>
            </a:ln>
            <a:effectLst/>
          </c:spPr>
          <c:marker>
            <c:symbol val="none"/>
          </c:marker>
          <c:val>
            <c:numRef>
              <c:f>'Working Data'!$EK$212:$EK$242</c:f>
              <c:numCache>
                <c:formatCode>0.000</c:formatCode>
                <c:ptCount val="31"/>
                <c:pt idx="0">
                  <c:v>0.10571536614641464</c:v>
                </c:pt>
                <c:pt idx="1">
                  <c:v>0.12143696103143121</c:v>
                </c:pt>
                <c:pt idx="2">
                  <c:v>0.13893523673387154</c:v>
                </c:pt>
                <c:pt idx="3">
                  <c:v>0.15822336233195422</c:v>
                </c:pt>
                <c:pt idx="4">
                  <c:v>0.17924528928659988</c:v>
                </c:pt>
                <c:pt idx="5">
                  <c:v>0.20185579098329748</c:v>
                </c:pt>
                <c:pt idx="6">
                  <c:v>0.22580087948421565</c:v>
                </c:pt>
                <c:pt idx="7">
                  <c:v>0.25070128452524332</c:v>
                </c:pt>
                <c:pt idx="8">
                  <c:v>0.27604250956856774</c:v>
                </c:pt>
                <c:pt idx="9">
                  <c:v>0.30117549266442151</c:v>
                </c:pt>
                <c:pt idx="10">
                  <c:v>0.32533176318205009</c:v>
                </c:pt>
                <c:pt idx="11">
                  <c:v>0.34765587555971444</c:v>
                </c:pt>
                <c:pt idx="12">
                  <c:v>0.36725564346898698</c:v>
                </c:pt>
                <c:pt idx="13">
                  <c:v>0.38326743107434597</c:v>
                </c:pt>
                <c:pt idx="14">
                  <c:v>0.39493004819254124</c:v>
                </c:pt>
                <c:pt idx="15">
                  <c:v>0.40165760057635885</c:v>
                </c:pt>
                <c:pt idx="16">
                  <c:v>0.40310006821251265</c:v>
                </c:pt>
                <c:pt idx="17">
                  <c:v>0.39918125559339057</c:v>
                </c:pt>
                <c:pt idx="18">
                  <c:v>0.39010722185343522</c:v>
                </c:pt>
                <c:pt idx="19">
                  <c:v>0.37634362085430423</c:v>
                </c:pt>
                <c:pt idx="20">
                  <c:v>0.35856613954286198</c:v>
                </c:pt>
                <c:pt idx="21">
                  <c:v>0.33759282805019436</c:v>
                </c:pt>
                <c:pt idx="22">
                  <c:v>0.31430941493714443</c:v>
                </c:pt>
                <c:pt idx="23">
                  <c:v>0.28959836899313224</c:v>
                </c:pt>
                <c:pt idx="24">
                  <c:v>0.26428001034386078</c:v>
                </c:pt>
                <c:pt idx="25">
                  <c:v>0.23907040307783026</c:v>
                </c:pt>
                <c:pt idx="26">
                  <c:v>0.21455715864697897</c:v>
                </c:pt>
                <c:pt idx="27">
                  <c:v>0.19119143714320713</c:v>
                </c:pt>
                <c:pt idx="28">
                  <c:v>0.1692927132804638</c:v>
                </c:pt>
                <c:pt idx="29">
                  <c:v>0.14906224966552994</c:v>
                </c:pt>
                <c:pt idx="30">
                  <c:v>0.13060142780178066</c:v>
                </c:pt>
              </c:numCache>
            </c:numRef>
          </c:val>
          <c:smooth val="0"/>
          <c:extLst>
            <c:ext xmlns:c16="http://schemas.microsoft.com/office/drawing/2014/chart" uri="{C3380CC4-5D6E-409C-BE32-E72D297353CC}">
              <c16:uniqueId val="{00000002-83FD-425D-81E4-0B766DE12DA2}"/>
            </c:ext>
          </c:extLst>
        </c:ser>
        <c:ser>
          <c:idx val="2"/>
          <c:order val="3"/>
          <c:tx>
            <c:strRef>
              <c:f>'Working Data'!$EL$28</c:f>
              <c:strCache>
                <c:ptCount val="1"/>
                <c:pt idx="0">
                  <c:v>2nd Derivative</c:v>
                </c:pt>
              </c:strCache>
            </c:strRef>
          </c:tx>
          <c:spPr>
            <a:ln w="25400" cap="rnd">
              <a:solidFill>
                <a:schemeClr val="accent3"/>
              </a:solidFill>
              <a:prstDash val="dash"/>
              <a:round/>
            </a:ln>
            <a:effectLst/>
          </c:spPr>
          <c:marker>
            <c:symbol val="none"/>
          </c:marker>
          <c:val>
            <c:numRef>
              <c:f>'Working Data'!$EL$212:$EL$242</c:f>
              <c:numCache>
                <c:formatCode>0.000</c:formatCode>
                <c:ptCount val="31"/>
                <c:pt idx="0">
                  <c:v>0.11880932154211919</c:v>
                </c:pt>
                <c:pt idx="1">
                  <c:v>0.13282348084025561</c:v>
                </c:pt>
                <c:pt idx="2">
                  <c:v>0.1471689798121639</c:v>
                </c:pt>
                <c:pt idx="3">
                  <c:v>0.16136899364055335</c:v>
                </c:pt>
                <c:pt idx="4">
                  <c:v>0.17479086450968487</c:v>
                </c:pt>
                <c:pt idx="5">
                  <c:v>0.18664078276026569</c:v>
                </c:pt>
                <c:pt idx="6">
                  <c:v>0.1959763442081208</c:v>
                </c:pt>
                <c:pt idx="7">
                  <c:v>0.20174413023680329</c:v>
                </c:pt>
                <c:pt idx="8">
                  <c:v>0.20284809043010016</c:v>
                </c:pt>
                <c:pt idx="9">
                  <c:v>0.19825070053197441</c:v>
                </c:pt>
                <c:pt idx="10">
                  <c:v>0.18710228518432706</c:v>
                </c:pt>
                <c:pt idx="11">
                  <c:v>0.16888510114126354</c:v>
                </c:pt>
                <c:pt idx="12">
                  <c:v>0.14354962919720235</c:v>
                </c:pt>
                <c:pt idx="13">
                  <c:v>0.11161411682272528</c:v>
                </c:pt>
                <c:pt idx="14">
                  <c:v>7.4198281589077181E-2</c:v>
                </c:pt>
                <c:pt idx="15">
                  <c:v>3.2970665548474595E-2</c:v>
                </c:pt>
                <c:pt idx="16">
                  <c:v>-9.993932792747828E-3</c:v>
                </c:pt>
                <c:pt idx="17">
                  <c:v>-5.2429218560720865E-2</c:v>
                </c:pt>
                <c:pt idx="18">
                  <c:v>-9.2127665906870299E-2</c:v>
                </c:pt>
                <c:pt idx="19">
                  <c:v>-0.12717979131767168</c:v>
                </c:pt>
                <c:pt idx="20">
                  <c:v>-0.15615900615195602</c:v>
                </c:pt>
                <c:pt idx="21">
                  <c:v>-0.17822338618777867</c:v>
                </c:pt>
                <c:pt idx="22">
                  <c:v>-0.19312665666710441</c:v>
                </c:pt>
                <c:pt idx="23">
                  <c:v>-0.20115068513094533</c:v>
                </c:pt>
                <c:pt idx="24">
                  <c:v>-0.20298511134911271</c:v>
                </c:pt>
                <c:pt idx="25">
                  <c:v>-0.19958412548582199</c:v>
                </c:pt>
                <c:pt idx="26">
                  <c:v>-0.19202695404760781</c:v>
                </c:pt>
                <c:pt idx="27">
                  <c:v>-0.18140049501606573</c:v>
                </c:pt>
                <c:pt idx="28">
                  <c:v>-0.16871324133738705</c:v>
                </c:pt>
                <c:pt idx="29">
                  <c:v>-0.15484171584966502</c:v>
                </c:pt>
                <c:pt idx="30">
                  <c:v>-0.14050534026860984</c:v>
                </c:pt>
              </c:numCache>
            </c:numRef>
          </c:val>
          <c:smooth val="0"/>
          <c:extLst>
            <c:ext xmlns:c16="http://schemas.microsoft.com/office/drawing/2014/chart" uri="{C3380CC4-5D6E-409C-BE32-E72D297353CC}">
              <c16:uniqueId val="{00000003-83FD-425D-81E4-0B766DE12DA2}"/>
            </c:ext>
          </c:extLst>
        </c:ser>
        <c:ser>
          <c:idx val="3"/>
          <c:order val="4"/>
          <c:tx>
            <c:strRef>
              <c:f>'Working Data'!$EM$28</c:f>
              <c:strCache>
                <c:ptCount val="1"/>
                <c:pt idx="0">
                  <c:v>3rd Derivative</c:v>
                </c:pt>
              </c:strCache>
            </c:strRef>
          </c:tx>
          <c:spPr>
            <a:ln w="25400" cap="rnd">
              <a:solidFill>
                <a:schemeClr val="accent4"/>
              </a:solidFill>
              <a:prstDash val="dashDot"/>
              <a:round/>
            </a:ln>
            <a:effectLst/>
          </c:spPr>
          <c:marker>
            <c:symbol val="none"/>
          </c:marker>
          <c:val>
            <c:numRef>
              <c:f>'Working Data'!$EM$212:$EM$242</c:f>
              <c:numCache>
                <c:formatCode>0.000</c:formatCode>
                <c:ptCount val="31"/>
                <c:pt idx="0">
                  <c:v>1.3725457835518349E-2</c:v>
                </c:pt>
                <c:pt idx="1">
                  <c:v>1.4247006873563494E-2</c:v>
                </c:pt>
                <c:pt idx="2">
                  <c:v>1.4364806557175298E-2</c:v>
                </c:pt>
                <c:pt idx="3">
                  <c:v>1.3929883366874425E-2</c:v>
                </c:pt>
                <c:pt idx="4">
                  <c:v>1.2781365159580574E-2</c:v>
                </c:pt>
                <c:pt idx="5">
                  <c:v>1.0760792400089977E-2</c:v>
                </c:pt>
                <c:pt idx="6">
                  <c:v>7.7336268805651776E-3</c:v>
                </c:pt>
                <c:pt idx="7">
                  <c:v>3.6175741403290736E-3</c:v>
                </c:pt>
                <c:pt idx="8">
                  <c:v>-1.5847615160720688E-3</c:v>
                </c:pt>
                <c:pt idx="9">
                  <c:v>-7.7540869656820173E-3</c:v>
                </c:pt>
                <c:pt idx="10">
                  <c:v>-1.4631377315343497E-2</c:v>
                </c:pt>
                <c:pt idx="11">
                  <c:v>-2.1812975948125948E-2</c:v>
                </c:pt>
                <c:pt idx="12">
                  <c:v>-2.8772207523487719E-2</c:v>
                </c:pt>
                <c:pt idx="13">
                  <c:v>-3.4911330669005737E-2</c:v>
                </c:pt>
                <c:pt idx="14">
                  <c:v>-3.9639830191051328E-2</c:v>
                </c:pt>
                <c:pt idx="15">
                  <c:v>-4.2465931584396259E-2</c:v>
                </c:pt>
                <c:pt idx="16">
                  <c:v>-4.3081261983393682E-2</c:v>
                </c:pt>
                <c:pt idx="17">
                  <c:v>-4.1417292301064931E-2</c:v>
                </c:pt>
                <c:pt idx="18">
                  <c:v>-3.7658203435834238E-2</c:v>
                </c:pt>
                <c:pt idx="19">
                  <c:v>-3.2206568626184102E-2</c:v>
                </c:pt>
                <c:pt idx="20">
                  <c:v>-2.5611389438322293E-2</c:v>
                </c:pt>
                <c:pt idx="21">
                  <c:v>-1.8477514803373368E-2</c:v>
                </c:pt>
                <c:pt idx="22">
                  <c:v>-1.1378084961869005E-2</c:v>
                </c:pt>
                <c:pt idx="23">
                  <c:v>-4.7873640607977311E-3</c:v>
                </c:pt>
                <c:pt idx="24">
                  <c:v>9.5711039657449249E-4</c:v>
                </c:pt>
                <c:pt idx="25">
                  <c:v>5.6630130604506277E-3</c:v>
                </c:pt>
                <c:pt idx="26">
                  <c:v>9.2687437557232803E-3</c:v>
                </c:pt>
                <c:pt idx="27">
                  <c:v>1.181521022645767E-2</c:v>
                </c:pt>
                <c:pt idx="28">
                  <c:v>1.3412807888899396E-2</c:v>
                </c:pt>
                <c:pt idx="29">
                  <c:v>1.4210300809386201E-2</c:v>
                </c:pt>
                <c:pt idx="30">
                  <c:v>1.4369494789046868E-2</c:v>
                </c:pt>
              </c:numCache>
            </c:numRef>
          </c:val>
          <c:smooth val="0"/>
          <c:extLst>
            <c:ext xmlns:c16="http://schemas.microsoft.com/office/drawing/2014/chart" uri="{C3380CC4-5D6E-409C-BE32-E72D297353CC}">
              <c16:uniqueId val="{00000004-83FD-425D-81E4-0B766DE12DA2}"/>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#31:  Power Steering</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Data'!$A$180:$A$213</c:f>
              <c:numCache>
                <c:formatCode>General</c:formatCode>
                <c:ptCount val="34"/>
                <c:pt idx="0">
                  <c:v>1951</c:v>
                </c:pt>
                <c:pt idx="1">
                  <c:v>1952</c:v>
                </c:pt>
                <c:pt idx="2">
                  <c:v>1953</c:v>
                </c:pt>
                <c:pt idx="3">
                  <c:v>1954</c:v>
                </c:pt>
                <c:pt idx="4">
                  <c:v>1955</c:v>
                </c:pt>
                <c:pt idx="5">
                  <c:v>1956</c:v>
                </c:pt>
                <c:pt idx="6">
                  <c:v>1957</c:v>
                </c:pt>
                <c:pt idx="7">
                  <c:v>1958</c:v>
                </c:pt>
                <c:pt idx="8">
                  <c:v>1959</c:v>
                </c:pt>
                <c:pt idx="9">
                  <c:v>1960</c:v>
                </c:pt>
                <c:pt idx="10">
                  <c:v>1961</c:v>
                </c:pt>
                <c:pt idx="11">
                  <c:v>1962</c:v>
                </c:pt>
                <c:pt idx="12">
                  <c:v>1963</c:v>
                </c:pt>
                <c:pt idx="13">
                  <c:v>1964</c:v>
                </c:pt>
                <c:pt idx="14">
                  <c:v>1965</c:v>
                </c:pt>
                <c:pt idx="15">
                  <c:v>1966</c:v>
                </c:pt>
                <c:pt idx="16">
                  <c:v>1967</c:v>
                </c:pt>
                <c:pt idx="17">
                  <c:v>1968</c:v>
                </c:pt>
                <c:pt idx="18">
                  <c:v>1969</c:v>
                </c:pt>
                <c:pt idx="19">
                  <c:v>1970</c:v>
                </c:pt>
                <c:pt idx="20">
                  <c:v>1971</c:v>
                </c:pt>
                <c:pt idx="21">
                  <c:v>1972</c:v>
                </c:pt>
                <c:pt idx="22">
                  <c:v>1973</c:v>
                </c:pt>
                <c:pt idx="23">
                  <c:v>1974</c:v>
                </c:pt>
                <c:pt idx="24">
                  <c:v>1975</c:v>
                </c:pt>
                <c:pt idx="25">
                  <c:v>1976</c:v>
                </c:pt>
                <c:pt idx="26">
                  <c:v>1977</c:v>
                </c:pt>
                <c:pt idx="27">
                  <c:v>1978</c:v>
                </c:pt>
                <c:pt idx="28">
                  <c:v>1979</c:v>
                </c:pt>
                <c:pt idx="29">
                  <c:v>1980</c:v>
                </c:pt>
                <c:pt idx="30">
                  <c:v>1981</c:v>
                </c:pt>
                <c:pt idx="31">
                  <c:v>1982</c:v>
                </c:pt>
                <c:pt idx="32">
                  <c:v>1983</c:v>
                </c:pt>
                <c:pt idx="33">
                  <c:v>1984</c:v>
                </c:pt>
              </c:numCache>
            </c:numRef>
          </c:cat>
          <c:val>
            <c:numRef>
              <c:f>'Working Data'!$FH$180:$FH$213</c:f>
              <c:numCache>
                <c:formatCode>General</c:formatCode>
                <c:ptCount val="34"/>
                <c:pt idx="0">
                  <c:v>0</c:v>
                </c:pt>
                <c:pt idx="1">
                  <c:v>2</c:v>
                </c:pt>
                <c:pt idx="2">
                  <c:v>6</c:v>
                </c:pt>
                <c:pt idx="3">
                  <c:v>12</c:v>
                </c:pt>
                <c:pt idx="4">
                  <c:v>19</c:v>
                </c:pt>
                <c:pt idx="5">
                  <c:v>25</c:v>
                </c:pt>
                <c:pt idx="6">
                  <c:v>32</c:v>
                </c:pt>
                <c:pt idx="7">
                  <c:v>39</c:v>
                </c:pt>
                <c:pt idx="8">
                  <c:v>43</c:v>
                </c:pt>
                <c:pt idx="9">
                  <c:v>43</c:v>
                </c:pt>
                <c:pt idx="10">
                  <c:v>42</c:v>
                </c:pt>
                <c:pt idx="11">
                  <c:v>43</c:v>
                </c:pt>
                <c:pt idx="12">
                  <c:v>48</c:v>
                </c:pt>
                <c:pt idx="13">
                  <c:v>53</c:v>
                </c:pt>
                <c:pt idx="14">
                  <c:v>59</c:v>
                </c:pt>
                <c:pt idx="15">
                  <c:v>65</c:v>
                </c:pt>
                <c:pt idx="16">
                  <c:v>73</c:v>
                </c:pt>
                <c:pt idx="17">
                  <c:v>80</c:v>
                </c:pt>
                <c:pt idx="18">
                  <c:v>87</c:v>
                </c:pt>
                <c:pt idx="19">
                  <c:v>91</c:v>
                </c:pt>
                <c:pt idx="20">
                  <c:v>91.5</c:v>
                </c:pt>
                <c:pt idx="21">
                  <c:v>92</c:v>
                </c:pt>
                <c:pt idx="22">
                  <c:v>93</c:v>
                </c:pt>
                <c:pt idx="23">
                  <c:v>93.5</c:v>
                </c:pt>
                <c:pt idx="24">
                  <c:v>95</c:v>
                </c:pt>
                <c:pt idx="25">
                  <c:v>96</c:v>
                </c:pt>
                <c:pt idx="26">
                  <c:v>99</c:v>
                </c:pt>
                <c:pt idx="27">
                  <c:v>100</c:v>
                </c:pt>
                <c:pt idx="28">
                  <c:v>100</c:v>
                </c:pt>
                <c:pt idx="29">
                  <c:v>99</c:v>
                </c:pt>
                <c:pt idx="30">
                  <c:v>96</c:v>
                </c:pt>
                <c:pt idx="31">
                  <c:v>95</c:v>
                </c:pt>
                <c:pt idx="32">
                  <c:v>97</c:v>
                </c:pt>
                <c:pt idx="33">
                  <c:v>100</c:v>
                </c:pt>
              </c:numCache>
            </c:numRef>
          </c:val>
          <c:smooth val="0"/>
          <c:extLst>
            <c:ext xmlns:c16="http://schemas.microsoft.com/office/drawing/2014/chart" uri="{C3380CC4-5D6E-409C-BE32-E72D297353CC}">
              <c16:uniqueId val="{00000000-F952-44FC-8892-52167D305FF0}"/>
            </c:ext>
          </c:extLst>
        </c:ser>
        <c:ser>
          <c:idx val="1"/>
          <c:order val="1"/>
          <c:tx>
            <c:strRef>
              <c:f>'Working Data'!$FI$28</c:f>
              <c:strCache>
                <c:ptCount val="1"/>
                <c:pt idx="0">
                  <c:v>&lt;--Logistic Curve</c:v>
                </c:pt>
              </c:strCache>
            </c:strRef>
          </c:tx>
          <c:spPr>
            <a:ln w="25400" cap="rnd">
              <a:solidFill>
                <a:schemeClr val="accent2"/>
              </a:solidFill>
              <a:prstDash val="sysDot"/>
              <a:round/>
            </a:ln>
            <a:effectLst/>
          </c:spPr>
          <c:marker>
            <c:symbol val="none"/>
          </c:marker>
          <c:cat>
            <c:numRef>
              <c:f>'Working Data'!$A$180:$A$213</c:f>
              <c:numCache>
                <c:formatCode>General</c:formatCode>
                <c:ptCount val="34"/>
                <c:pt idx="0">
                  <c:v>1951</c:v>
                </c:pt>
                <c:pt idx="1">
                  <c:v>1952</c:v>
                </c:pt>
                <c:pt idx="2">
                  <c:v>1953</c:v>
                </c:pt>
                <c:pt idx="3">
                  <c:v>1954</c:v>
                </c:pt>
                <c:pt idx="4">
                  <c:v>1955</c:v>
                </c:pt>
                <c:pt idx="5">
                  <c:v>1956</c:v>
                </c:pt>
                <c:pt idx="6">
                  <c:v>1957</c:v>
                </c:pt>
                <c:pt idx="7">
                  <c:v>1958</c:v>
                </c:pt>
                <c:pt idx="8">
                  <c:v>1959</c:v>
                </c:pt>
                <c:pt idx="9">
                  <c:v>1960</c:v>
                </c:pt>
                <c:pt idx="10">
                  <c:v>1961</c:v>
                </c:pt>
                <c:pt idx="11">
                  <c:v>1962</c:v>
                </c:pt>
                <c:pt idx="12">
                  <c:v>1963</c:v>
                </c:pt>
                <c:pt idx="13">
                  <c:v>1964</c:v>
                </c:pt>
                <c:pt idx="14">
                  <c:v>1965</c:v>
                </c:pt>
                <c:pt idx="15">
                  <c:v>1966</c:v>
                </c:pt>
                <c:pt idx="16">
                  <c:v>1967</c:v>
                </c:pt>
                <c:pt idx="17">
                  <c:v>1968</c:v>
                </c:pt>
                <c:pt idx="18">
                  <c:v>1969</c:v>
                </c:pt>
                <c:pt idx="19">
                  <c:v>1970</c:v>
                </c:pt>
                <c:pt idx="20">
                  <c:v>1971</c:v>
                </c:pt>
                <c:pt idx="21">
                  <c:v>1972</c:v>
                </c:pt>
                <c:pt idx="22">
                  <c:v>1973</c:v>
                </c:pt>
                <c:pt idx="23">
                  <c:v>1974</c:v>
                </c:pt>
                <c:pt idx="24">
                  <c:v>1975</c:v>
                </c:pt>
                <c:pt idx="25">
                  <c:v>1976</c:v>
                </c:pt>
                <c:pt idx="26">
                  <c:v>1977</c:v>
                </c:pt>
                <c:pt idx="27">
                  <c:v>1978</c:v>
                </c:pt>
                <c:pt idx="28">
                  <c:v>1979</c:v>
                </c:pt>
                <c:pt idx="29">
                  <c:v>1980</c:v>
                </c:pt>
                <c:pt idx="30">
                  <c:v>1981</c:v>
                </c:pt>
                <c:pt idx="31">
                  <c:v>1982</c:v>
                </c:pt>
                <c:pt idx="32">
                  <c:v>1983</c:v>
                </c:pt>
                <c:pt idx="33">
                  <c:v>1984</c:v>
                </c:pt>
              </c:numCache>
            </c:numRef>
          </c:cat>
          <c:val>
            <c:numRef>
              <c:f>'Working Data'!$FI$180:$FI$213</c:f>
              <c:numCache>
                <c:formatCode>0.000</c:formatCode>
                <c:ptCount val="34"/>
                <c:pt idx="0">
                  <c:v>7.984030836889775</c:v>
                </c:pt>
                <c:pt idx="1">
                  <c:v>9.7547836824933025</c:v>
                </c:pt>
                <c:pt idx="2">
                  <c:v>11.867614491359848</c:v>
                </c:pt>
                <c:pt idx="3">
                  <c:v>14.365227406334192</c:v>
                </c:pt>
                <c:pt idx="4">
                  <c:v>17.28538513382275</c:v>
                </c:pt>
                <c:pt idx="5">
                  <c:v>20.655967033712319</c:v>
                </c:pt>
                <c:pt idx="6">
                  <c:v>24.48920790593602</c:v>
                </c:pt>
                <c:pt idx="7">
                  <c:v>28.775815938113944</c:v>
                </c:pt>
                <c:pt idx="8">
                  <c:v>33.480072167875477</c:v>
                </c:pt>
                <c:pt idx="9">
                  <c:v>38.537268292297497</c:v>
                </c:pt>
                <c:pt idx="10">
                  <c:v>43.854744344357186</c:v>
                </c:pt>
                <c:pt idx="11">
                  <c:v>49.31720921229855</c:v>
                </c:pt>
                <c:pt idx="12">
                  <c:v>54.796024690479449</c:v>
                </c:pt>
                <c:pt idx="13">
                  <c:v>60.161014220420242</c:v>
                </c:pt>
                <c:pt idx="14">
                  <c:v>65.292571070742525</c:v>
                </c:pt>
                <c:pt idx="15">
                  <c:v>70.091744124017865</c:v>
                </c:pt>
                <c:pt idx="16">
                  <c:v>74.486618299284842</c:v>
                </c:pt>
                <c:pt idx="17">
                  <c:v>78.434386370607371</c:v>
                </c:pt>
                <c:pt idx="18">
                  <c:v>81.919577704741343</c:v>
                </c:pt>
                <c:pt idx="19">
                  <c:v>84.949608570199231</c:v>
                </c:pt>
                <c:pt idx="20">
                  <c:v>87.549027159022074</c:v>
                </c:pt>
                <c:pt idx="21">
                  <c:v>89.753640646857718</c:v>
                </c:pt>
                <c:pt idx="22">
                  <c:v>91.605326943936163</c:v>
                </c:pt>
                <c:pt idx="23">
                  <c:v>93.147929666930253</c:v>
                </c:pt>
                <c:pt idx="24">
                  <c:v>94.424317831871107</c:v>
                </c:pt>
                <c:pt idx="25">
                  <c:v>95.474494775038451</c:v>
                </c:pt>
                <c:pt idx="26">
                  <c:v>96.334549811435508</c:v>
                </c:pt>
                <c:pt idx="27">
                  <c:v>97.036228572902445</c:v>
                </c:pt>
                <c:pt idx="28">
                  <c:v>97.606921410979353</c:v>
                </c:pt>
                <c:pt idx="29">
                  <c:v>98.06990951911709</c:v>
                </c:pt>
                <c:pt idx="30">
                  <c:v>98.444750730742172</c:v>
                </c:pt>
                <c:pt idx="31">
                  <c:v>98.747723921478851</c:v>
                </c:pt>
                <c:pt idx="32">
                  <c:v>98.992280028450139</c:v>
                </c:pt>
                <c:pt idx="33">
                  <c:v>99.189468958909529</c:v>
                </c:pt>
              </c:numCache>
            </c:numRef>
          </c:val>
          <c:smooth val="0"/>
          <c:extLst>
            <c:ext xmlns:c16="http://schemas.microsoft.com/office/drawing/2014/chart" uri="{C3380CC4-5D6E-409C-BE32-E72D297353CC}">
              <c16:uniqueId val="{00000001-F952-44FC-8892-52167D305FF0}"/>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Data'!$FJ$1</c:f>
              <c:strCache>
                <c:ptCount val="1"/>
                <c:pt idx="0">
                  <c:v>1st Derivative (Scaled to Fit)</c:v>
                </c:pt>
              </c:strCache>
            </c:strRef>
          </c:tx>
          <c:spPr>
            <a:ln w="25400" cap="rnd">
              <a:solidFill>
                <a:schemeClr val="accent5"/>
              </a:solidFill>
              <a:prstDash val="sysDash"/>
              <a:round/>
            </a:ln>
            <a:effectLst/>
          </c:spPr>
          <c:marker>
            <c:symbol val="none"/>
          </c:marker>
          <c:val>
            <c:numRef>
              <c:f>'Working Data'!$FJ$180:$FJ$213</c:f>
              <c:numCache>
                <c:formatCode>0.000</c:formatCode>
                <c:ptCount val="34"/>
                <c:pt idx="0">
                  <c:v>0.20179773885179439</c:v>
                </c:pt>
                <c:pt idx="1">
                  <c:v>0.24180914345336404</c:v>
                </c:pt>
                <c:pt idx="2">
                  <c:v>0.28729617303709193</c:v>
                </c:pt>
                <c:pt idx="3">
                  <c:v>0.33790416075592927</c:v>
                </c:pt>
                <c:pt idx="4">
                  <c:v>0.39272830000306286</c:v>
                </c:pt>
                <c:pt idx="5">
                  <c:v>0.45018465594727519</c:v>
                </c:pt>
                <c:pt idx="6">
                  <c:v>0.50794261384669637</c:v>
                </c:pt>
                <c:pt idx="7">
                  <c:v>0.56297098833121262</c:v>
                </c:pt>
                <c:pt idx="8">
                  <c:v>0.61174304446856864</c:v>
                </c:pt>
                <c:pt idx="9">
                  <c:v>0.65061439861404713</c:v>
                </c:pt>
                <c:pt idx="10">
                  <c:v>0.676332928846477</c:v>
                </c:pt>
                <c:pt idx="11">
                  <c:v>0.68657802428722048</c:v>
                </c:pt>
                <c:pt idx="12">
                  <c:v>0.68038787723688043</c:v>
                </c:pt>
                <c:pt idx="13">
                  <c:v>0.65834616199056417</c:v>
                </c:pt>
                <c:pt idx="14">
                  <c:v>0.62246809851545903</c:v>
                </c:pt>
                <c:pt idx="15">
                  <c:v>0.57582277702643658</c:v>
                </c:pt>
                <c:pt idx="16">
                  <c:v>0.52200801281266851</c:v>
                </c:pt>
                <c:pt idx="17">
                  <c:v>0.46462139944618347</c:v>
                </c:pt>
                <c:pt idx="18">
                  <c:v>0.40684329218503218</c:v>
                </c:pt>
                <c:pt idx="19">
                  <c:v>0.35118831922496357</c:v>
                </c:pt>
                <c:pt idx="20">
                  <c:v>0.29942323324058923</c:v>
                </c:pt>
                <c:pt idx="21">
                  <c:v>0.252611165204083</c:v>
                </c:pt>
                <c:pt idx="22">
                  <c:v>0.21122990360908164</c:v>
                </c:pt>
                <c:pt idx="23">
                  <c:v>0.17531775631141278</c:v>
                </c:pt>
                <c:pt idx="24">
                  <c:v>0.14461480317577027</c:v>
                </c:pt>
                <c:pt idx="25">
                  <c:v>0.11868212802228077</c:v>
                </c:pt>
                <c:pt idx="26">
                  <c:v>9.6992974812719679E-2</c:v>
                </c:pt>
                <c:pt idx="27">
                  <c:v>7.899680029785687E-2</c:v>
                </c:pt>
                <c:pt idx="28">
                  <c:v>6.4160606623972008E-2</c:v>
                </c:pt>
                <c:pt idx="29">
                  <c:v>5.1992934360629947E-2</c:v>
                </c:pt>
                <c:pt idx="30">
                  <c:v>4.2055563349165943E-2</c:v>
                </c:pt>
                <c:pt idx="31">
                  <c:v>3.3967068263897948E-2</c:v>
                </c:pt>
                <c:pt idx="32">
                  <c:v>2.7401357457500001E-2</c:v>
                </c:pt>
                <c:pt idx="33">
                  <c:v>2.2083408299707032E-2</c:v>
                </c:pt>
              </c:numCache>
            </c:numRef>
          </c:val>
          <c:smooth val="0"/>
          <c:extLst>
            <c:ext xmlns:c16="http://schemas.microsoft.com/office/drawing/2014/chart" uri="{C3380CC4-5D6E-409C-BE32-E72D297353CC}">
              <c16:uniqueId val="{00000002-F952-44FC-8892-52167D305FF0}"/>
            </c:ext>
          </c:extLst>
        </c:ser>
        <c:ser>
          <c:idx val="2"/>
          <c:order val="3"/>
          <c:tx>
            <c:strRef>
              <c:f>'Working Data'!$FK$28</c:f>
              <c:strCache>
                <c:ptCount val="1"/>
                <c:pt idx="0">
                  <c:v>2nd Derivative</c:v>
                </c:pt>
              </c:strCache>
            </c:strRef>
          </c:tx>
          <c:spPr>
            <a:ln w="25400" cap="rnd">
              <a:solidFill>
                <a:schemeClr val="accent3"/>
              </a:solidFill>
              <a:prstDash val="dash"/>
              <a:round/>
            </a:ln>
            <a:effectLst/>
          </c:spPr>
          <c:marker>
            <c:symbol val="none"/>
          </c:marker>
          <c:val>
            <c:numRef>
              <c:f>'Working Data'!$FK$180:$FK$213</c:f>
              <c:numCache>
                <c:formatCode>0.000</c:formatCode>
                <c:ptCount val="34"/>
                <c:pt idx="0">
                  <c:v>0.29810656220041604</c:v>
                </c:pt>
                <c:pt idx="1">
                  <c:v>0.34215889890493822</c:v>
                </c:pt>
                <c:pt idx="2">
                  <c:v>0.38518083549422139</c:v>
                </c:pt>
                <c:pt idx="3">
                  <c:v>0.42335859969356282</c:v>
                </c:pt>
                <c:pt idx="4">
                  <c:v>0.45172576755391619</c:v>
                </c:pt>
                <c:pt idx="5">
                  <c:v>0.46446323772910908</c:v>
                </c:pt>
                <c:pt idx="6">
                  <c:v>0.4555955230579965</c:v>
                </c:pt>
                <c:pt idx="7">
                  <c:v>0.42010502190523519</c:v>
                </c:pt>
                <c:pt idx="8">
                  <c:v>0.35531868060906935</c:v>
                </c:pt>
                <c:pt idx="9">
                  <c:v>0.26221205420210897</c:v>
                </c:pt>
                <c:pt idx="10">
                  <c:v>0.146130658949326</c:v>
                </c:pt>
                <c:pt idx="11">
                  <c:v>1.6482322460553703E-2</c:v>
                </c:pt>
                <c:pt idx="12">
                  <c:v>-0.11473048570421865</c:v>
                </c:pt>
                <c:pt idx="13">
                  <c:v>-0.2351972405902874</c:v>
                </c:pt>
                <c:pt idx="14">
                  <c:v>-0.33468670521217914</c:v>
                </c:pt>
                <c:pt idx="15">
                  <c:v>-0.40676851803399505</c:v>
                </c:pt>
                <c:pt idx="16">
                  <c:v>-0.44941424683978948</c:v>
                </c:pt>
                <c:pt idx="17">
                  <c:v>-0.46449808074730708</c:v>
                </c:pt>
                <c:pt idx="18">
                  <c:v>-0.4565886924972748</c:v>
                </c:pt>
                <c:pt idx="19">
                  <c:v>-0.43154216249945743</c:v>
                </c:pt>
                <c:pt idx="20">
                  <c:v>-0.39529838508898951</c:v>
                </c:pt>
                <c:pt idx="21">
                  <c:v>-0.3530777128018906</c:v>
                </c:pt>
                <c:pt idx="22">
                  <c:v>-0.30899054823304412</c:v>
                </c:pt>
                <c:pt idx="23">
                  <c:v>-0.26596636701003368</c:v>
                </c:pt>
                <c:pt idx="24">
                  <c:v>-0.22587822867680415</c:v>
                </c:pt>
                <c:pt idx="25">
                  <c:v>-0.18975536446959304</c:v>
                </c:pt>
                <c:pt idx="26">
                  <c:v>-0.15801054906368767</c:v>
                </c:pt>
                <c:pt idx="27">
                  <c:v>-0.13064200829448941</c:v>
                </c:pt>
                <c:pt idx="28">
                  <c:v>-0.10739385061049002</c:v>
                </c:pt>
                <c:pt idx="29">
                  <c:v>-8.7873614036104677E-2</c:v>
                </c:pt>
                <c:pt idx="30">
                  <c:v>-7.1632652892101994E-2</c:v>
                </c:pt>
                <c:pt idx="31">
                  <c:v>-5.8217461123384308E-2</c:v>
                </c:pt>
                <c:pt idx="32">
                  <c:v>-4.7199846307229953E-2</c:v>
                </c:pt>
                <c:pt idx="33">
                  <c:v>-3.8192588277814125E-2</c:v>
                </c:pt>
              </c:numCache>
            </c:numRef>
          </c:val>
          <c:smooth val="0"/>
          <c:extLst>
            <c:ext xmlns:c16="http://schemas.microsoft.com/office/drawing/2014/chart" uri="{C3380CC4-5D6E-409C-BE32-E72D297353CC}">
              <c16:uniqueId val="{00000003-F952-44FC-8892-52167D305FF0}"/>
            </c:ext>
          </c:extLst>
        </c:ser>
        <c:ser>
          <c:idx val="3"/>
          <c:order val="4"/>
          <c:tx>
            <c:strRef>
              <c:f>'Working Data'!$FL$28</c:f>
              <c:strCache>
                <c:ptCount val="1"/>
                <c:pt idx="0">
                  <c:v>3rd Derivative</c:v>
                </c:pt>
              </c:strCache>
            </c:strRef>
          </c:tx>
          <c:spPr>
            <a:ln w="25400" cap="rnd">
              <a:solidFill>
                <a:schemeClr val="accent4"/>
              </a:solidFill>
              <a:prstDash val="dashDot"/>
              <a:round/>
            </a:ln>
            <a:effectLst/>
          </c:spPr>
          <c:marker>
            <c:symbol val="none"/>
          </c:marker>
          <c:val>
            <c:numRef>
              <c:f>'Working Data'!$FL$180:$FL$213</c:f>
              <c:numCache>
                <c:formatCode>0.000</c:formatCode>
                <c:ptCount val="34"/>
                <c:pt idx="0">
                  <c:v>4.3593232338470553E-2</c:v>
                </c:pt>
                <c:pt idx="1">
                  <c:v>4.4072565804822848E-2</c:v>
                </c:pt>
                <c:pt idx="2">
                  <c:v>4.1335804699858161E-2</c:v>
                </c:pt>
                <c:pt idx="3">
                  <c:v>3.4187271049491173E-2</c:v>
                </c:pt>
                <c:pt idx="4">
                  <c:v>2.1565697448542281E-2</c:v>
                </c:pt>
                <c:pt idx="5">
                  <c:v>2.8944329313829553E-3</c:v>
                </c:pt>
                <c:pt idx="6">
                  <c:v>-2.149010784496113E-2</c:v>
                </c:pt>
                <c:pt idx="7">
                  <c:v>-4.9959412494532618E-2</c:v>
                </c:pt>
                <c:pt idx="8">
                  <c:v>-7.9463880387485142E-2</c:v>
                </c:pt>
                <c:pt idx="9">
                  <c:v>-0.10585371296931112</c:v>
                </c:pt>
                <c:pt idx="10">
                  <c:v>-0.12471579440085806</c:v>
                </c:pt>
                <c:pt idx="11">
                  <c:v>-0.13254049952611419</c:v>
                </c:pt>
                <c:pt idx="12">
                  <c:v>-0.12779158596368517</c:v>
                </c:pt>
                <c:pt idx="13">
                  <c:v>-0.11140687152853665</c:v>
                </c:pt>
                <c:pt idx="14">
                  <c:v>-8.6490413183904546E-2</c:v>
                </c:pt>
                <c:pt idx="15">
                  <c:v>-5.7344509819208092E-2</c:v>
                </c:pt>
                <c:pt idx="16">
                  <c:v>-2.8280759492576704E-2</c:v>
                </c:pt>
                <c:pt idx="17">
                  <c:v>-2.6728005874090822E-3</c:v>
                </c:pt>
                <c:pt idx="18">
                  <c:v>1.7495049463985564E-2</c:v>
                </c:pt>
                <c:pt idx="19">
                  <c:v>3.1594644025690011E-2</c:v>
                </c:pt>
                <c:pt idx="20">
                  <c:v>4.0016599764559221E-2</c:v>
                </c:pt>
                <c:pt idx="21">
                  <c:v>4.3738808288483338E-2</c:v>
                </c:pt>
                <c:pt idx="22">
                  <c:v>4.3949611882385942E-2</c:v>
                </c:pt>
                <c:pt idx="23">
                  <c:v>4.1790290347001789E-2</c:v>
                </c:pt>
                <c:pt idx="24">
                  <c:v>3.821832915302574E-2</c:v>
                </c:pt>
                <c:pt idx="25">
                  <c:v>3.3962002722718695E-2</c:v>
                </c:pt>
                <c:pt idx="26">
                  <c:v>2.9530598008782438E-2</c:v>
                </c:pt>
                <c:pt idx="27">
                  <c:v>2.5251075767077479E-2</c:v>
                </c:pt>
                <c:pt idx="28">
                  <c:v>2.1311969474752012E-2</c:v>
                </c:pt>
                <c:pt idx="29">
                  <c:v>1.7804114110561053E-2</c:v>
                </c:pt>
                <c:pt idx="30">
                  <c:v>1.4753879547856535E-2</c:v>
                </c:pt>
                <c:pt idx="31">
                  <c:v>1.2148118336005492E-2</c:v>
                </c:pt>
                <c:pt idx="32">
                  <c:v>9.9517431648605253E-3</c:v>
                </c:pt>
                <c:pt idx="33">
                  <c:v>8.1194448843281228E-3</c:v>
                </c:pt>
              </c:numCache>
            </c:numRef>
          </c:val>
          <c:smooth val="0"/>
          <c:extLst>
            <c:ext xmlns:c16="http://schemas.microsoft.com/office/drawing/2014/chart" uri="{C3380CC4-5D6E-409C-BE32-E72D297353CC}">
              <c16:uniqueId val="{00000004-F952-44FC-8892-52167D305FF0}"/>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#22:</a:t>
            </a:r>
            <a:r>
              <a:rPr lang="en-US" baseline="0"/>
              <a:t>  </a:t>
            </a:r>
            <a:r>
              <a:rPr lang="en-US"/>
              <a:t>Gas Range/Stove</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Data'!$A$129:$A$244</c:f>
              <c:numCache>
                <c:formatCode>General</c:formatCode>
                <c:ptCount val="116"/>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numCache>
            </c:numRef>
          </c:cat>
          <c:val>
            <c:numRef>
              <c:f>'Working Data'!$DK$129:$DK$244</c:f>
              <c:numCache>
                <c:formatCode>General</c:formatCode>
                <c:ptCount val="116"/>
                <c:pt idx="0">
                  <c:v>10</c:v>
                </c:pt>
                <c:pt idx="1">
                  <c:v>10.6</c:v>
                </c:pt>
                <c:pt idx="2">
                  <c:v>11.1</c:v>
                </c:pt>
                <c:pt idx="3">
                  <c:v>11.6</c:v>
                </c:pt>
                <c:pt idx="4">
                  <c:v>12.1</c:v>
                </c:pt>
                <c:pt idx="5">
                  <c:v>12.7</c:v>
                </c:pt>
                <c:pt idx="6">
                  <c:v>13.3</c:v>
                </c:pt>
                <c:pt idx="7">
                  <c:v>14</c:v>
                </c:pt>
                <c:pt idx="8">
                  <c:v>14.7</c:v>
                </c:pt>
                <c:pt idx="9">
                  <c:v>15.3</c:v>
                </c:pt>
                <c:pt idx="10">
                  <c:v>15.9</c:v>
                </c:pt>
                <c:pt idx="11">
                  <c:v>16.399999999999999</c:v>
                </c:pt>
                <c:pt idx="12">
                  <c:v>16.7</c:v>
                </c:pt>
                <c:pt idx="13">
                  <c:v>17</c:v>
                </c:pt>
                <c:pt idx="14">
                  <c:v>17.3</c:v>
                </c:pt>
                <c:pt idx="15">
                  <c:v>17.600000000000001</c:v>
                </c:pt>
                <c:pt idx="16">
                  <c:v>18</c:v>
                </c:pt>
                <c:pt idx="17">
                  <c:v>18.399999999999999</c:v>
                </c:pt>
                <c:pt idx="18">
                  <c:v>19</c:v>
                </c:pt>
                <c:pt idx="19">
                  <c:v>19.7</c:v>
                </c:pt>
                <c:pt idx="20">
                  <c:v>20.6</c:v>
                </c:pt>
                <c:pt idx="21">
                  <c:v>21.6</c:v>
                </c:pt>
                <c:pt idx="22">
                  <c:v>22.9</c:v>
                </c:pt>
                <c:pt idx="23">
                  <c:v>24.4</c:v>
                </c:pt>
                <c:pt idx="24">
                  <c:v>26.1</c:v>
                </c:pt>
                <c:pt idx="25">
                  <c:v>27.8</c:v>
                </c:pt>
                <c:pt idx="26">
                  <c:v>29.5</c:v>
                </c:pt>
                <c:pt idx="27">
                  <c:v>32.799999999999997</c:v>
                </c:pt>
                <c:pt idx="28">
                  <c:v>34.700000000000003</c:v>
                </c:pt>
                <c:pt idx="29">
                  <c:v>36</c:v>
                </c:pt>
                <c:pt idx="30">
                  <c:v>36.5</c:v>
                </c:pt>
                <c:pt idx="31">
                  <c:v>37.1</c:v>
                </c:pt>
                <c:pt idx="32">
                  <c:v>37.4</c:v>
                </c:pt>
                <c:pt idx="33">
                  <c:v>37.700000000000003</c:v>
                </c:pt>
                <c:pt idx="34">
                  <c:v>38.1</c:v>
                </c:pt>
                <c:pt idx="35">
                  <c:v>40.6</c:v>
                </c:pt>
                <c:pt idx="36">
                  <c:v>45.6</c:v>
                </c:pt>
                <c:pt idx="37">
                  <c:v>49.9</c:v>
                </c:pt>
                <c:pt idx="38">
                  <c:v>50.2</c:v>
                </c:pt>
                <c:pt idx="39">
                  <c:v>50.1</c:v>
                </c:pt>
                <c:pt idx="40">
                  <c:v>53.1</c:v>
                </c:pt>
                <c:pt idx="41">
                  <c:v>55.7</c:v>
                </c:pt>
                <c:pt idx="42">
                  <c:v>57.1</c:v>
                </c:pt>
                <c:pt idx="43">
                  <c:v>57.9</c:v>
                </c:pt>
                <c:pt idx="44">
                  <c:v>58.6</c:v>
                </c:pt>
                <c:pt idx="45">
                  <c:v>59.8</c:v>
                </c:pt>
                <c:pt idx="46">
                  <c:v>61.8</c:v>
                </c:pt>
                <c:pt idx="47">
                  <c:v>64.599999999999994</c:v>
                </c:pt>
                <c:pt idx="48">
                  <c:v>67.8</c:v>
                </c:pt>
                <c:pt idx="49">
                  <c:v>71.2</c:v>
                </c:pt>
                <c:pt idx="50">
                  <c:v>74.599999999999994</c:v>
                </c:pt>
                <c:pt idx="51">
                  <c:v>77.8</c:v>
                </c:pt>
                <c:pt idx="52">
                  <c:v>80.599999999999994</c:v>
                </c:pt>
                <c:pt idx="53">
                  <c:v>83.2</c:v>
                </c:pt>
                <c:pt idx="54">
                  <c:v>85.6</c:v>
                </c:pt>
                <c:pt idx="55">
                  <c:v>87.7</c:v>
                </c:pt>
                <c:pt idx="56">
                  <c:v>89.5</c:v>
                </c:pt>
                <c:pt idx="57">
                  <c:v>91.1</c:v>
                </c:pt>
                <c:pt idx="58">
                  <c:v>92.5</c:v>
                </c:pt>
                <c:pt idx="59">
                  <c:v>93.6</c:v>
                </c:pt>
                <c:pt idx="60">
                  <c:v>94.5</c:v>
                </c:pt>
                <c:pt idx="61">
                  <c:v>95.2</c:v>
                </c:pt>
                <c:pt idx="62">
                  <c:v>95.8</c:v>
                </c:pt>
                <c:pt idx="63">
                  <c:v>96.2</c:v>
                </c:pt>
                <c:pt idx="64">
                  <c:v>96.6</c:v>
                </c:pt>
                <c:pt idx="65">
                  <c:v>96.9</c:v>
                </c:pt>
                <c:pt idx="66">
                  <c:v>97.3</c:v>
                </c:pt>
                <c:pt idx="67">
                  <c:v>97.5</c:v>
                </c:pt>
                <c:pt idx="68">
                  <c:v>97.8</c:v>
                </c:pt>
                <c:pt idx="69">
                  <c:v>98</c:v>
                </c:pt>
                <c:pt idx="70">
                  <c:v>98.2</c:v>
                </c:pt>
                <c:pt idx="71">
                  <c:v>98.4</c:v>
                </c:pt>
                <c:pt idx="72">
                  <c:v>98.5</c:v>
                </c:pt>
                <c:pt idx="73">
                  <c:v>98.7</c:v>
                </c:pt>
                <c:pt idx="74">
                  <c:v>98.8</c:v>
                </c:pt>
                <c:pt idx="75">
                  <c:v>98.9</c:v>
                </c:pt>
                <c:pt idx="76">
                  <c:v>99</c:v>
                </c:pt>
                <c:pt idx="77">
                  <c:v>99.1</c:v>
                </c:pt>
                <c:pt idx="78">
                  <c:v>99.1</c:v>
                </c:pt>
                <c:pt idx="79">
                  <c:v>99.2</c:v>
                </c:pt>
                <c:pt idx="80">
                  <c:v>99.3</c:v>
                </c:pt>
                <c:pt idx="81">
                  <c:v>99.4</c:v>
                </c:pt>
                <c:pt idx="82">
                  <c:v>99.4</c:v>
                </c:pt>
                <c:pt idx="83">
                  <c:v>99.5</c:v>
                </c:pt>
                <c:pt idx="84">
                  <c:v>99.6</c:v>
                </c:pt>
                <c:pt idx="85">
                  <c:v>99.7</c:v>
                </c:pt>
                <c:pt idx="86">
                  <c:v>99.7</c:v>
                </c:pt>
                <c:pt idx="87">
                  <c:v>99.7</c:v>
                </c:pt>
                <c:pt idx="88">
                  <c:v>99.7</c:v>
                </c:pt>
                <c:pt idx="89">
                  <c:v>99.7</c:v>
                </c:pt>
                <c:pt idx="90">
                  <c:v>99.7</c:v>
                </c:pt>
                <c:pt idx="91">
                  <c:v>99.7</c:v>
                </c:pt>
                <c:pt idx="92">
                  <c:v>99.7</c:v>
                </c:pt>
                <c:pt idx="93">
                  <c:v>99.7</c:v>
                </c:pt>
                <c:pt idx="94">
                  <c:v>99.7</c:v>
                </c:pt>
                <c:pt idx="95">
                  <c:v>99.7</c:v>
                </c:pt>
                <c:pt idx="96">
                  <c:v>99.7</c:v>
                </c:pt>
                <c:pt idx="97">
                  <c:v>99.7</c:v>
                </c:pt>
                <c:pt idx="98">
                  <c:v>99.7</c:v>
                </c:pt>
                <c:pt idx="99">
                  <c:v>99.7</c:v>
                </c:pt>
                <c:pt idx="100">
                  <c:v>99.7</c:v>
                </c:pt>
                <c:pt idx="101">
                  <c:v>99.7</c:v>
                </c:pt>
                <c:pt idx="102" formatCode="0.0">
                  <c:v>99.578000000000003</c:v>
                </c:pt>
                <c:pt idx="103" formatCode="0.0">
                  <c:v>99.254999999999995</c:v>
                </c:pt>
                <c:pt idx="104" formatCode="0.0">
                  <c:v>99.293000000000006</c:v>
                </c:pt>
                <c:pt idx="105" formatCode="0.0">
                  <c:v>99.3</c:v>
                </c:pt>
                <c:pt idx="106" formatCode="0.0">
                  <c:v>99.3</c:v>
                </c:pt>
                <c:pt idx="107" formatCode="0.0">
                  <c:v>99.3</c:v>
                </c:pt>
                <c:pt idx="108" formatCode="0.0">
                  <c:v>99.3</c:v>
                </c:pt>
                <c:pt idx="109" formatCode="0.0">
                  <c:v>99.313095898252328</c:v>
                </c:pt>
                <c:pt idx="110" formatCode="0.0">
                  <c:v>99.3</c:v>
                </c:pt>
                <c:pt idx="111" formatCode="0.0">
                  <c:v>99.3</c:v>
                </c:pt>
                <c:pt idx="112" formatCode="0.0">
                  <c:v>99.3</c:v>
                </c:pt>
                <c:pt idx="113" formatCode="0.0">
                  <c:v>99.35607499223147</c:v>
                </c:pt>
                <c:pt idx="114" formatCode="0.0">
                  <c:v>99.3</c:v>
                </c:pt>
                <c:pt idx="115" formatCode="0.0">
                  <c:v>99.3</c:v>
                </c:pt>
              </c:numCache>
            </c:numRef>
          </c:val>
          <c:smooth val="0"/>
          <c:extLst>
            <c:ext xmlns:c16="http://schemas.microsoft.com/office/drawing/2014/chart" uri="{C3380CC4-5D6E-409C-BE32-E72D297353CC}">
              <c16:uniqueId val="{00000000-7C2A-4CE0-BF35-C9A748AC8011}"/>
            </c:ext>
          </c:extLst>
        </c:ser>
        <c:ser>
          <c:idx val="1"/>
          <c:order val="1"/>
          <c:tx>
            <c:strRef>
              <c:f>'Working Data'!$DL$28</c:f>
              <c:strCache>
                <c:ptCount val="1"/>
                <c:pt idx="0">
                  <c:v>&lt;--Logistic Curve</c:v>
                </c:pt>
              </c:strCache>
            </c:strRef>
          </c:tx>
          <c:spPr>
            <a:ln w="25400" cap="rnd">
              <a:solidFill>
                <a:schemeClr val="accent2"/>
              </a:solidFill>
              <a:prstDash val="sysDot"/>
              <a:round/>
            </a:ln>
            <a:effectLst/>
          </c:spPr>
          <c:marker>
            <c:symbol val="none"/>
          </c:marker>
          <c:cat>
            <c:numRef>
              <c:f>'Working Data'!$A$129:$A$244</c:f>
              <c:numCache>
                <c:formatCode>General</c:formatCode>
                <c:ptCount val="116"/>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numCache>
            </c:numRef>
          </c:cat>
          <c:val>
            <c:numRef>
              <c:f>'Working Data'!$DL$129:$DL$244</c:f>
              <c:numCache>
                <c:formatCode>0.000E+00</c:formatCode>
                <c:ptCount val="116"/>
                <c:pt idx="0">
                  <c:v>4.5450874010278568</c:v>
                </c:pt>
                <c:pt idx="1">
                  <c:v>4.9212025475453922</c:v>
                </c:pt>
                <c:pt idx="2">
                  <c:v>5.3267051409125852</c:v>
                </c:pt>
                <c:pt idx="3">
                  <c:v>5.7635953073878259</c:v>
                </c:pt>
                <c:pt idx="4">
                  <c:v>6.2339591848482403</c:v>
                </c:pt>
                <c:pt idx="5">
                  <c:v>6.7399637539838473</c:v>
                </c:pt>
                <c:pt idx="6">
                  <c:v>7.283849723722045</c:v>
                </c:pt>
                <c:pt idx="7">
                  <c:v>7.8679222075823816</c:v>
                </c:pt>
                <c:pt idx="8">
                  <c:v>8.494538921839256</c:v>
                </c:pt>
                <c:pt idx="9">
                  <c:v>9.1660956379328908</c:v>
                </c:pt>
                <c:pt idx="10">
                  <c:v>9.8850086326452704</c:v>
                </c:pt>
                <c:pt idx="11">
                  <c:v>10.65369390247173</c:v>
                </c:pt>
                <c:pt idx="12">
                  <c:v>11.47454294580894</c:v>
                </c:pt>
                <c:pt idx="13">
                  <c:v>12.349894970476782</c:v>
                </c:pt>
                <c:pt idx="14">
                  <c:v>13.282005456947678</c:v>
                </c:pt>
                <c:pt idx="15">
                  <c:v>14.273011101326714</c:v>
                </c:pt>
                <c:pt idx="16">
                  <c:v>15.324891277794318</c:v>
                </c:pt>
                <c:pt idx="17">
                  <c:v>16.439426298090453</c:v>
                </c:pt>
                <c:pt idx="18">
                  <c:v>17.618152904557597</c:v>
                </c:pt>
                <c:pt idx="19">
                  <c:v>18.862317610463993</c:v>
                </c:pt>
                <c:pt idx="20">
                  <c:v>20.172828692001634</c:v>
                </c:pt>
                <c:pt idx="21">
                  <c:v>21.550207833466413</c:v>
                </c:pt>
                <c:pt idx="22">
                  <c:v>22.994542621317098</c:v>
                </c:pt>
                <c:pt idx="23">
                  <c:v>24.505441262467954</c:v>
                </c:pt>
                <c:pt idx="24">
                  <c:v>26.081991053784797</c:v>
                </c:pt>
                <c:pt idx="25">
                  <c:v>27.722722238547828</c:v>
                </c:pt>
                <c:pt idx="26">
                  <c:v>29.425578936519166</c:v>
                </c:pt>
                <c:pt idx="27">
                  <c:v>31.187898813036742</c:v>
                </c:pt>
                <c:pt idx="28">
                  <c:v>33.006403047475786</c:v>
                </c:pt>
                <c:pt idx="29">
                  <c:v>34.877197964679752</c:v>
                </c:pt>
                <c:pt idx="30">
                  <c:v>36.795789402272192</c:v>
                </c:pt>
                <c:pt idx="31">
                  <c:v>38.757110506585164</c:v>
                </c:pt>
                <c:pt idx="32">
                  <c:v>40.755563192277457</c:v>
                </c:pt>
                <c:pt idx="33">
                  <c:v>42.785072985184705</c:v>
                </c:pt>
                <c:pt idx="34">
                  <c:v>44.839156421060416</c:v>
                </c:pt>
                <c:pt idx="35">
                  <c:v>46.910999626442106</c:v>
                </c:pt>
                <c:pt idx="36">
                  <c:v>48.993546196644246</c:v>
                </c:pt>
                <c:pt idx="37">
                  <c:v>51.079592044525761</c:v>
                </c:pt>
                <c:pt idx="38">
                  <c:v>53.161884553616744</c:v>
                </c:pt>
                <c:pt idx="39">
                  <c:v>55.233223155451569</c:v>
                </c:pt>
                <c:pt idx="40">
                  <c:v>57.286558379619223</c:v>
                </c:pt>
                <c:pt idx="41">
                  <c:v>59.315086501528924</c:v>
                </c:pt>
                <c:pt idx="42">
                  <c:v>61.312337131387913</c:v>
                </c:pt>
                <c:pt idx="43">
                  <c:v>63.272251431972201</c:v>
                </c:pt>
                <c:pt idx="44">
                  <c:v>65.189249097135885</c:v>
                </c:pt>
                <c:pt idx="45">
                  <c:v>67.058282736067824</c:v>
                </c:pt>
                <c:pt idx="46">
                  <c:v>68.874878855323814</c:v>
                </c:pt>
                <c:pt idx="47">
                  <c:v>70.635165176959262</c:v>
                </c:pt>
                <c:pt idx="48">
                  <c:v>72.335884545001079</c:v>
                </c:pt>
                <c:pt idx="49">
                  <c:v>73.974396127730913</c:v>
                </c:pt>
                <c:pt idx="50">
                  <c:v>75.548665000447158</c:v>
                </c:pt>
                <c:pt idx="51">
                  <c:v>77.057241480801849</c:v>
                </c:pt>
                <c:pt idx="52">
                  <c:v>78.499231782258605</c:v>
                </c:pt>
                <c:pt idx="53">
                  <c:v>79.874261653196868</c:v>
                </c:pt>
                <c:pt idx="54">
                  <c:v>81.182434687658727</c:v>
                </c:pt>
                <c:pt idx="55">
                  <c:v>82.42428694057871</c:v>
                </c:pt>
                <c:pt idx="56">
                  <c:v>83.600739369785288</c:v>
                </c:pt>
                <c:pt idx="57">
                  <c:v>84.713049474219261</c:v>
                </c:pt>
                <c:pt idx="58">
                  <c:v>85.7627633174274</c:v>
                </c:pt>
                <c:pt idx="59">
                  <c:v>86.751668930913922</c:v>
                </c:pt>
                <c:pt idx="60">
                  <c:v>87.681751894900344</c:v>
                </c:pt>
                <c:pt idx="61">
                  <c:v>88.55515370373891</c:v>
                </c:pt>
                <c:pt idx="62">
                  <c:v>89.374133346591407</c:v>
                </c:pt>
                <c:pt idx="63">
                  <c:v>90.141032375749916</c:v>
                </c:pt>
                <c:pt idx="64">
                  <c:v>90.858243597876978</c:v>
                </c:pt>
                <c:pt idx="65">
                  <c:v>91.528183408555279</c:v>
                </c:pt>
                <c:pt idx="66">
                  <c:v>92.153267697622724</c:v>
                </c:pt>
                <c:pt idx="67">
                  <c:v>92.735891180611645</c:v>
                </c:pt>
                <c:pt idx="68">
                  <c:v>93.278409958339651</c:v>
                </c:pt>
                <c:pt idx="69">
                  <c:v>93.783127070052004</c:v>
                </c:pt>
                <c:pt idx="70">
                  <c:v>94.252280783057884</c:v>
                </c:pt>
                <c:pt idx="71">
                  <c:v>94.688035351097454</c:v>
                </c:pt>
                <c:pt idx="72">
                  <c:v>95.092473972409124</c:v>
                </c:pt>
                <c:pt idx="73">
                  <c:v>95.467593684510675</c:v>
                </c:pt>
                <c:pt idx="74">
                  <c:v>95.815301944192129</c:v>
                </c:pt>
                <c:pt idx="75">
                  <c:v>96.137414656527</c:v>
                </c:pt>
                <c:pt idx="76">
                  <c:v>96.435655434492404</c:v>
                </c:pt>
                <c:pt idx="77">
                  <c:v>96.711655889950848</c:v>
                </c:pt>
                <c:pt idx="78">
                  <c:v>96.966956776416311</c:v>
                </c:pt>
                <c:pt idx="79">
                  <c:v>97.203009823538238</c:v>
                </c:pt>
                <c:pt idx="80">
                  <c:v>97.421180122094242</c:v>
                </c:pt>
                <c:pt idx="81">
                  <c:v>97.622748936140411</c:v>
                </c:pt>
                <c:pt idx="82">
                  <c:v>97.80891683559561</c:v>
                </c:pt>
                <c:pt idx="83">
                  <c:v>97.980807057803062</c:v>
                </c:pt>
                <c:pt idx="84">
                  <c:v>98.139469020456886</c:v>
                </c:pt>
                <c:pt idx="85">
                  <c:v>98.285881920702522</c:v>
                </c:pt>
                <c:pt idx="86">
                  <c:v>98.420958366256457</c:v>
                </c:pt>
                <c:pt idx="87">
                  <c:v>98.545547994107693</c:v>
                </c:pt>
                <c:pt idx="88">
                  <c:v>98.660441040849761</c:v>
                </c:pt>
                <c:pt idx="89">
                  <c:v>98.766371836043106</c:v>
                </c:pt>
                <c:pt idx="90">
                  <c:v>98.8640221963268</c:v>
                </c:pt>
                <c:pt idx="91">
                  <c:v>98.954024703387788</c:v>
                </c:pt>
                <c:pt idx="92">
                  <c:v>99.0369658534579</c:v>
                </c:pt>
                <c:pt idx="93">
                  <c:v>99.113389069836842</c:v>
                </c:pt>
                <c:pt idx="94">
                  <c:v>99.183797573125489</c:v>
                </c:pt>
                <c:pt idx="95">
                  <c:v>99.248657106479214</c:v>
                </c:pt>
                <c:pt idx="96">
                  <c:v>99.3083985153322</c:v>
                </c:pt>
                <c:pt idx="97">
                  <c:v>99.363420182767115</c:v>
                </c:pt>
                <c:pt idx="98">
                  <c:v>99.414090323072429</c:v>
                </c:pt>
                <c:pt idx="99">
                  <c:v>99.460749137094908</c:v>
                </c:pt>
                <c:pt idx="100">
                  <c:v>99.503710833804192</c:v>
                </c:pt>
                <c:pt idx="101">
                  <c:v>99.543265523082724</c:v>
                </c:pt>
                <c:pt idx="102">
                  <c:v>99.579680985171535</c:v>
                </c:pt>
                <c:pt idx="103">
                  <c:v>99.613204322473351</c:v>
                </c:pt>
                <c:pt idx="104">
                  <c:v>99.644063499564439</c:v>
                </c:pt>
                <c:pt idx="105">
                  <c:v>99.672468777319182</c:v>
                </c:pt>
                <c:pt idx="106">
                  <c:v>99.69861404702533</c:v>
                </c:pt>
                <c:pt idx="107">
                  <c:v>99.722678070280352</c:v>
                </c:pt>
                <c:pt idx="108">
                  <c:v>99.744825630322737</c:v>
                </c:pt>
                <c:pt idx="109">
                  <c:v>99.765208600280616</c:v>
                </c:pt>
                <c:pt idx="110">
                  <c:v>99.783966933618871</c:v>
                </c:pt>
                <c:pt idx="111">
                  <c:v>99.801229581849185</c:v>
                </c:pt>
                <c:pt idx="112">
                  <c:v>99.817115344334653</c:v>
                </c:pt>
                <c:pt idx="113">
                  <c:v>99.831733654783221</c:v>
                </c:pt>
                <c:pt idx="114">
                  <c:v>99.845185308782717</c:v>
                </c:pt>
                <c:pt idx="115">
                  <c:v>99.857563136489418</c:v>
                </c:pt>
              </c:numCache>
            </c:numRef>
          </c:val>
          <c:smooth val="0"/>
          <c:extLst>
            <c:ext xmlns:c16="http://schemas.microsoft.com/office/drawing/2014/chart" uri="{C3380CC4-5D6E-409C-BE32-E72D297353CC}">
              <c16:uniqueId val="{00000001-7C2A-4CE0-BF35-C9A748AC8011}"/>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Data'!$DM$1</c:f>
              <c:strCache>
                <c:ptCount val="1"/>
                <c:pt idx="0">
                  <c:v>1st Derivative (Scaled to Fit)</c:v>
                </c:pt>
              </c:strCache>
            </c:strRef>
          </c:tx>
          <c:spPr>
            <a:ln w="25400" cap="rnd">
              <a:solidFill>
                <a:schemeClr val="accent5"/>
              </a:solidFill>
              <a:prstDash val="sysDash"/>
              <a:round/>
            </a:ln>
            <a:effectLst/>
          </c:spPr>
          <c:marker>
            <c:symbol val="none"/>
          </c:marker>
          <c:val>
            <c:numRef>
              <c:f>'Working Data'!$DM$129:$DM$244</c:f>
              <c:numCache>
                <c:formatCode>0.000E+00</c:formatCode>
                <c:ptCount val="116"/>
                <c:pt idx="0">
                  <c:v>4.5258235402213957E-2</c:v>
                </c:pt>
                <c:pt idx="1">
                  <c:v>4.8810360358268814E-2</c:v>
                </c:pt>
                <c:pt idx="2">
                  <c:v>5.2606964449599787E-2</c:v>
                </c:pt>
                <c:pt idx="3">
                  <c:v>5.6659049068146027E-2</c:v>
                </c:pt>
                <c:pt idx="4">
                  <c:v>6.0977080471398513E-2</c:v>
                </c:pt>
                <c:pt idx="5">
                  <c:v>6.5570762592291526E-2</c:v>
                </c:pt>
                <c:pt idx="6">
                  <c:v>7.0448777547641742E-2</c:v>
                </c:pt>
                <c:pt idx="7">
                  <c:v>7.5618492737049181E-2</c:v>
                </c:pt>
                <c:pt idx="8">
                  <c:v>8.1085634224084796E-2</c:v>
                </c:pt>
                <c:pt idx="9">
                  <c:v>8.6853927143064516E-2</c:v>
                </c:pt>
                <c:pt idx="10">
                  <c:v>9.2924705205775573E-2</c:v>
                </c:pt>
                <c:pt idx="11">
                  <c:v>9.9296493013339024E-2</c:v>
                </c:pt>
                <c:pt idx="12">
                  <c:v>0.10596456681653882</c:v>
                </c:pt>
                <c:pt idx="13">
                  <c:v>0.11292050160285604</c:v>
                </c:pt>
                <c:pt idx="14">
                  <c:v>0.12015171488518736</c:v>
                </c:pt>
                <c:pt idx="15">
                  <c:v>0.12764102026006399</c:v>
                </c:pt>
                <c:pt idx="16">
                  <c:v>0.1353662065895464</c:v>
                </c:pt>
                <c:pt idx="17">
                  <c:v>0.14329966139667757</c:v>
                </c:pt>
                <c:pt idx="18">
                  <c:v>0.15140805956139342</c:v>
                </c:pt>
                <c:pt idx="19">
                  <c:v>0.1596521404316453</c:v>
                </c:pt>
                <c:pt idx="20">
                  <c:v>0.16798659775701741</c:v>
                </c:pt>
                <c:pt idx="21">
                  <c:v>0.17636010712053413</c:v>
                </c:pt>
                <c:pt idx="22">
                  <c:v>0.18471551449778287</c:v>
                </c:pt>
                <c:pt idx="23">
                  <c:v>0.19299020694591149</c:v>
                </c:pt>
                <c:pt idx="24">
                  <c:v>0.20111668201385299</c:v>
                </c:pt>
                <c:pt idx="25">
                  <c:v>0.20902332616365404</c:v>
                </c:pt>
                <c:pt idx="26">
                  <c:v>0.21663540433331527</c:v>
                </c:pt>
                <c:pt idx="27">
                  <c:v>0.22387625295807453</c:v>
                </c:pt>
                <c:pt idx="28">
                  <c:v>0.2306686576974436</c:v>
                </c:pt>
                <c:pt idx="29">
                  <c:v>0.23693638538541928</c:v>
                </c:pt>
                <c:pt idx="30">
                  <c:v>0.24260582810520434</c:v>
                </c:pt>
                <c:pt idx="31">
                  <c:v>0.24760770669293169</c:v>
                </c:pt>
                <c:pt idx="32">
                  <c:v>0.25187877236040129</c:v>
                </c:pt>
                <c:pt idx="33">
                  <c:v>0.25536343941996276</c:v>
                </c:pt>
                <c:pt idx="34">
                  <c:v>0.25801528007522867</c:v>
                </c:pt>
                <c:pt idx="35">
                  <c:v>0.25979831443772178</c:v>
                </c:pt>
                <c:pt idx="36">
                  <c:v>0.26068803553067815</c:v>
                </c:pt>
                <c:pt idx="37">
                  <c:v>0.26067211984127858</c:v>
                </c:pt>
                <c:pt idx="38">
                  <c:v>0.25975078837136378</c:v>
                </c:pt>
                <c:pt idx="39">
                  <c:v>0.25793680014066422</c:v>
                </c:pt>
                <c:pt idx="40">
                  <c:v>0.2552550784686512</c:v>
                </c:pt>
                <c:pt idx="41">
                  <c:v>0.25174198870833053</c:v>
                </c:pt>
                <c:pt idx="42">
                  <c:v>0.24744430303740358</c:v>
                </c:pt>
                <c:pt idx="43">
                  <c:v>0.24241790218969175</c:v>
                </c:pt>
                <c:pt idx="44">
                  <c:v>0.23672627467053795</c:v>
                </c:pt>
                <c:pt idx="45">
                  <c:v>0.23043888044762942</c:v>
                </c:pt>
                <c:pt idx="46">
                  <c:v>0.22362944815187039</c:v>
                </c:pt>
                <c:pt idx="47">
                  <c:v>0.21637427266346701</c:v>
                </c:pt>
                <c:pt idx="48">
                  <c:v>0.20875057413518647</c:v>
                </c:pt>
                <c:pt idx="49">
                  <c:v>0.20083497080456142</c:v>
                </c:pt>
                <c:pt idx="50">
                  <c:v>0.19270210729801157</c:v>
                </c:pt>
                <c:pt idx="51">
                  <c:v>0.18442346849504557</c:v>
                </c:pt>
                <c:pt idx="52">
                  <c:v>0.17606639730180859</c:v>
                </c:pt>
                <c:pt idx="53">
                  <c:v>0.16769332364872755</c:v>
                </c:pt>
                <c:pt idx="54">
                  <c:v>0.15936120226596623</c:v>
                </c:pt>
                <c:pt idx="55">
                  <c:v>0.15112114869373475</c:v>
                </c:pt>
                <c:pt idx="56">
                  <c:v>0.14301825674967475</c:v>
                </c:pt>
                <c:pt idx="57">
                  <c:v>0.13509157632940511</c:v>
                </c:pt>
                <c:pt idx="58">
                  <c:v>0.12737422784908356</c:v>
                </c:pt>
                <c:pt idx="59">
                  <c:v>0.1198936286431109</c:v>
                </c:pt>
                <c:pt idx="60">
                  <c:v>0.11267180693941994</c:v>
                </c:pt>
                <c:pt idx="61">
                  <c:v>0.10572578035790478</c:v>
                </c:pt>
                <c:pt idx="62">
                  <c:v>9.9067977926189432E-2</c:v>
                </c:pt>
                <c:pt idx="63">
                  <c:v>9.2706687115978278E-2</c:v>
                </c:pt>
                <c:pt idx="64">
                  <c:v>8.6646510143644842E-2</c:v>
                </c:pt>
                <c:pt idx="65">
                  <c:v>8.0888816563977547E-2</c:v>
                </c:pt>
                <c:pt idx="66">
                  <c:v>7.543218187346791E-2</c:v>
                </c:pt>
                <c:pt idx="67">
                  <c:v>7.0272804327997707E-2</c:v>
                </c:pt>
                <c:pt idx="68">
                  <c:v>6.5404894404712227E-2</c:v>
                </c:pt>
                <c:pt idx="69">
                  <c:v>6.082103326529139E-2</c:v>
                </c:pt>
                <c:pt idx="70">
                  <c:v>5.6512498197918579E-2</c:v>
                </c:pt>
                <c:pt idx="71">
                  <c:v>5.2469554336108351E-2</c:v>
                </c:pt>
                <c:pt idx="72">
                  <c:v>4.8681712994698721E-2</c:v>
                </c:pt>
                <c:pt idx="73">
                  <c:v>4.5137957754970627E-2</c:v>
                </c:pt>
                <c:pt idx="74">
                  <c:v>4.1826940004223719E-2</c:v>
                </c:pt>
                <c:pt idx="75">
                  <c:v>3.8737146023535798E-2</c:v>
                </c:pt>
                <c:pt idx="76">
                  <c:v>3.5857037953250667E-2</c:v>
                </c:pt>
                <c:pt idx="77">
                  <c:v>3.3175171079082265E-2</c:v>
                </c:pt>
                <c:pt idx="78">
                  <c:v>3.0680289899595849E-2</c:v>
                </c:pt>
                <c:pt idx="79">
                  <c:v>2.836140538174528E-2</c:v>
                </c:pt>
                <c:pt idx="80">
                  <c:v>2.6207855705060592E-2</c:v>
                </c:pt>
                <c:pt idx="81">
                  <c:v>2.4209352653508522E-2</c:v>
                </c:pt>
                <c:pt idx="82">
                  <c:v>2.2356015650344344E-2</c:v>
                </c:pt>
                <c:pt idx="83">
                  <c:v>2.0638395255971418E-2</c:v>
                </c:pt>
                <c:pt idx="84">
                  <c:v>1.9047487770017163E-2</c:v>
                </c:pt>
                <c:pt idx="85">
                  <c:v>1.7574742402547232E-2</c:v>
                </c:pt>
                <c:pt idx="86">
                  <c:v>1.6212062309889811E-2</c:v>
                </c:pt>
                <c:pt idx="87">
                  <c:v>1.4951800630861604E-2</c:v>
                </c:pt>
                <c:pt idx="88">
                  <c:v>1.3786752511111E-2</c:v>
                </c:pt>
                <c:pt idx="89">
                  <c:v>1.2710143967803693E-2</c:v>
                </c:pt>
                <c:pt idx="90">
                  <c:v>1.1715618324310954E-2</c:v>
                </c:pt>
                <c:pt idx="91">
                  <c:v>1.0797220834785761E-2</c:v>
                </c:pt>
                <c:pt idx="92">
                  <c:v>9.9493820210573517E-3</c:v>
                </c:pt>
                <c:pt idx="93">
                  <c:v>9.166900158445835E-3</c:v>
                </c:pt>
                <c:pt idx="94">
                  <c:v>8.444923272061507E-3</c:v>
                </c:pt>
                <c:pt idx="95">
                  <c:v>7.7789309400003136E-3</c:v>
                </c:pt>
                <c:pt idx="96">
                  <c:v>7.1647161436442777E-3</c:v>
                </c:pt>
                <c:pt idx="97">
                  <c:v>6.5983673571006094E-3</c:v>
                </c:pt>
                <c:pt idx="98">
                  <c:v>6.0762510267768789E-3</c:v>
                </c:pt>
                <c:pt idx="99">
                  <c:v>5.5949945573541739E-3</c:v>
                </c:pt>
                <c:pt idx="100">
                  <c:v>5.1514698912089527E-3</c:v>
                </c:pt>
                <c:pt idx="101">
                  <c:v>4.7427777439356771E-3</c:v>
                </c:pt>
                <c:pt idx="102">
                  <c:v>4.3662325383929624E-3</c:v>
                </c:pt>
                <c:pt idx="103">
                  <c:v>4.0193480630580725E-3</c:v>
                </c:pt>
                <c:pt idx="104">
                  <c:v>3.6998238669149982E-3</c:v>
                </c:pt>
                <c:pt idx="105">
                  <c:v>3.4055323921659392E-3</c:v>
                </c:pt>
                <c:pt idx="106">
                  <c:v>3.1345068373468772E-3</c:v>
                </c:pt>
                <c:pt idx="107">
                  <c:v>2.8849297365973331E-3</c:v>
                </c:pt>
                <c:pt idx="108">
                  <c:v>2.6551222355806364E-3</c:v>
                </c:pt>
                <c:pt idx="109">
                  <c:v>2.443534040613456E-3</c:v>
                </c:pt>
                <c:pt idx="110">
                  <c:v>2.2487340147175844E-3</c:v>
                </c:pt>
                <c:pt idx="111">
                  <c:v>2.0694013923611525E-3</c:v>
                </c:pt>
                <c:pt idx="112">
                  <c:v>1.9043175834467781E-3</c:v>
                </c:pt>
                <c:pt idx="113">
                  <c:v>1.752358536491655E-3</c:v>
                </c:pt>
                <c:pt idx="114">
                  <c:v>1.6124876308116882E-3</c:v>
                </c:pt>
                <c:pt idx="115">
                  <c:v>1.4837490677695752E-3</c:v>
                </c:pt>
              </c:numCache>
            </c:numRef>
          </c:val>
          <c:smooth val="0"/>
          <c:extLst>
            <c:ext xmlns:c16="http://schemas.microsoft.com/office/drawing/2014/chart" uri="{C3380CC4-5D6E-409C-BE32-E72D297353CC}">
              <c16:uniqueId val="{00000002-7C2A-4CE0-BF35-C9A748AC8011}"/>
            </c:ext>
          </c:extLst>
        </c:ser>
        <c:ser>
          <c:idx val="2"/>
          <c:order val="3"/>
          <c:tx>
            <c:strRef>
              <c:f>'Working Data'!$DN$28</c:f>
              <c:strCache>
                <c:ptCount val="1"/>
                <c:pt idx="0">
                  <c:v>2nd Derivative</c:v>
                </c:pt>
              </c:strCache>
            </c:strRef>
          </c:tx>
          <c:spPr>
            <a:ln w="25400" cap="rnd">
              <a:solidFill>
                <a:schemeClr val="accent3"/>
              </a:solidFill>
              <a:prstDash val="dash"/>
              <a:round/>
            </a:ln>
            <a:effectLst/>
          </c:spPr>
          <c:marker>
            <c:symbol val="none"/>
          </c:marker>
          <c:val>
            <c:numRef>
              <c:f>'Working Data'!$DN$129:$DN$244</c:f>
              <c:numCache>
                <c:formatCode>0.000E+00</c:formatCode>
                <c:ptCount val="116"/>
                <c:pt idx="0">
                  <c:v>2.7469168117574241E-2</c:v>
                </c:pt>
                <c:pt idx="1">
                  <c:v>2.9379973473192777E-2</c:v>
                </c:pt>
                <c:pt idx="2">
                  <c:v>3.1380386680821576E-2</c:v>
                </c:pt>
                <c:pt idx="3">
                  <c:v>3.346695248516765E-2</c:v>
                </c:pt>
                <c:pt idx="4">
                  <c:v>3.56345231211889E-2</c:v>
                </c:pt>
                <c:pt idx="5">
                  <c:v>3.787600601566387E-2</c:v>
                </c:pt>
                <c:pt idx="6">
                  <c:v>4.0182100031847363E-2</c:v>
                </c:pt>
                <c:pt idx="7">
                  <c:v>4.2541025734416052E-2</c:v>
                </c:pt>
                <c:pt idx="8">
                  <c:v>4.4938257039267196E-2</c:v>
                </c:pt>
                <c:pt idx="9">
                  <c:v>4.7356263745078682E-2</c:v>
                </c:pt>
                <c:pt idx="10">
                  <c:v>4.9774276774295016E-2</c:v>
                </c:pt>
                <c:pt idx="11">
                  <c:v>5.2168090399802414E-2</c:v>
                </c:pt>
                <c:pt idx="12">
                  <c:v>5.4509918178129502E-2</c:v>
                </c:pt>
                <c:pt idx="13">
                  <c:v>5.6768321581164967E-2</c:v>
                </c:pt>
                <c:pt idx="14">
                  <c:v>5.8908232195417354E-2</c:v>
                </c:pt>
                <c:pt idx="15">
                  <c:v>6.08910895690861E-2</c:v>
                </c:pt>
                <c:pt idx="16">
                  <c:v>6.2675117016503107E-2</c:v>
                </c:pt>
                <c:pt idx="17">
                  <c:v>6.4215756590843651E-2</c:v>
                </c:pt>
                <c:pt idx="18">
                  <c:v>6.5466281658264736E-2</c:v>
                </c:pt>
                <c:pt idx="19">
                  <c:v>6.6378600729432261E-2</c:v>
                </c:pt>
                <c:pt idx="20">
                  <c:v>6.6904259185108658E-2</c:v>
                </c:pt>
                <c:pt idx="21">
                  <c:v>6.6995636162182376E-2</c:v>
                </c:pt>
                <c:pt idx="22">
                  <c:v>6.6607322230627986E-2</c:v>
                </c:pt>
                <c:pt idx="23">
                  <c:v>6.5697649927773633E-2</c:v>
                </c:pt>
                <c:pt idx="24">
                  <c:v>6.4230334358067687E-2</c:v>
                </c:pt>
                <c:pt idx="25">
                  <c:v>6.2176165864919766E-2</c:v>
                </c:pt>
                <c:pt idx="26">
                  <c:v>5.9514682485469712E-2</c:v>
                </c:pt>
                <c:pt idx="27">
                  <c:v>5.6235737991586834E-2</c:v>
                </c:pt>
                <c:pt idx="28">
                  <c:v>5.2340873396980278E-2</c:v>
                </c:pt>
                <c:pt idx="29">
                  <c:v>4.7844397410614886E-2</c:v>
                </c:pt>
                <c:pt idx="30">
                  <c:v>4.2774085716059569E-2</c:v>
                </c:pt>
                <c:pt idx="31">
                  <c:v>3.7171420944765311E-2</c:v>
                </c:pt>
                <c:pt idx="32">
                  <c:v>3.1091314891763068E-2</c:v>
                </c:pt>
                <c:pt idx="33">
                  <c:v>2.4601281169509329E-2</c:v>
                </c:pt>
                <c:pt idx="34">
                  <c:v>1.778005850963588E-2</c:v>
                </c:pt>
                <c:pt idx="35">
                  <c:v>1.0715719904855576E-2</c:v>
                </c:pt>
                <c:pt idx="36">
                  <c:v>3.5033377437633365E-3</c:v>
                </c:pt>
                <c:pt idx="37">
                  <c:v>-3.7576932325062698E-3</c:v>
                </c:pt>
                <c:pt idx="38">
                  <c:v>-1.0966548070472816E-2</c:v>
                </c:pt>
                <c:pt idx="39">
                  <c:v>-1.8023935539140674E-2</c:v>
                </c:pt>
                <c:pt idx="40">
                  <c:v>-2.4834985086032893E-2</c:v>
                </c:pt>
                <c:pt idx="41">
                  <c:v>-3.1311913906190716E-2</c:v>
                </c:pt>
                <c:pt idx="42">
                  <c:v>-3.7376347788690235E-2</c:v>
                </c:pt>
                <c:pt idx="43">
                  <c:v>-4.2961194931199577E-2</c:v>
                </c:pt>
                <c:pt idx="44">
                  <c:v>-4.8012003759539804E-2</c:v>
                </c:pt>
                <c:pt idx="45">
                  <c:v>-5.2487770805159019E-2</c:v>
                </c:pt>
                <c:pt idx="46">
                  <c:v>-5.6361199619764067E-2</c:v>
                </c:pt>
                <c:pt idx="47">
                  <c:v>-5.9618443568526643E-2</c:v>
                </c:pt>
                <c:pt idx="48">
                  <c:v>-6.2258391768221191E-2</c:v>
                </c:pt>
                <c:pt idx="49">
                  <c:v>-6.4291576854549851E-2</c:v>
                </c:pt>
                <c:pt idx="50">
                  <c:v>-6.5738794978873819E-2</c:v>
                </c:pt>
                <c:pt idx="51">
                  <c:v>-6.6629532578734454E-2</c:v>
                </c:pt>
                <c:pt idx="52">
                  <c:v>-6.7000291849376212E-2</c:v>
                </c:pt>
                <c:pt idx="53">
                  <c:v>-6.6892898753395352E-2</c:v>
                </c:pt>
                <c:pt idx="54">
                  <c:v>-6.6352865387554444E-2</c:v>
                </c:pt>
                <c:pt idx="55">
                  <c:v>-6.5427864174315231E-2</c:v>
                </c:pt>
                <c:pt idx="56">
                  <c:v>-6.4166356136543853E-2</c:v>
                </c:pt>
                <c:pt idx="57">
                  <c:v>-6.2616400686804422E-2</c:v>
                </c:pt>
                <c:pt idx="58">
                  <c:v>-6.0824660857266621E-2</c:v>
                </c:pt>
                <c:pt idx="59">
                  <c:v>-5.8835606335726418E-2</c:v>
                </c:pt>
                <c:pt idx="60">
                  <c:v>-5.6690907385267865E-2</c:v>
                </c:pt>
                <c:pt idx="61">
                  <c:v>-5.4429005787226668E-2</c:v>
                </c:pt>
                <c:pt idx="62">
                  <c:v>-5.2084844244758427E-2</c:v>
                </c:pt>
                <c:pt idx="63">
                  <c:v>-4.9689732971179991E-2</c:v>
                </c:pt>
                <c:pt idx="64">
                  <c:v>-4.7271331141166668E-2</c:v>
                </c:pt>
                <c:pt idx="65">
                  <c:v>-4.4853721152353934E-2</c:v>
                </c:pt>
                <c:pt idx="66">
                  <c:v>-4.2457554884608104E-2</c:v>
                </c:pt>
                <c:pt idx="67">
                  <c:v>-4.0100253039394733E-2</c:v>
                </c:pt>
                <c:pt idx="68">
                  <c:v>-3.7796240922341316E-2</c:v>
                </c:pt>
                <c:pt idx="69">
                  <c:v>-3.5557206479378448E-2</c:v>
                </c:pt>
                <c:pt idx="70">
                  <c:v>-3.3392368843111524E-2</c:v>
                </c:pt>
                <c:pt idx="71">
                  <c:v>-3.1308747971015467E-2</c:v>
                </c:pt>
                <c:pt idx="72">
                  <c:v>-2.9311428081410618E-2</c:v>
                </c:pt>
                <c:pt idx="73">
                  <c:v>-2.7403809471447913E-2</c:v>
                </c:pt>
                <c:pt idx="74">
                  <c:v>-2.5587844914298326E-2</c:v>
                </c:pt>
                <c:pt idx="75">
                  <c:v>-2.3864258180632498E-2</c:v>
                </c:pt>
                <c:pt idx="76">
                  <c:v>-2.223274332597058E-2</c:v>
                </c:pt>
                <c:pt idx="77">
                  <c:v>-2.0692144252776781E-2</c:v>
                </c:pt>
                <c:pt idx="78">
                  <c:v>-1.924061472109944E-2</c:v>
                </c:pt>
                <c:pt idx="79">
                  <c:v>-1.7875759472676191E-2</c:v>
                </c:pt>
                <c:pt idx="80">
                  <c:v>-1.6594757478959818E-2</c:v>
                </c:pt>
                <c:pt idx="81">
                  <c:v>-1.539446854999536E-2</c:v>
                </c:pt>
                <c:pt idx="82">
                  <c:v>-1.4271524672489643E-2</c:v>
                </c:pt>
                <c:pt idx="83">
                  <c:v>-1.3222407502825282E-2</c:v>
                </c:pt>
                <c:pt idx="84">
                  <c:v>-1.2243513442201894E-2</c:v>
                </c:pt>
                <c:pt idx="85">
                  <c:v>-1.1331207681602909E-2</c:v>
                </c:pt>
                <c:pt idx="86">
                  <c:v>-1.0481868536214382E-2</c:v>
                </c:pt>
                <c:pt idx="87">
                  <c:v>-9.6919233021396673E-3</c:v>
                </c:pt>
                <c:pt idx="88">
                  <c:v>-8.9578767705060635E-3</c:v>
                </c:pt>
                <c:pt idx="89">
                  <c:v>-8.2763334312785548E-3</c:v>
                </c:pt>
                <c:pt idx="90">
                  <c:v>-7.6440142957053189E-3</c:v>
                </c:pt>
                <c:pt idx="91">
                  <c:v>-7.0577691655117989E-3</c:v>
                </c:pt>
                <c:pt idx="92">
                  <c:v>-6.5145850809382689E-3</c:v>
                </c:pt>
                <c:pt idx="93">
                  <c:v>-6.0115915899083784E-3</c:v>
                </c:pt>
                <c:pt idx="94">
                  <c:v>-5.5460633978511751E-3</c:v>
                </c:pt>
                <c:pt idx="95">
                  <c:v>-5.1154208823542789E-3</c:v>
                </c:pt>
                <c:pt idx="96">
                  <c:v>-4.717228888945749E-3</c:v>
                </c:pt>
                <c:pt idx="97">
                  <c:v>-4.3491941636964243E-3</c:v>
                </c:pt>
                <c:pt idx="98">
                  <c:v>-4.0091617246512156E-3</c:v>
                </c:pt>
                <c:pt idx="99">
                  <c:v>-3.6951104268830937E-3</c:v>
                </c:pt>
                <c:pt idx="100">
                  <c:v>-3.4051479347059158E-3</c:v>
                </c:pt>
                <c:pt idx="101">
                  <c:v>-3.1375052787443645E-3</c:v>
                </c:pt>
                <c:pt idx="102">
                  <c:v>-2.8905311446035969E-3</c:v>
                </c:pt>
                <c:pt idx="103">
                  <c:v>-2.6626860132847713E-3</c:v>
                </c:pt>
                <c:pt idx="104">
                  <c:v>-2.4525362507599679E-3</c:v>
                </c:pt>
                <c:pt idx="105">
                  <c:v>-2.2587482247886253E-3</c:v>
                </c:pt>
                <c:pt idx="106">
                  <c:v>-2.0800825107029804E-3</c:v>
                </c:pt>
                <c:pt idx="107">
                  <c:v>-1.9153882341261005E-3</c:v>
                </c:pt>
                <c:pt idx="108">
                  <c:v>-1.7635975870658163E-3</c:v>
                </c:pt>
                <c:pt idx="109">
                  <c:v>-1.6237205442415307E-3</c:v>
                </c:pt>
                <c:pt idx="110">
                  <c:v>-1.4948397985739745E-3</c:v>
                </c:pt>
                <c:pt idx="111">
                  <c:v>-1.3761059282589949E-3</c:v>
                </c:pt>
                <c:pt idx="112">
                  <c:v>-1.2667328025438454E-3</c:v>
                </c:pt>
                <c:pt idx="113">
                  <c:v>-1.1659932290439452E-3</c:v>
                </c:pt>
                <c:pt idx="114">
                  <c:v>-1.0732148420199341E-3</c:v>
                </c:pt>
                <c:pt idx="115">
                  <c:v>-9.8777622834103412E-4</c:v>
                </c:pt>
              </c:numCache>
            </c:numRef>
          </c:val>
          <c:smooth val="0"/>
          <c:extLst>
            <c:ext xmlns:c16="http://schemas.microsoft.com/office/drawing/2014/chart" uri="{C3380CC4-5D6E-409C-BE32-E72D297353CC}">
              <c16:uniqueId val="{00000003-7C2A-4CE0-BF35-C9A748AC8011}"/>
            </c:ext>
          </c:extLst>
        </c:ser>
        <c:ser>
          <c:idx val="3"/>
          <c:order val="4"/>
          <c:tx>
            <c:strRef>
              <c:f>'Working Data'!$DO$28</c:f>
              <c:strCache>
                <c:ptCount val="1"/>
                <c:pt idx="0">
                  <c:v>3rd Derivative</c:v>
                </c:pt>
              </c:strCache>
            </c:strRef>
          </c:tx>
          <c:spPr>
            <a:ln w="25400" cap="rnd">
              <a:solidFill>
                <a:schemeClr val="accent4"/>
              </a:solidFill>
              <a:prstDash val="dashDot"/>
              <a:round/>
            </a:ln>
            <a:effectLst/>
          </c:spPr>
          <c:marker>
            <c:symbol val="none"/>
          </c:marker>
          <c:val>
            <c:numRef>
              <c:f>'Working Data'!$DO$129:$DO$244</c:f>
              <c:numCache>
                <c:formatCode>0.000E+00</c:formatCode>
                <c:ptCount val="116"/>
                <c:pt idx="0">
                  <c:v>1.8652248310338227E-3</c:v>
                </c:pt>
                <c:pt idx="1">
                  <c:v>1.9560562476764803E-3</c:v>
                </c:pt>
                <c:pt idx="2">
                  <c:v>2.0441982473234266E-3</c:v>
                </c:pt>
                <c:pt idx="3">
                  <c:v>2.1280796145741426E-3</c:v>
                </c:pt>
                <c:pt idx="4">
                  <c:v>2.2058839707882502E-3</c:v>
                </c:pt>
                <c:pt idx="5">
                  <c:v>2.2755361417239393E-3</c:v>
                </c:pt>
                <c:pt idx="6">
                  <c:v>2.334693146456348E-3</c:v>
                </c:pt>
                <c:pt idx="7">
                  <c:v>2.3807415639159378E-3</c:v>
                </c:pt>
                <c:pt idx="8">
                  <c:v>2.4108032922054651E-3</c:v>
                </c:pt>
                <c:pt idx="9">
                  <c:v>2.4217519425902378E-3</c:v>
                </c:pt>
                <c:pt idx="10">
                  <c:v>2.4102422744751145E-3</c:v>
                </c:pt>
                <c:pt idx="11">
                  <c:v>2.3727551420482033E-3</c:v>
                </c:pt>
                <c:pt idx="12">
                  <c:v>2.3056603428925236E-3</c:v>
                </c:pt>
                <c:pt idx="13">
                  <c:v>2.205299483789714E-3</c:v>
                </c:pt>
                <c:pt idx="14">
                  <c:v>2.068090457178109E-3</c:v>
                </c:pt>
                <c:pt idx="15">
                  <c:v>1.8906543043569336E-3</c:v>
                </c:pt>
                <c:pt idx="16">
                  <c:v>1.6699640898507997E-3</c:v>
                </c:pt>
                <c:pt idx="17">
                  <c:v>1.403513906079604E-3</c:v>
                </c:pt>
                <c:pt idx="18">
                  <c:v>1.0895042795225364E-3</c:v>
                </c:pt>
                <c:pt idx="19">
                  <c:v>7.2703811141292983E-4</c:v>
                </c:pt>
                <c:pt idx="20">
                  <c:v>3.1631896216686154E-4</c:v>
                </c:pt>
                <c:pt idx="21">
                  <c:v>-1.4115885698824334E-4</c:v>
                </c:pt>
                <c:pt idx="22">
                  <c:v>-6.424410649834237E-4</c:v>
                </c:pt>
                <c:pt idx="23">
                  <c:v>-1.1829794075703607E-3</c:v>
                </c:pt>
                <c:pt idx="24">
                  <c:v>-1.7565480842389363E-3</c:v>
                </c:pt>
                <c:pt idx="25">
                  <c:v>-2.3552255847613525E-3</c:v>
                </c:pt>
                <c:pt idx="26">
                  <c:v>-2.9694552983928904E-3</c:v>
                </c:pt>
                <c:pt idx="27">
                  <c:v>-3.5881950789457676E-3</c:v>
                </c:pt>
                <c:pt idx="28">
                  <c:v>-4.1991611692378215E-3</c:v>
                </c:pt>
                <c:pt idx="29">
                  <c:v>-4.7891656644524633E-3</c:v>
                </c:pt>
                <c:pt idx="30">
                  <c:v>-5.3445394009249345E-3</c:v>
                </c:pt>
                <c:pt idx="31">
                  <c:v>-5.8516243874454452E-3</c:v>
                </c:pt>
                <c:pt idx="32">
                  <c:v>-6.2973124210663053E-3</c:v>
                </c:pt>
                <c:pt idx="33">
                  <c:v>-6.669600218858737E-3</c:v>
                </c:pt>
                <c:pt idx="34">
                  <c:v>-6.9581271093111675E-3</c:v>
                </c:pt>
                <c:pt idx="35">
                  <c:v>-7.1546597785370489E-3</c:v>
                </c:pt>
                <c:pt idx="36">
                  <c:v>-7.2534902055763923E-3</c:v>
                </c:pt>
                <c:pt idx="37">
                  <c:v>-7.2517178303243201E-3</c:v>
                </c:pt>
                <c:pt idx="38">
                  <c:v>-7.1493948465853555E-3</c:v>
                </c:pt>
                <c:pt idx="39">
                  <c:v>-6.9495235764376606E-3</c:v>
                </c:pt>
                <c:pt idx="40">
                  <c:v>-6.6579061265095805E-3</c:v>
                </c:pt>
                <c:pt idx="41">
                  <c:v>-6.2828577496131677E-3</c:v>
                </c:pt>
                <c:pt idx="42">
                  <c:v>-5.8348053372353544E-3</c:v>
                </c:pt>
                <c:pt idx="43">
                  <c:v>-5.3258002243881542E-3</c:v>
                </c:pt>
                <c:pt idx="44">
                  <c:v>-4.7689792860344075E-3</c:v>
                </c:pt>
                <c:pt idx="45">
                  <c:v>-4.1780098278908634E-3</c:v>
                </c:pt>
                <c:pt idx="46">
                  <c:v>-3.5665521203395172E-3</c:v>
                </c:pt>
                <c:pt idx="47">
                  <c:v>-2.9477690521524419E-3</c:v>
                </c:pt>
                <c:pt idx="48">
                  <c:v>-2.3339060143983507E-3</c:v>
                </c:pt>
                <c:pt idx="49">
                  <c:v>-1.7359566250415434E-3</c:v>
                </c:pt>
                <c:pt idx="50">
                  <c:v>-1.1634221398451809E-3</c:v>
                </c:pt>
                <c:pt idx="51">
                  <c:v>-6.2416513083703249E-4</c:v>
                </c:pt>
                <c:pt idx="52">
                  <c:v>-1.2435183524903357E-4</c:v>
                </c:pt>
                <c:pt idx="53">
                  <c:v>3.3152714716776942E-4</c:v>
                </c:pt>
                <c:pt idx="54">
                  <c:v>7.4057125391716375E-4</c:v>
                </c:pt>
                <c:pt idx="55">
                  <c:v>1.1013344662080399E-3</c:v>
                </c:pt>
                <c:pt idx="56">
                  <c:v>1.41365512302702E-3</c:v>
                </c:pt>
                <c:pt idx="57">
                  <c:v>1.6784653391190957E-3</c:v>
                </c:pt>
                <c:pt idx="58">
                  <c:v>1.897592637882259E-3</c:v>
                </c:pt>
                <c:pt idx="59">
                  <c:v>2.0735642553917815E-3</c:v>
                </c:pt>
                <c:pt idx="60">
                  <c:v>2.2094222233490601E-3</c:v>
                </c:pt>
                <c:pt idx="61">
                  <c:v>2.3085550190152793E-3</c:v>
                </c:pt>
                <c:pt idx="62">
                  <c:v>2.3745494407768617E-3</c:v>
                </c:pt>
                <c:pt idx="63">
                  <c:v>2.4110645314383539E-3</c:v>
                </c:pt>
                <c:pt idx="64">
                  <c:v>2.4217278784946089E-3</c:v>
                </c:pt>
                <c:pt idx="65">
                  <c:v>2.4100534811499924E-3</c:v>
                </c:pt>
                <c:pt idx="66">
                  <c:v>2.3793795675877446E-3</c:v>
                </c:pt>
                <c:pt idx="67">
                  <c:v>2.3328242337459846E-3</c:v>
                </c:pt>
                <c:pt idx="68">
                  <c:v>2.2732565074880164E-3</c:v>
                </c:pt>
                <c:pt idx="69">
                  <c:v>2.2032803675739515E-3</c:v>
                </c:pt>
                <c:pt idx="70">
                  <c:v>2.1252293154350541E-3</c:v>
                </c:pt>
                <c:pt idx="71">
                  <c:v>2.0411692649515969E-3</c:v>
                </c:pt>
                <c:pt idx="72">
                  <c:v>1.9529077437641124E-3</c:v>
                </c:pt>
                <c:pt idx="73">
                  <c:v>1.8620076591338529E-3</c:v>
                </c:pt>
                <c:pt idx="74">
                  <c:v>1.769804149264965E-3</c:v>
                </c:pt>
                <c:pt idx="75">
                  <c:v>1.6774233010321516E-3</c:v>
                </c:pt>
                <c:pt idx="76">
                  <c:v>1.5858017564175327E-3</c:v>
                </c:pt>
                <c:pt idx="77">
                  <c:v>1.4957064462441905E-3</c:v>
                </c:pt>
                <c:pt idx="78">
                  <c:v>1.4077538779720682E-3</c:v>
                </c:pt>
                <c:pt idx="79">
                  <c:v>1.3224285638264866E-3</c:v>
                </c:pt>
                <c:pt idx="80">
                  <c:v>1.2401003074832611E-3</c:v>
                </c:pt>
                <c:pt idx="81">
                  <c:v>1.1610401741306532E-3</c:v>
                </c:pt>
                <c:pt idx="82">
                  <c:v>1.0854350527541557E-3</c:v>
                </c:pt>
                <c:pt idx="83">
                  <c:v>1.0134007839748503E-3</c:v>
                </c:pt>
                <c:pt idx="84">
                  <c:v>9.4499387474211727E-4</c:v>
                </c:pt>
                <c:pt idx="85">
                  <c:v>8.8022185549892142E-4</c:v>
                </c:pt>
                <c:pt idx="86">
                  <c:v>8.1905235870463448E-4</c:v>
                </c:pt>
                <c:pt idx="87">
                  <c:v>7.6142101210984619E-4</c:v>
                </c:pt>
                <c:pt idx="88">
                  <c:v>7.0723824790086727E-4</c:v>
                </c:pt>
                <c:pt idx="89">
                  <c:v>6.5639513142544685E-4</c:v>
                </c:pt>
                <c:pt idx="90">
                  <c:v>6.0876831204097876E-4</c:v>
                </c:pt>
                <c:pt idx="91">
                  <c:v>5.6422419479625931E-4</c:v>
                </c:pt>
                <c:pt idx="92">
                  <c:v>5.2262242604406183E-4</c:v>
                </c:pt>
                <c:pt idx="93">
                  <c:v>4.8381877936681079E-4</c:v>
                </c:pt>
                <c:pt idx="94">
                  <c:v>4.4766752090189162E-4</c:v>
                </c:pt>
                <c:pt idx="95">
                  <c:v>4.140233256640996E-4</c:v>
                </c:pt>
                <c:pt idx="96">
                  <c:v>3.8274280906072699E-4</c:v>
                </c:pt>
                <c:pt idx="97">
                  <c:v>3.5368573067506929E-4</c:v>
                </c:pt>
                <c:pt idx="98">
                  <c:v>3.2671592068557931E-4</c:v>
                </c:pt>
                <c:pt idx="99">
                  <c:v>3.0170197306852742E-4</c:v>
                </c:pt>
                <c:pt idx="100">
                  <c:v>2.7851774404167749E-4</c:v>
                </c:pt>
                <c:pt idx="101">
                  <c:v>2.5704268905689989E-4</c:v>
                </c:pt>
                <c:pt idx="102">
                  <c:v>2.3716206703262627E-4</c:v>
                </c:pt>
                <c:pt idx="103">
                  <c:v>2.1876703641067314E-4</c:v>
                </c:pt>
                <c:pt idx="104">
                  <c:v>2.0175466399547235E-4</c:v>
                </c:pt>
                <c:pt idx="105">
                  <c:v>1.8602786435113603E-4</c:v>
                </c:pt>
                <c:pt idx="106">
                  <c:v>1.7149528475458528E-4</c:v>
                </c:pt>
                <c:pt idx="107">
                  <c:v>1.5807114829213812E-4</c:v>
                </c:pt>
                <c:pt idx="108">
                  <c:v>1.4567506560426188E-4</c:v>
                </c:pt>
                <c:pt idx="109">
                  <c:v>1.3423182399220586E-4</c:v>
                </c:pt>
                <c:pt idx="110">
                  <c:v>1.2367116106678667E-4</c:v>
                </c:pt>
                <c:pt idx="111">
                  <c:v>1.1392752881224293E-4</c:v>
                </c:pt>
                <c:pt idx="112">
                  <c:v>1.0493985282813814E-4</c:v>
                </c:pt>
                <c:pt idx="113">
                  <c:v>9.6651290573910385E-5</c:v>
                </c:pt>
                <c:pt idx="114">
                  <c:v>8.9008991650738032E-5</c:v>
                </c:pt>
                <c:pt idx="115">
                  <c:v>8.1963862493373082E-5</c:v>
                </c:pt>
              </c:numCache>
            </c:numRef>
          </c:val>
          <c:smooth val="0"/>
          <c:extLst>
            <c:ext xmlns:c16="http://schemas.microsoft.com/office/drawing/2014/chart" uri="{C3380CC4-5D6E-409C-BE32-E72D297353CC}">
              <c16:uniqueId val="{00000004-7C2A-4CE0-BF35-C9A748AC8011}"/>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#33:  Refrigerator</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Data'!$A$150:$A$244</c:f>
              <c:numCache>
                <c:formatCode>General</c:formatCode>
                <c:ptCount val="95"/>
                <c:pt idx="0">
                  <c:v>1921</c:v>
                </c:pt>
                <c:pt idx="1">
                  <c:v>1922</c:v>
                </c:pt>
                <c:pt idx="2">
                  <c:v>1923</c:v>
                </c:pt>
                <c:pt idx="3">
                  <c:v>1924</c:v>
                </c:pt>
                <c:pt idx="4">
                  <c:v>1925</c:v>
                </c:pt>
                <c:pt idx="5">
                  <c:v>1926</c:v>
                </c:pt>
                <c:pt idx="6">
                  <c:v>1927</c:v>
                </c:pt>
                <c:pt idx="7">
                  <c:v>1928</c:v>
                </c:pt>
                <c:pt idx="8">
                  <c:v>1929</c:v>
                </c:pt>
                <c:pt idx="9">
                  <c:v>1930</c:v>
                </c:pt>
                <c:pt idx="10">
                  <c:v>1931</c:v>
                </c:pt>
                <c:pt idx="11">
                  <c:v>1932</c:v>
                </c:pt>
                <c:pt idx="12">
                  <c:v>1933</c:v>
                </c:pt>
                <c:pt idx="13">
                  <c:v>1934</c:v>
                </c:pt>
                <c:pt idx="14">
                  <c:v>1935</c:v>
                </c:pt>
                <c:pt idx="15">
                  <c:v>1936</c:v>
                </c:pt>
                <c:pt idx="16">
                  <c:v>1937</c:v>
                </c:pt>
                <c:pt idx="17">
                  <c:v>1938</c:v>
                </c:pt>
                <c:pt idx="18">
                  <c:v>1939</c:v>
                </c:pt>
                <c:pt idx="19">
                  <c:v>1940</c:v>
                </c:pt>
                <c:pt idx="20">
                  <c:v>1941</c:v>
                </c:pt>
                <c:pt idx="21">
                  <c:v>1942</c:v>
                </c:pt>
                <c:pt idx="22">
                  <c:v>1943</c:v>
                </c:pt>
                <c:pt idx="23">
                  <c:v>1944</c:v>
                </c:pt>
                <c:pt idx="24">
                  <c:v>1945</c:v>
                </c:pt>
                <c:pt idx="25">
                  <c:v>1946</c:v>
                </c:pt>
                <c:pt idx="26">
                  <c:v>1947</c:v>
                </c:pt>
                <c:pt idx="27">
                  <c:v>1948</c:v>
                </c:pt>
                <c:pt idx="28">
                  <c:v>1949</c:v>
                </c:pt>
                <c:pt idx="29">
                  <c:v>1950</c:v>
                </c:pt>
                <c:pt idx="30">
                  <c:v>1951</c:v>
                </c:pt>
                <c:pt idx="31">
                  <c:v>1952</c:v>
                </c:pt>
                <c:pt idx="32">
                  <c:v>1953</c:v>
                </c:pt>
                <c:pt idx="33">
                  <c:v>1954</c:v>
                </c:pt>
                <c:pt idx="34">
                  <c:v>1955</c:v>
                </c:pt>
                <c:pt idx="35">
                  <c:v>1956</c:v>
                </c:pt>
                <c:pt idx="36">
                  <c:v>1957</c:v>
                </c:pt>
                <c:pt idx="37">
                  <c:v>1958</c:v>
                </c:pt>
                <c:pt idx="38">
                  <c:v>1959</c:v>
                </c:pt>
                <c:pt idx="39">
                  <c:v>1960</c:v>
                </c:pt>
                <c:pt idx="40">
                  <c:v>1961</c:v>
                </c:pt>
                <c:pt idx="41">
                  <c:v>1962</c:v>
                </c:pt>
                <c:pt idx="42">
                  <c:v>1963</c:v>
                </c:pt>
                <c:pt idx="43">
                  <c:v>1964</c:v>
                </c:pt>
                <c:pt idx="44">
                  <c:v>1965</c:v>
                </c:pt>
                <c:pt idx="45">
                  <c:v>1966</c:v>
                </c:pt>
                <c:pt idx="46">
                  <c:v>1967</c:v>
                </c:pt>
                <c:pt idx="47">
                  <c:v>1968</c:v>
                </c:pt>
                <c:pt idx="48">
                  <c:v>1969</c:v>
                </c:pt>
                <c:pt idx="49">
                  <c:v>1970</c:v>
                </c:pt>
                <c:pt idx="50">
                  <c:v>1971</c:v>
                </c:pt>
                <c:pt idx="51">
                  <c:v>1972</c:v>
                </c:pt>
                <c:pt idx="52">
                  <c:v>1973</c:v>
                </c:pt>
                <c:pt idx="53">
                  <c:v>1974</c:v>
                </c:pt>
                <c:pt idx="54">
                  <c:v>1975</c:v>
                </c:pt>
                <c:pt idx="55">
                  <c:v>1976</c:v>
                </c:pt>
                <c:pt idx="56">
                  <c:v>1977</c:v>
                </c:pt>
                <c:pt idx="57">
                  <c:v>1978</c:v>
                </c:pt>
                <c:pt idx="58">
                  <c:v>1979</c:v>
                </c:pt>
                <c:pt idx="59">
                  <c:v>1980</c:v>
                </c:pt>
                <c:pt idx="60">
                  <c:v>1981</c:v>
                </c:pt>
                <c:pt idx="61">
                  <c:v>1982</c:v>
                </c:pt>
                <c:pt idx="62">
                  <c:v>1983</c:v>
                </c:pt>
                <c:pt idx="63">
                  <c:v>1984</c:v>
                </c:pt>
                <c:pt idx="64">
                  <c:v>1985</c:v>
                </c:pt>
                <c:pt idx="65">
                  <c:v>1986</c:v>
                </c:pt>
                <c:pt idx="66">
                  <c:v>1987</c:v>
                </c:pt>
                <c:pt idx="67">
                  <c:v>1988</c:v>
                </c:pt>
                <c:pt idx="68">
                  <c:v>1989</c:v>
                </c:pt>
                <c:pt idx="69">
                  <c:v>1990</c:v>
                </c:pt>
                <c:pt idx="70">
                  <c:v>1991</c:v>
                </c:pt>
                <c:pt idx="71">
                  <c:v>1992</c:v>
                </c:pt>
                <c:pt idx="72">
                  <c:v>1993</c:v>
                </c:pt>
                <c:pt idx="73">
                  <c:v>1994</c:v>
                </c:pt>
                <c:pt idx="74">
                  <c:v>1995</c:v>
                </c:pt>
                <c:pt idx="75">
                  <c:v>1996</c:v>
                </c:pt>
                <c:pt idx="76">
                  <c:v>1997</c:v>
                </c:pt>
                <c:pt idx="77">
                  <c:v>1998</c:v>
                </c:pt>
                <c:pt idx="78">
                  <c:v>1999</c:v>
                </c:pt>
                <c:pt idx="79">
                  <c:v>2000</c:v>
                </c:pt>
                <c:pt idx="80">
                  <c:v>2001</c:v>
                </c:pt>
                <c:pt idx="81">
                  <c:v>2002</c:v>
                </c:pt>
                <c:pt idx="82">
                  <c:v>2003</c:v>
                </c:pt>
                <c:pt idx="83">
                  <c:v>2004</c:v>
                </c:pt>
                <c:pt idx="84">
                  <c:v>2005</c:v>
                </c:pt>
                <c:pt idx="85">
                  <c:v>2006</c:v>
                </c:pt>
                <c:pt idx="86">
                  <c:v>2007</c:v>
                </c:pt>
                <c:pt idx="87">
                  <c:v>2008</c:v>
                </c:pt>
                <c:pt idx="88">
                  <c:v>2009</c:v>
                </c:pt>
                <c:pt idx="89">
                  <c:v>2010</c:v>
                </c:pt>
                <c:pt idx="90">
                  <c:v>2011</c:v>
                </c:pt>
                <c:pt idx="91">
                  <c:v>2012</c:v>
                </c:pt>
                <c:pt idx="92">
                  <c:v>2013</c:v>
                </c:pt>
                <c:pt idx="93">
                  <c:v>2014</c:v>
                </c:pt>
                <c:pt idx="94">
                  <c:v>2015</c:v>
                </c:pt>
              </c:numCache>
            </c:numRef>
          </c:cat>
          <c:val>
            <c:numRef>
              <c:f>'Working Data'!$FR$150:$FR$244</c:f>
              <c:numCache>
                <c:formatCode>General</c:formatCode>
                <c:ptCount val="95"/>
                <c:pt idx="0">
                  <c:v>0</c:v>
                </c:pt>
                <c:pt idx="1">
                  <c:v>0.05</c:v>
                </c:pt>
                <c:pt idx="2">
                  <c:v>0.1</c:v>
                </c:pt>
                <c:pt idx="3">
                  <c:v>0.25</c:v>
                </c:pt>
                <c:pt idx="4">
                  <c:v>0.4</c:v>
                </c:pt>
                <c:pt idx="5">
                  <c:v>1.05</c:v>
                </c:pt>
                <c:pt idx="6">
                  <c:v>1.7</c:v>
                </c:pt>
                <c:pt idx="7">
                  <c:v>4.05</c:v>
                </c:pt>
                <c:pt idx="8">
                  <c:v>6.4</c:v>
                </c:pt>
                <c:pt idx="9">
                  <c:v>9.1</c:v>
                </c:pt>
                <c:pt idx="10">
                  <c:v>11.8</c:v>
                </c:pt>
                <c:pt idx="11">
                  <c:v>14.5</c:v>
                </c:pt>
                <c:pt idx="12">
                  <c:v>17.100000000000001</c:v>
                </c:pt>
                <c:pt idx="13">
                  <c:v>19.7</c:v>
                </c:pt>
                <c:pt idx="14">
                  <c:v>23.3</c:v>
                </c:pt>
                <c:pt idx="15">
                  <c:v>28.3</c:v>
                </c:pt>
                <c:pt idx="16">
                  <c:v>33.299999999999997</c:v>
                </c:pt>
                <c:pt idx="17">
                  <c:v>38.299999999999997</c:v>
                </c:pt>
                <c:pt idx="18">
                  <c:v>43.3</c:v>
                </c:pt>
                <c:pt idx="19">
                  <c:v>44.1</c:v>
                </c:pt>
                <c:pt idx="20">
                  <c:v>46.8</c:v>
                </c:pt>
                <c:pt idx="21">
                  <c:v>49.5</c:v>
                </c:pt>
                <c:pt idx="22">
                  <c:v>52.2</c:v>
                </c:pt>
                <c:pt idx="23">
                  <c:v>54.9</c:v>
                </c:pt>
                <c:pt idx="24">
                  <c:v>57.4</c:v>
                </c:pt>
                <c:pt idx="25">
                  <c:v>62.2</c:v>
                </c:pt>
                <c:pt idx="26">
                  <c:v>67</c:v>
                </c:pt>
                <c:pt idx="27">
                  <c:v>71.8</c:v>
                </c:pt>
                <c:pt idx="28">
                  <c:v>76.599999999999994</c:v>
                </c:pt>
                <c:pt idx="29">
                  <c:v>81.2</c:v>
                </c:pt>
                <c:pt idx="30">
                  <c:v>83.5</c:v>
                </c:pt>
                <c:pt idx="31">
                  <c:v>85.7</c:v>
                </c:pt>
                <c:pt idx="32">
                  <c:v>88.1</c:v>
                </c:pt>
                <c:pt idx="33">
                  <c:v>90.5</c:v>
                </c:pt>
                <c:pt idx="34">
                  <c:v>92.6</c:v>
                </c:pt>
                <c:pt idx="35">
                  <c:v>95.6</c:v>
                </c:pt>
                <c:pt idx="36">
                  <c:v>95.6</c:v>
                </c:pt>
                <c:pt idx="37">
                  <c:v>97.1</c:v>
                </c:pt>
                <c:pt idx="38">
                  <c:v>97.7</c:v>
                </c:pt>
                <c:pt idx="39">
                  <c:v>98.2</c:v>
                </c:pt>
                <c:pt idx="40">
                  <c:v>98.4</c:v>
                </c:pt>
                <c:pt idx="41">
                  <c:v>98.6</c:v>
                </c:pt>
                <c:pt idx="42">
                  <c:v>98.8</c:v>
                </c:pt>
                <c:pt idx="43">
                  <c:v>98.3</c:v>
                </c:pt>
                <c:pt idx="44">
                  <c:v>99.5</c:v>
                </c:pt>
                <c:pt idx="45">
                  <c:v>99.6</c:v>
                </c:pt>
                <c:pt idx="46">
                  <c:v>99.7</c:v>
                </c:pt>
                <c:pt idx="47">
                  <c:v>99.7</c:v>
                </c:pt>
                <c:pt idx="48">
                  <c:v>99.8</c:v>
                </c:pt>
                <c:pt idx="49">
                  <c:v>99.8</c:v>
                </c:pt>
                <c:pt idx="50">
                  <c:v>99.1</c:v>
                </c:pt>
                <c:pt idx="51">
                  <c:v>99.5</c:v>
                </c:pt>
                <c:pt idx="52">
                  <c:v>99.9</c:v>
                </c:pt>
                <c:pt idx="53">
                  <c:v>99.9</c:v>
                </c:pt>
                <c:pt idx="54">
                  <c:v>99.9</c:v>
                </c:pt>
                <c:pt idx="55">
                  <c:v>99.9</c:v>
                </c:pt>
                <c:pt idx="56">
                  <c:v>99.9</c:v>
                </c:pt>
                <c:pt idx="57">
                  <c:v>99.9</c:v>
                </c:pt>
                <c:pt idx="58">
                  <c:v>99.9</c:v>
                </c:pt>
                <c:pt idx="59">
                  <c:v>99.9</c:v>
                </c:pt>
                <c:pt idx="60">
                  <c:v>99.9</c:v>
                </c:pt>
                <c:pt idx="61">
                  <c:v>99.9</c:v>
                </c:pt>
                <c:pt idx="62">
                  <c:v>99.9</c:v>
                </c:pt>
                <c:pt idx="63">
                  <c:v>99.9</c:v>
                </c:pt>
                <c:pt idx="64">
                  <c:v>99.9</c:v>
                </c:pt>
                <c:pt idx="65">
                  <c:v>99.9</c:v>
                </c:pt>
                <c:pt idx="66">
                  <c:v>99.8</c:v>
                </c:pt>
                <c:pt idx="67">
                  <c:v>99.9</c:v>
                </c:pt>
                <c:pt idx="68">
                  <c:v>99.9</c:v>
                </c:pt>
                <c:pt idx="69">
                  <c:v>99.8</c:v>
                </c:pt>
                <c:pt idx="70">
                  <c:v>99.8</c:v>
                </c:pt>
                <c:pt idx="71">
                  <c:v>99.8</c:v>
                </c:pt>
                <c:pt idx="72">
                  <c:v>99.8</c:v>
                </c:pt>
                <c:pt idx="73" formatCode="0.0">
                  <c:v>99.825000000000003</c:v>
                </c:pt>
                <c:pt idx="74" formatCode="0.0">
                  <c:v>99.85</c:v>
                </c:pt>
                <c:pt idx="75" formatCode="0.0">
                  <c:v>99.875</c:v>
                </c:pt>
                <c:pt idx="76" formatCode="0.0">
                  <c:v>99.9</c:v>
                </c:pt>
                <c:pt idx="77" formatCode="0.0">
                  <c:v>99.9</c:v>
                </c:pt>
                <c:pt idx="78" formatCode="0.0">
                  <c:v>99.9</c:v>
                </c:pt>
                <c:pt idx="79" formatCode="0.0">
                  <c:v>99.9</c:v>
                </c:pt>
                <c:pt idx="80" formatCode="0.0">
                  <c:v>99.9</c:v>
                </c:pt>
                <c:pt idx="81" formatCode="0.0">
                  <c:v>99.864999999999995</c:v>
                </c:pt>
                <c:pt idx="82" formatCode="0.0">
                  <c:v>99.83</c:v>
                </c:pt>
                <c:pt idx="83" formatCode="0.0">
                  <c:v>99.825000000000003</c:v>
                </c:pt>
                <c:pt idx="84" formatCode="0.0">
                  <c:v>99.82</c:v>
                </c:pt>
                <c:pt idx="85" formatCode="0.0">
                  <c:v>99.814999999999998</c:v>
                </c:pt>
                <c:pt idx="86" formatCode="0.0">
                  <c:v>99.81</c:v>
                </c:pt>
                <c:pt idx="87" formatCode="0.0">
                  <c:v>99.805000000000007</c:v>
                </c:pt>
                <c:pt idx="88" formatCode="0.0">
                  <c:v>99.753143838434426</c:v>
                </c:pt>
                <c:pt idx="89" formatCode="0.0">
                  <c:v>99.75</c:v>
                </c:pt>
                <c:pt idx="90" formatCode="0.0">
                  <c:v>99.704108539949701</c:v>
                </c:pt>
                <c:pt idx="91" formatCode="0.0">
                  <c:v>99.704108539949701</c:v>
                </c:pt>
                <c:pt idx="92" formatCode="0.0">
                  <c:v>99.736733073231363</c:v>
                </c:pt>
                <c:pt idx="93" formatCode="0.0">
                  <c:v>99.736733073231363</c:v>
                </c:pt>
                <c:pt idx="94" formatCode="0.0">
                  <c:v>99.736733073231363</c:v>
                </c:pt>
              </c:numCache>
            </c:numRef>
          </c:val>
          <c:smooth val="0"/>
          <c:extLst>
            <c:ext xmlns:c16="http://schemas.microsoft.com/office/drawing/2014/chart" uri="{C3380CC4-5D6E-409C-BE32-E72D297353CC}">
              <c16:uniqueId val="{00000000-CCEB-491F-9935-2D63D2E8094A}"/>
            </c:ext>
          </c:extLst>
        </c:ser>
        <c:ser>
          <c:idx val="1"/>
          <c:order val="1"/>
          <c:tx>
            <c:strRef>
              <c:f>'Working Data'!$FS$28</c:f>
              <c:strCache>
                <c:ptCount val="1"/>
                <c:pt idx="0">
                  <c:v>&lt;--Logistic Curve</c:v>
                </c:pt>
              </c:strCache>
            </c:strRef>
          </c:tx>
          <c:spPr>
            <a:ln w="25400" cap="rnd">
              <a:solidFill>
                <a:schemeClr val="accent2"/>
              </a:solidFill>
              <a:prstDash val="sysDot"/>
              <a:round/>
            </a:ln>
            <a:effectLst/>
          </c:spPr>
          <c:marker>
            <c:symbol val="none"/>
          </c:marker>
          <c:cat>
            <c:numRef>
              <c:f>'Working Data'!$A$150:$A$244</c:f>
              <c:numCache>
                <c:formatCode>General</c:formatCode>
                <c:ptCount val="95"/>
                <c:pt idx="0">
                  <c:v>1921</c:v>
                </c:pt>
                <c:pt idx="1">
                  <c:v>1922</c:v>
                </c:pt>
                <c:pt idx="2">
                  <c:v>1923</c:v>
                </c:pt>
                <c:pt idx="3">
                  <c:v>1924</c:v>
                </c:pt>
                <c:pt idx="4">
                  <c:v>1925</c:v>
                </c:pt>
                <c:pt idx="5">
                  <c:v>1926</c:v>
                </c:pt>
                <c:pt idx="6">
                  <c:v>1927</c:v>
                </c:pt>
                <c:pt idx="7">
                  <c:v>1928</c:v>
                </c:pt>
                <c:pt idx="8">
                  <c:v>1929</c:v>
                </c:pt>
                <c:pt idx="9">
                  <c:v>1930</c:v>
                </c:pt>
                <c:pt idx="10">
                  <c:v>1931</c:v>
                </c:pt>
                <c:pt idx="11">
                  <c:v>1932</c:v>
                </c:pt>
                <c:pt idx="12">
                  <c:v>1933</c:v>
                </c:pt>
                <c:pt idx="13">
                  <c:v>1934</c:v>
                </c:pt>
                <c:pt idx="14">
                  <c:v>1935</c:v>
                </c:pt>
                <c:pt idx="15">
                  <c:v>1936</c:v>
                </c:pt>
                <c:pt idx="16">
                  <c:v>1937</c:v>
                </c:pt>
                <c:pt idx="17">
                  <c:v>1938</c:v>
                </c:pt>
                <c:pt idx="18">
                  <c:v>1939</c:v>
                </c:pt>
                <c:pt idx="19">
                  <c:v>1940</c:v>
                </c:pt>
                <c:pt idx="20">
                  <c:v>1941</c:v>
                </c:pt>
                <c:pt idx="21">
                  <c:v>1942</c:v>
                </c:pt>
                <c:pt idx="22">
                  <c:v>1943</c:v>
                </c:pt>
                <c:pt idx="23">
                  <c:v>1944</c:v>
                </c:pt>
                <c:pt idx="24">
                  <c:v>1945</c:v>
                </c:pt>
                <c:pt idx="25">
                  <c:v>1946</c:v>
                </c:pt>
                <c:pt idx="26">
                  <c:v>1947</c:v>
                </c:pt>
                <c:pt idx="27">
                  <c:v>1948</c:v>
                </c:pt>
                <c:pt idx="28">
                  <c:v>1949</c:v>
                </c:pt>
                <c:pt idx="29">
                  <c:v>1950</c:v>
                </c:pt>
                <c:pt idx="30">
                  <c:v>1951</c:v>
                </c:pt>
                <c:pt idx="31">
                  <c:v>1952</c:v>
                </c:pt>
                <c:pt idx="32">
                  <c:v>1953</c:v>
                </c:pt>
                <c:pt idx="33">
                  <c:v>1954</c:v>
                </c:pt>
                <c:pt idx="34">
                  <c:v>1955</c:v>
                </c:pt>
                <c:pt idx="35">
                  <c:v>1956</c:v>
                </c:pt>
                <c:pt idx="36">
                  <c:v>1957</c:v>
                </c:pt>
                <c:pt idx="37">
                  <c:v>1958</c:v>
                </c:pt>
                <c:pt idx="38">
                  <c:v>1959</c:v>
                </c:pt>
                <c:pt idx="39">
                  <c:v>1960</c:v>
                </c:pt>
                <c:pt idx="40">
                  <c:v>1961</c:v>
                </c:pt>
                <c:pt idx="41">
                  <c:v>1962</c:v>
                </c:pt>
                <c:pt idx="42">
                  <c:v>1963</c:v>
                </c:pt>
                <c:pt idx="43">
                  <c:v>1964</c:v>
                </c:pt>
                <c:pt idx="44">
                  <c:v>1965</c:v>
                </c:pt>
                <c:pt idx="45">
                  <c:v>1966</c:v>
                </c:pt>
                <c:pt idx="46">
                  <c:v>1967</c:v>
                </c:pt>
                <c:pt idx="47">
                  <c:v>1968</c:v>
                </c:pt>
                <c:pt idx="48">
                  <c:v>1969</c:v>
                </c:pt>
                <c:pt idx="49">
                  <c:v>1970</c:v>
                </c:pt>
                <c:pt idx="50">
                  <c:v>1971</c:v>
                </c:pt>
                <c:pt idx="51">
                  <c:v>1972</c:v>
                </c:pt>
                <c:pt idx="52">
                  <c:v>1973</c:v>
                </c:pt>
                <c:pt idx="53">
                  <c:v>1974</c:v>
                </c:pt>
                <c:pt idx="54">
                  <c:v>1975</c:v>
                </c:pt>
                <c:pt idx="55">
                  <c:v>1976</c:v>
                </c:pt>
                <c:pt idx="56">
                  <c:v>1977</c:v>
                </c:pt>
                <c:pt idx="57">
                  <c:v>1978</c:v>
                </c:pt>
                <c:pt idx="58">
                  <c:v>1979</c:v>
                </c:pt>
                <c:pt idx="59">
                  <c:v>1980</c:v>
                </c:pt>
                <c:pt idx="60">
                  <c:v>1981</c:v>
                </c:pt>
                <c:pt idx="61">
                  <c:v>1982</c:v>
                </c:pt>
                <c:pt idx="62">
                  <c:v>1983</c:v>
                </c:pt>
                <c:pt idx="63">
                  <c:v>1984</c:v>
                </c:pt>
                <c:pt idx="64">
                  <c:v>1985</c:v>
                </c:pt>
                <c:pt idx="65">
                  <c:v>1986</c:v>
                </c:pt>
                <c:pt idx="66">
                  <c:v>1987</c:v>
                </c:pt>
                <c:pt idx="67">
                  <c:v>1988</c:v>
                </c:pt>
                <c:pt idx="68">
                  <c:v>1989</c:v>
                </c:pt>
                <c:pt idx="69">
                  <c:v>1990</c:v>
                </c:pt>
                <c:pt idx="70">
                  <c:v>1991</c:v>
                </c:pt>
                <c:pt idx="71">
                  <c:v>1992</c:v>
                </c:pt>
                <c:pt idx="72">
                  <c:v>1993</c:v>
                </c:pt>
                <c:pt idx="73">
                  <c:v>1994</c:v>
                </c:pt>
                <c:pt idx="74">
                  <c:v>1995</c:v>
                </c:pt>
                <c:pt idx="75">
                  <c:v>1996</c:v>
                </c:pt>
                <c:pt idx="76">
                  <c:v>1997</c:v>
                </c:pt>
                <c:pt idx="77">
                  <c:v>1998</c:v>
                </c:pt>
                <c:pt idx="78">
                  <c:v>1999</c:v>
                </c:pt>
                <c:pt idx="79">
                  <c:v>2000</c:v>
                </c:pt>
                <c:pt idx="80">
                  <c:v>2001</c:v>
                </c:pt>
                <c:pt idx="81">
                  <c:v>2002</c:v>
                </c:pt>
                <c:pt idx="82">
                  <c:v>2003</c:v>
                </c:pt>
                <c:pt idx="83">
                  <c:v>2004</c:v>
                </c:pt>
                <c:pt idx="84">
                  <c:v>2005</c:v>
                </c:pt>
                <c:pt idx="85">
                  <c:v>2006</c:v>
                </c:pt>
                <c:pt idx="86">
                  <c:v>2007</c:v>
                </c:pt>
                <c:pt idx="87">
                  <c:v>2008</c:v>
                </c:pt>
                <c:pt idx="88">
                  <c:v>2009</c:v>
                </c:pt>
                <c:pt idx="89">
                  <c:v>2010</c:v>
                </c:pt>
                <c:pt idx="90">
                  <c:v>2011</c:v>
                </c:pt>
                <c:pt idx="91">
                  <c:v>2012</c:v>
                </c:pt>
                <c:pt idx="92">
                  <c:v>2013</c:v>
                </c:pt>
                <c:pt idx="93">
                  <c:v>2014</c:v>
                </c:pt>
                <c:pt idx="94">
                  <c:v>2015</c:v>
                </c:pt>
              </c:numCache>
            </c:numRef>
          </c:cat>
          <c:val>
            <c:numRef>
              <c:f>'Working Data'!$FS$150:$FS$244</c:f>
              <c:numCache>
                <c:formatCode>0.000E+00</c:formatCode>
                <c:ptCount val="95"/>
                <c:pt idx="0">
                  <c:v>2.2395842409465878</c:v>
                </c:pt>
                <c:pt idx="1">
                  <c:v>2.668160247250285</c:v>
                </c:pt>
                <c:pt idx="2">
                  <c:v>3.1760858013200641</c:v>
                </c:pt>
                <c:pt idx="3">
                  <c:v>3.7769507356469076</c:v>
                </c:pt>
                <c:pt idx="4">
                  <c:v>4.4862228058070732</c:v>
                </c:pt>
                <c:pt idx="5">
                  <c:v>5.3213229104066047</c:v>
                </c:pt>
                <c:pt idx="6">
                  <c:v>6.3016188851388284</c:v>
                </c:pt>
                <c:pt idx="7">
                  <c:v>7.4482984157779502</c:v>
                </c:pt>
                <c:pt idx="8">
                  <c:v>8.7840732629948821</c:v>
                </c:pt>
                <c:pt idx="9">
                  <c:v>10.332660766543645</c:v>
                </c:pt>
                <c:pt idx="10">
                  <c:v>12.117987399372335</c:v>
                </c:pt>
                <c:pt idx="11">
                  <c:v>14.163066952860794</c:v>
                </c:pt>
                <c:pt idx="12">
                  <c:v>16.488527458095312</c:v>
                </c:pt>
                <c:pt idx="13">
                  <c:v>19.110800601508966</c:v>
                </c:pt>
                <c:pt idx="14">
                  <c:v>22.040047412137508</c:v>
                </c:pt>
                <c:pt idx="15">
                  <c:v>25.277971738151376</c:v>
                </c:pt>
                <c:pt idx="16">
                  <c:v>28.815758123499283</c:v>
                </c:pt>
                <c:pt idx="17">
                  <c:v>32.632443522064882</c:v>
                </c:pt>
                <c:pt idx="18">
                  <c:v>36.694065824536622</c:v>
                </c:pt>
                <c:pt idx="19">
                  <c:v>40.953898885637166</c:v>
                </c:pt>
                <c:pt idx="20">
                  <c:v>45.353967116572889</c:v>
                </c:pt>
                <c:pt idx="21">
                  <c:v>49.827839596813128</c:v>
                </c:pt>
                <c:pt idx="22">
                  <c:v>54.304470515504548</c:v>
                </c:pt>
                <c:pt idx="23">
                  <c:v>58.712639376548594</c:v>
                </c:pt>
                <c:pt idx="24">
                  <c:v>62.985414291164375</c:v>
                </c:pt>
                <c:pt idx="25">
                  <c:v>67.064056568503091</c:v>
                </c:pt>
                <c:pt idx="26">
                  <c:v>70.90090637882787</c:v>
                </c:pt>
                <c:pt idx="27">
                  <c:v>74.460998377945216</c:v>
                </c:pt>
                <c:pt idx="28">
                  <c:v>77.722390122677623</c:v>
                </c:pt>
                <c:pt idx="29">
                  <c:v>80.675383953438782</c:v>
                </c:pt>
                <c:pt idx="30">
                  <c:v>83.32094611806626</c:v>
                </c:pt>
                <c:pt idx="31">
                  <c:v>85.668666235780307</c:v>
                </c:pt>
                <c:pt idx="32">
                  <c:v>87.734570875357463</c:v>
                </c:pt>
                <c:pt idx="33">
                  <c:v>89.53903419000352</c:v>
                </c:pt>
                <c:pt idx="34">
                  <c:v>91.104943587754178</c:v>
                </c:pt>
                <c:pt idx="35">
                  <c:v>92.456199630194476</c:v>
                </c:pt>
                <c:pt idx="36">
                  <c:v>93.616567797998499</c:v>
                </c:pt>
                <c:pt idx="37">
                  <c:v>94.608858580931866</c:v>
                </c:pt>
                <c:pt idx="38">
                  <c:v>95.454389577773767</c:v>
                </c:pt>
                <c:pt idx="39">
                  <c:v>96.172674599983793</c:v>
                </c:pt>
                <c:pt idx="40">
                  <c:v>96.781285432427424</c:v>
                </c:pt>
                <c:pt idx="41">
                  <c:v>97.295837860896228</c:v>
                </c:pt>
                <c:pt idx="42">
                  <c:v>97.730061843066267</c:v>
                </c:pt>
                <c:pt idx="43">
                  <c:v>98.095924339467132</c:v>
                </c:pt>
                <c:pt idx="44">
                  <c:v>98.403781240051686</c:v>
                </c:pt>
                <c:pt idx="45">
                  <c:v>98.662541520721916</c:v>
                </c:pt>
                <c:pt idx="46">
                  <c:v>98.879832117722017</c:v>
                </c:pt>
                <c:pt idx="47">
                  <c:v>99.062156099497471</c:v>
                </c:pt>
                <c:pt idx="48">
                  <c:v>99.215039725014151</c:v>
                </c:pt>
                <c:pt idx="49">
                  <c:v>99.343166112085584</c:v>
                </c:pt>
                <c:pt idx="50">
                  <c:v>99.450494696963858</c:v>
                </c:pt>
                <c:pt idx="51">
                  <c:v>99.540366618680181</c:v>
                </c:pt>
                <c:pt idx="52">
                  <c:v>99.615596747844123</c:v>
                </c:pt>
                <c:pt idx="53">
                  <c:v>99.678553408509018</c:v>
                </c:pt>
                <c:pt idx="54">
                  <c:v>99.731226995180378</c:v>
                </c:pt>
                <c:pt idx="55">
                  <c:v>99.775288725104716</c:v>
                </c:pt>
                <c:pt idx="56">
                  <c:v>99.812140731535195</c:v>
                </c:pt>
                <c:pt idx="57">
                  <c:v>99.842958626669201</c:v>
                </c:pt>
                <c:pt idx="58">
                  <c:v>99.868727563764722</c:v>
                </c:pt>
                <c:pt idx="59">
                  <c:v>99.890272720031362</c:v>
                </c:pt>
                <c:pt idx="60">
                  <c:v>99.908285013825065</c:v>
                </c:pt>
                <c:pt idx="61">
                  <c:v>99.923342766635159</c:v>
                </c:pt>
                <c:pt idx="62">
                  <c:v>99.935929925206395</c:v>
                </c:pt>
                <c:pt idx="63">
                  <c:v>99.946451373233984</c:v>
                </c:pt>
                <c:pt idx="64">
                  <c:v>99.955245785763523</c:v>
                </c:pt>
                <c:pt idx="65">
                  <c:v>99.962596412479272</c:v>
                </c:pt>
                <c:pt idx="66">
                  <c:v>99.968740117875456</c:v>
                </c:pt>
                <c:pt idx="67">
                  <c:v>99.973874956104666</c:v>
                </c:pt>
                <c:pt idx="68">
                  <c:v>99.978166515239096</c:v>
                </c:pt>
                <c:pt idx="69">
                  <c:v>99.981753228923168</c:v>
                </c:pt>
                <c:pt idx="70">
                  <c:v>99.984750822133265</c:v>
                </c:pt>
                <c:pt idx="71">
                  <c:v>99.987256031255853</c:v>
                </c:pt>
                <c:pt idx="72">
                  <c:v>99.98934971627655</c:v>
                </c:pt>
                <c:pt idx="73">
                  <c:v>99.991099463953404</c:v>
                </c:pt>
                <c:pt idx="74">
                  <c:v>99.992561764905133</c:v>
                </c:pt>
                <c:pt idx="75">
                  <c:v>99.993783834130511</c:v>
                </c:pt>
                <c:pt idx="76">
                  <c:v>99.994805133202249</c:v>
                </c:pt>
                <c:pt idx="77">
                  <c:v>99.995658642911451</c:v>
                </c:pt>
                <c:pt idx="78">
                  <c:v>99.99637192719797</c:v>
                </c:pt>
                <c:pt idx="79">
                  <c:v>99.99696802254185</c:v>
                </c:pt>
                <c:pt idx="80">
                  <c:v>99.997466181412378</c:v>
                </c:pt>
                <c:pt idx="81">
                  <c:v>99.997882493696423</c:v>
                </c:pt>
                <c:pt idx="82">
                  <c:v>99.998230406114885</c:v>
                </c:pt>
                <c:pt idx="83">
                  <c:v>99.998521156360752</c:v>
                </c:pt>
                <c:pt idx="84">
                  <c:v>99.998764135950623</c:v>
                </c:pt>
                <c:pt idx="85">
                  <c:v>99.998967193489392</c:v>
                </c:pt>
                <c:pt idx="86">
                  <c:v>99.999136888128604</c:v>
                </c:pt>
                <c:pt idx="87">
                  <c:v>99.999278701395468</c:v>
                </c:pt>
                <c:pt idx="88">
                  <c:v>99.999397214228068</c:v>
                </c:pt>
                <c:pt idx="89">
                  <c:v>99.999496254929937</c:v>
                </c:pt>
                <c:pt idx="90">
                  <c:v>99.999579022820129</c:v>
                </c:pt>
                <c:pt idx="91">
                  <c:v>99.999648191570699</c:v>
                </c:pt>
                <c:pt idx="92">
                  <c:v>99.99970599556751</c:v>
                </c:pt>
                <c:pt idx="93">
                  <c:v>99.999754302083417</c:v>
                </c:pt>
                <c:pt idx="94">
                  <c:v>99.999794671594188</c:v>
                </c:pt>
              </c:numCache>
            </c:numRef>
          </c:val>
          <c:smooth val="0"/>
          <c:extLst>
            <c:ext xmlns:c16="http://schemas.microsoft.com/office/drawing/2014/chart" uri="{C3380CC4-5D6E-409C-BE32-E72D297353CC}">
              <c16:uniqueId val="{00000001-CCEB-491F-9935-2D63D2E8094A}"/>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Data'!$FT$1</c:f>
              <c:strCache>
                <c:ptCount val="1"/>
                <c:pt idx="0">
                  <c:v>1st Derivative (Scaled to Fit)</c:v>
                </c:pt>
              </c:strCache>
            </c:strRef>
          </c:tx>
          <c:spPr>
            <a:ln w="25400" cap="rnd">
              <a:solidFill>
                <a:schemeClr val="accent5"/>
              </a:solidFill>
              <a:prstDash val="sysDash"/>
              <a:round/>
            </a:ln>
            <a:effectLst/>
          </c:spPr>
          <c:marker>
            <c:symbol val="none"/>
          </c:marker>
          <c:val>
            <c:numRef>
              <c:f>'Working Data'!$FT$150:$FT$244</c:f>
              <c:numCache>
                <c:formatCode>0.000E+00</c:formatCode>
                <c:ptCount val="95"/>
                <c:pt idx="0">
                  <c:v>4.9123220038047213E-2</c:v>
                </c:pt>
                <c:pt idx="1">
                  <c:v>5.8267076217675441E-2</c:v>
                </c:pt>
                <c:pt idx="2">
                  <c:v>6.899716493466794E-2</c:v>
                </c:pt>
                <c:pt idx="3">
                  <c:v>8.1541147711506737E-2</c:v>
                </c:pt>
                <c:pt idx="4">
                  <c:v>9.6139806397056507E-2</c:v>
                </c:pt>
                <c:pt idx="5">
                  <c:v>0.11303896677019916</c:v>
                </c:pt>
                <c:pt idx="6">
                  <c:v>0.13247703691131704</c:v>
                </c:pt>
                <c:pt idx="7">
                  <c:v>0.15466707075228692</c:v>
                </c:pt>
                <c:pt idx="8">
                  <c:v>0.17977239676514933</c:v>
                </c:pt>
                <c:pt idx="9">
                  <c:v>0.20787527579832446</c:v>
                </c:pt>
                <c:pt idx="10">
                  <c:v>0.23893890835103762</c:v>
                </c:pt>
                <c:pt idx="11">
                  <c:v>0.27276452372623983</c:v>
                </c:pt>
                <c:pt idx="12">
                  <c:v>0.30894729550843203</c:v>
                </c:pt>
                <c:pt idx="13">
                  <c:v>0.34683730465925167</c:v>
                </c:pt>
                <c:pt idx="14">
                  <c:v>0.38551428495435081</c:v>
                </c:pt>
                <c:pt idx="15">
                  <c:v>0.42378663896437296</c:v>
                </c:pt>
                <c:pt idx="16">
                  <c:v>0.46022509767134495</c:v>
                </c:pt>
                <c:pt idx="17">
                  <c:v>0.49323827993063823</c:v>
                </c:pt>
                <c:pt idx="18">
                  <c:v>0.52119068113571854</c:v>
                </c:pt>
                <c:pt idx="19">
                  <c:v>0.54255386797023941</c:v>
                </c:pt>
                <c:pt idx="20">
                  <c:v>0.55607107408647494</c:v>
                </c:pt>
                <c:pt idx="21">
                  <c:v>0.56090749626119163</c:v>
                </c:pt>
                <c:pt idx="22">
                  <c:v>0.55675699471152207</c:v>
                </c:pt>
                <c:pt idx="23">
                  <c:v>0.54388253009319742</c:v>
                </c:pt>
                <c:pt idx="24">
                  <c:v>0.52308138809638838</c:v>
                </c:pt>
                <c:pt idx="25">
                  <c:v>0.49558289914178971</c:v>
                </c:pt>
                <c:pt idx="26">
                  <c:v>0.46290048234190889</c:v>
                </c:pt>
                <c:pt idx="27">
                  <c:v>0.42666709907638695</c:v>
                </c:pt>
                <c:pt idx="28">
                  <c:v>0.38848220164855918</c:v>
                </c:pt>
                <c:pt idx="29">
                  <c:v>0.3497907327587117</c:v>
                </c:pt>
                <c:pt idx="30">
                  <c:v>0.31180422010934533</c:v>
                </c:pt>
                <c:pt idx="31">
                  <c:v>0.27546409563405977</c:v>
                </c:pt>
                <c:pt idx="32">
                  <c:v>0.24144036994623408</c:v>
                </c:pt>
                <c:pt idx="33">
                  <c:v>0.21015540912035885</c:v>
                </c:pt>
                <c:pt idx="34">
                  <c:v>0.18182225289926296</c:v>
                </c:pt>
                <c:pt idx="35">
                  <c:v>0.15648856555283516</c:v>
                </c:pt>
                <c:pt idx="36">
                  <c:v>0.13407979873267933</c:v>
                </c:pt>
                <c:pt idx="37">
                  <c:v>0.11443764491555442</c:v>
                </c:pt>
                <c:pt idx="38">
                  <c:v>9.7351915525431224E-2</c:v>
                </c:pt>
                <c:pt idx="39">
                  <c:v>8.258543603545189E-2</c:v>
                </c:pt>
                <c:pt idx="40">
                  <c:v>6.9892445427607475E-2</c:v>
                </c:pt>
                <c:pt idx="41">
                  <c:v>5.9031439627243568E-2</c:v>
                </c:pt>
                <c:pt idx="42">
                  <c:v>4.977354612825205E-2</c:v>
                </c:pt>
                <c:pt idx="43">
                  <c:v>4.1907480323719729E-2</c:v>
                </c:pt>
                <c:pt idx="44">
                  <c:v>3.5242002844156489E-2</c:v>
                </c:pt>
                <c:pt idx="45">
                  <c:v>2.9606631034256592E-2</c:v>
                </c:pt>
                <c:pt idx="46">
                  <c:v>2.4851191792683931E-2</c:v>
                </c:pt>
                <c:pt idx="47">
                  <c:v>2.0844655351721895E-2</c:v>
                </c:pt>
                <c:pt idx="48">
                  <c:v>1.7473567165349035E-2</c:v>
                </c:pt>
                <c:pt idx="49">
                  <c:v>1.464029853377035E-2</c:v>
                </c:pt>
                <c:pt idx="50">
                  <c:v>1.2261263342874973E-2</c:v>
                </c:pt>
                <c:pt idx="51">
                  <c:v>1.0265194500018848E-2</c:v>
                </c:pt>
                <c:pt idx="52">
                  <c:v>8.5915352958785794E-3</c:v>
                </c:pt>
                <c:pt idx="53">
                  <c:v>7.1889743828066413E-3</c:v>
                </c:pt>
                <c:pt idx="54">
                  <c:v>6.0141352869912696E-3</c:v>
                </c:pt>
                <c:pt idx="55">
                  <c:v>5.0304199375361324E-3</c:v>
                </c:pt>
                <c:pt idx="56">
                  <c:v>4.2069987357183716E-3</c:v>
                </c:pt>
                <c:pt idx="57">
                  <c:v>3.517935809818904E-3</c:v>
                </c:pt>
                <c:pt idx="58">
                  <c:v>2.9414362894883382E-3</c:v>
                </c:pt>
                <c:pt idx="59">
                  <c:v>2.4592019631196464E-3</c:v>
                </c:pt>
                <c:pt idx="60">
                  <c:v>2.0558820440048681E-3</c:v>
                </c:pt>
                <c:pt idx="61">
                  <c:v>1.7186066173933829E-3</c:v>
                </c:pt>
                <c:pt idx="62">
                  <c:v>1.436591436897052E-3</c:v>
                </c:pt>
                <c:pt idx="63">
                  <c:v>1.2008039321535823E-3</c:v>
                </c:pt>
                <c:pt idx="64">
                  <c:v>1.0036814839539878E-3</c:v>
                </c:pt>
                <c:pt idx="65">
                  <c:v>8.388941605621046E-4</c:v>
                </c:pt>
                <c:pt idx="66">
                  <c:v>7.011451581031248E-4</c:v>
                </c:pt>
                <c:pt idx="67">
                  <c:v>5.8600313414189115E-4</c:v>
                </c:pt>
                <c:pt idx="68">
                  <c:v>4.897614632532769E-4</c:v>
                </c:pt>
                <c:pt idx="69">
                  <c:v>4.0932017949135105E-4</c:v>
                </c:pt>
                <c:pt idx="70">
                  <c:v>3.4208700997162686E-4</c:v>
                </c:pt>
                <c:pt idx="71">
                  <c:v>2.8589445499024077E-4</c:v>
                </c:pt>
                <c:pt idx="72">
                  <c:v>2.3893034262573103E-4</c:v>
                </c:pt>
                <c:pt idx="73">
                  <c:v>1.9967968897582409E-4</c:v>
                </c:pt>
                <c:pt idx="74">
                  <c:v>1.6687603796754132E-4</c:v>
                </c:pt>
                <c:pt idx="75">
                  <c:v>1.3946074522267006E-4</c:v>
                </c:pt>
                <c:pt idx="76">
                  <c:v>1.1654891612081931E-4</c:v>
                </c:pt>
                <c:pt idx="77">
                  <c:v>9.7400915495699211E-5</c:v>
                </c:pt>
                <c:pt idx="78">
                  <c:v>8.1398541030406154E-5</c:v>
                </c:pt>
                <c:pt idx="79">
                  <c:v>6.8025099331075957E-5</c:v>
                </c:pt>
                <c:pt idx="80">
                  <c:v>5.6848747115461892E-5</c:v>
                </c:pt>
                <c:pt idx="81">
                  <c:v>4.750856360237778E-5</c:v>
                </c:pt>
                <c:pt idx="82">
                  <c:v>3.9702907140421794E-5</c:v>
                </c:pt>
                <c:pt idx="83">
                  <c:v>3.3179682012956501E-5</c:v>
                </c:pt>
                <c:pt idx="84">
                  <c:v>2.7728202439947715E-5</c:v>
                </c:pt>
                <c:pt idx="85">
                  <c:v>2.3172391958171714E-5</c:v>
                </c:pt>
                <c:pt idx="86">
                  <c:v>1.9365099195594608E-5</c:v>
                </c:pt>
                <c:pt idx="87">
                  <c:v>1.6183346907575485E-5</c:v>
                </c:pt>
                <c:pt idx="88">
                  <c:v>1.3524361142480368E-5</c:v>
                </c:pt>
                <c:pt idx="89">
                  <c:v>1.1302252502135833E-5</c:v>
                </c:pt>
                <c:pt idx="90">
                  <c:v>9.4452424555794291E-6</c:v>
                </c:pt>
                <c:pt idx="91">
                  <c:v>7.8933452215233333E-6</c:v>
                </c:pt>
                <c:pt idx="92">
                  <c:v>6.5964304164204302E-6</c:v>
                </c:pt>
                <c:pt idx="93">
                  <c:v>5.5126039406867903E-6</c:v>
                </c:pt>
                <c:pt idx="94">
                  <c:v>4.6068548388358485E-6</c:v>
                </c:pt>
              </c:numCache>
            </c:numRef>
          </c:val>
          <c:smooth val="0"/>
          <c:extLst>
            <c:ext xmlns:c16="http://schemas.microsoft.com/office/drawing/2014/chart" uri="{C3380CC4-5D6E-409C-BE32-E72D297353CC}">
              <c16:uniqueId val="{00000002-CCEB-491F-9935-2D63D2E8094A}"/>
            </c:ext>
          </c:extLst>
        </c:ser>
        <c:ser>
          <c:idx val="2"/>
          <c:order val="3"/>
          <c:tx>
            <c:strRef>
              <c:f>'Working Data'!$FU$28</c:f>
              <c:strCache>
                <c:ptCount val="1"/>
                <c:pt idx="0">
                  <c:v>2nd Derivative</c:v>
                </c:pt>
              </c:strCache>
            </c:strRef>
          </c:tx>
          <c:spPr>
            <a:ln w="25400" cap="rnd">
              <a:solidFill>
                <a:schemeClr val="accent3"/>
              </a:solidFill>
              <a:prstDash val="dash"/>
              <a:round/>
            </a:ln>
            <a:effectLst/>
          </c:spPr>
          <c:marker>
            <c:symbol val="none"/>
          </c:marker>
          <c:val>
            <c:numRef>
              <c:f>'Working Data'!$FU$150:$FU$244</c:f>
              <c:numCache>
                <c:formatCode>0.000E+00</c:formatCode>
                <c:ptCount val="95"/>
                <c:pt idx="0">
                  <c:v>6.7378490934771607E-2</c:v>
                </c:pt>
                <c:pt idx="1">
                  <c:v>7.920324326613748E-2</c:v>
                </c:pt>
                <c:pt idx="2">
                  <c:v>9.278233873971517E-2</c:v>
                </c:pt>
                <c:pt idx="3">
                  <c:v>0.10824348487909523</c:v>
                </c:pt>
                <c:pt idx="4">
                  <c:v>0.12566446205077775</c:v>
                </c:pt>
                <c:pt idx="5">
                  <c:v>0.14504235367900381</c:v>
                </c:pt>
                <c:pt idx="6">
                  <c:v>0.16625407841025658</c:v>
                </c:pt>
                <c:pt idx="7">
                  <c:v>0.1890084175908297</c:v>
                </c:pt>
                <c:pt idx="8">
                  <c:v>0.21279157643664659</c:v>
                </c:pt>
                <c:pt idx="9">
                  <c:v>0.23681121321388876</c:v>
                </c:pt>
                <c:pt idx="10">
                  <c:v>0.25994787612772047</c:v>
                </c:pt>
                <c:pt idx="11">
                  <c:v>0.28072757482315397</c:v>
                </c:pt>
                <c:pt idx="12">
                  <c:v>0.29733378790919751</c:v>
                </c:pt>
                <c:pt idx="13">
                  <c:v>0.30767967547020991</c:v>
                </c:pt>
                <c:pt idx="14">
                  <c:v>0.30955887511639246</c:v>
                </c:pt>
                <c:pt idx="15">
                  <c:v>0.30088304312733594</c:v>
                </c:pt>
                <c:pt idx="16">
                  <c:v>0.27999455067177109</c:v>
                </c:pt>
                <c:pt idx="17">
                  <c:v>0.24601514773159047</c:v>
                </c:pt>
                <c:pt idx="18">
                  <c:v>0.19916286572799075</c:v>
                </c:pt>
                <c:pt idx="19">
                  <c:v>0.14095180959452935</c:v>
                </c:pt>
                <c:pt idx="20">
                  <c:v>7.4195734370153268E-2</c:v>
                </c:pt>
                <c:pt idx="21">
                  <c:v>2.7732617984557611E-3</c:v>
                </c:pt>
                <c:pt idx="22">
                  <c:v>-6.8825880061292949E-2</c:v>
                </c:pt>
                <c:pt idx="23">
                  <c:v>-0.13608842937588417</c:v>
                </c:pt>
                <c:pt idx="24">
                  <c:v>-0.19507042567376875</c:v>
                </c:pt>
                <c:pt idx="25">
                  <c:v>-0.24286500912963965</c:v>
                </c:pt>
                <c:pt idx="26">
                  <c:v>-0.277855570034032</c:v>
                </c:pt>
                <c:pt idx="27">
                  <c:v>-0.29972963715849749</c:v>
                </c:pt>
                <c:pt idx="28">
                  <c:v>-0.30929161851386555</c:v>
                </c:pt>
                <c:pt idx="29">
                  <c:v>-0.30815176575149283</c:v>
                </c:pt>
                <c:pt idx="30">
                  <c:v>-0.29837722269198702</c:v>
                </c:pt>
                <c:pt idx="31">
                  <c:v>-0.28217479902057496</c:v>
                </c:pt>
                <c:pt idx="32">
                  <c:v>-0.26164693845714931</c:v>
                </c:pt>
                <c:pt idx="33">
                  <c:v>-0.23863436398577684</c:v>
                </c:pt>
                <c:pt idx="34">
                  <c:v>-0.2146384113459745</c:v>
                </c:pt>
                <c:pt idx="35">
                  <c:v>-0.19080514465938836</c:v>
                </c:pt>
                <c:pt idx="36">
                  <c:v>-0.16795045750943943</c:v>
                </c:pt>
                <c:pt idx="37">
                  <c:v>-0.14660756365041105</c:v>
                </c:pt>
                <c:pt idx="38">
                  <c:v>-0.12708277370360224</c:v>
                </c:pt>
                <c:pt idx="39">
                  <c:v>-0.10951027067640286</c:v>
                </c:pt>
                <c:pt idx="40">
                  <c:v>-9.3900680806831532E-2</c:v>
                </c:pt>
                <c:pt idx="41">
                  <c:v>-8.0181218577183161E-2</c:v>
                </c:pt>
                <c:pt idx="42">
                  <c:v>-6.8227103526300778E-2</c:v>
                </c:pt>
                <c:pt idx="43">
                  <c:v>-5.7885018914677393E-2</c:v>
                </c:pt>
                <c:pt idx="44">
                  <c:v>-4.898986305477282E-2</c:v>
                </c:pt>
                <c:pt idx="45">
                  <c:v>-4.1376155251890215E-2</c:v>
                </c:pt>
                <c:pt idx="46">
                  <c:v>-3.4885365760774077E-2</c:v>
                </c:pt>
                <c:pt idx="47">
                  <c:v>-2.9370254027167426E-2</c:v>
                </c:pt>
                <c:pt idx="48">
                  <c:v>-2.469708905273213E-2</c:v>
                </c:pt>
                <c:pt idx="49">
                  <c:v>-2.0746426381259335E-2</c:v>
                </c:pt>
                <c:pt idx="50">
                  <c:v>-1.7412944459151272E-2</c:v>
                </c:pt>
                <c:pt idx="51">
                  <c:v>-1.4604703781272198E-2</c:v>
                </c:pt>
                <c:pt idx="52">
                  <c:v>-1.2242083907233582E-2</c:v>
                </c:pt>
                <c:pt idx="53">
                  <c:v>-1.0256571956192274E-2</c:v>
                </c:pt>
                <c:pt idx="54">
                  <c:v>-8.5895165699557113E-3</c:v>
                </c:pt>
                <c:pt idx="55">
                  <c:v>-7.1909187751824557E-3</c:v>
                </c:pt>
                <c:pt idx="56">
                  <c:v>-6.018301515072654E-3</c:v>
                </c:pt>
                <c:pt idx="57">
                  <c:v>-5.0356794684150068E-3</c:v>
                </c:pt>
                <c:pt idx="58">
                  <c:v>-4.2126374786402672E-3</c:v>
                </c:pt>
                <c:pt idx="59">
                  <c:v>-3.5235174679261916E-3</c:v>
                </c:pt>
                <c:pt idx="60">
                  <c:v>-2.9467086235190829E-3</c:v>
                </c:pt>
                <c:pt idx="61">
                  <c:v>-2.4640328353004613E-3</c:v>
                </c:pt>
                <c:pt idx="62">
                  <c:v>-2.0602160648750096E-3</c:v>
                </c:pt>
                <c:pt idx="63">
                  <c:v>-1.7224359965161097E-3</c:v>
                </c:pt>
                <c:pt idx="64">
                  <c:v>-1.4399365860521926E-3</c:v>
                </c:pt>
                <c:pt idx="65">
                  <c:v>-1.2037007322200305E-3</c:v>
                </c:pt>
                <c:pt idx="66">
                  <c:v>-1.0061730781400235E-3</c:v>
                </c:pt>
                <c:pt idx="67">
                  <c:v>-8.4102579968022115E-4</c:v>
                </c:pt>
                <c:pt idx="68">
                  <c:v>-7.0296108468532429E-4</c:v>
                </c:pt>
                <c:pt idx="69">
                  <c:v>-5.8754481213912435E-4</c:v>
                </c:pt>
                <c:pt idx="70">
                  <c:v>-4.9106668151519006E-4</c:v>
                </c:pt>
                <c:pt idx="71">
                  <c:v>-4.1042271006393703E-4</c:v>
                </c:pt>
                <c:pt idx="72">
                  <c:v>-3.4301660738522764E-4</c:v>
                </c:pt>
                <c:pt idx="73">
                  <c:v>-2.8667705474004355E-4</c:v>
                </c:pt>
                <c:pt idx="74">
                  <c:v>-2.3958836615552305E-4</c:v>
                </c:pt>
                <c:pt idx="75">
                  <c:v>-2.002323957555011E-4</c:v>
                </c:pt>
                <c:pt idx="76">
                  <c:v>-1.6733988763672087E-4</c:v>
                </c:pt>
                <c:pt idx="77">
                  <c:v>-1.3984974767905254E-4</c:v>
                </c:pt>
                <c:pt idx="78">
                  <c:v>-1.1687495723298677E-4</c:v>
                </c:pt>
                <c:pt idx="79">
                  <c:v>-9.7674052453721827E-5</c:v>
                </c:pt>
                <c:pt idx="80">
                  <c:v>-8.1627265342550852E-5</c:v>
                </c:pt>
                <c:pt idx="81">
                  <c:v>-6.8216567906176741E-5</c:v>
                </c:pt>
                <c:pt idx="82">
                  <c:v>-5.7008983268277231E-5</c:v>
                </c:pt>
                <c:pt idx="83">
                  <c:v>-4.7642630544324255E-5</c:v>
                </c:pt>
                <c:pt idx="84">
                  <c:v>-3.9815056814459981E-5</c:v>
                </c:pt>
                <c:pt idx="85">
                  <c:v>-3.3273482162828183E-5</c:v>
                </c:pt>
                <c:pt idx="86">
                  <c:v>-2.7806644679138169E-5</c:v>
                </c:pt>
                <c:pt idx="87">
                  <c:v>-2.3237983394113992E-5</c:v>
                </c:pt>
                <c:pt idx="88">
                  <c:v>-1.9419939915531028E-5</c:v>
                </c:pt>
                <c:pt idx="89">
                  <c:v>-1.6229195372820779E-5</c:v>
                </c:pt>
                <c:pt idx="90">
                  <c:v>-1.3562689284854515E-5</c:v>
                </c:pt>
                <c:pt idx="91">
                  <c:v>-1.1334292079799E-5</c:v>
                </c:pt>
                <c:pt idx="92">
                  <c:v>-9.4720240102813477E-6</c:v>
                </c:pt>
                <c:pt idx="93">
                  <c:v>-7.9157307871644822E-6</c:v>
                </c:pt>
                <c:pt idx="94">
                  <c:v>-6.6151409597124839E-6</c:v>
                </c:pt>
              </c:numCache>
            </c:numRef>
          </c:val>
          <c:smooth val="0"/>
          <c:extLst>
            <c:ext xmlns:c16="http://schemas.microsoft.com/office/drawing/2014/chart" uri="{C3380CC4-5D6E-409C-BE32-E72D297353CC}">
              <c16:uniqueId val="{00000003-CCEB-491F-9935-2D63D2E8094A}"/>
            </c:ext>
          </c:extLst>
        </c:ser>
        <c:ser>
          <c:idx val="3"/>
          <c:order val="4"/>
          <c:tx>
            <c:strRef>
              <c:f>'Working Data'!$FV$28</c:f>
              <c:strCache>
                <c:ptCount val="1"/>
                <c:pt idx="0">
                  <c:v>3rd Derivative</c:v>
                </c:pt>
              </c:strCache>
            </c:strRef>
          </c:tx>
          <c:spPr>
            <a:ln w="25400" cap="rnd">
              <a:solidFill>
                <a:schemeClr val="accent4"/>
              </a:solidFill>
              <a:prstDash val="dashDot"/>
              <a:round/>
            </a:ln>
            <a:effectLst/>
          </c:spPr>
          <c:marker>
            <c:symbol val="none"/>
          </c:marker>
          <c:val>
            <c:numRef>
              <c:f>'Working Data'!$FV$150:$FV$244</c:f>
              <c:numCache>
                <c:formatCode>0.000E+00</c:formatCode>
                <c:ptCount val="95"/>
                <c:pt idx="0">
                  <c:v>1.099781919217928E-2</c:v>
                </c:pt>
                <c:pt idx="1">
                  <c:v>1.2677743407260786E-2</c:v>
                </c:pt>
                <c:pt idx="2">
                  <c:v>1.4502110575539452E-2</c:v>
                </c:pt>
                <c:pt idx="3">
                  <c:v>1.6433655739463735E-2</c:v>
                </c:pt>
                <c:pt idx="4">
                  <c:v>1.8408470436297682E-2</c:v>
                </c:pt>
                <c:pt idx="5">
                  <c:v>2.0327603228861239E-2</c:v>
                </c:pt>
                <c:pt idx="6">
                  <c:v>2.2048228386527296E-2</c:v>
                </c:pt>
                <c:pt idx="7">
                  <c:v>2.3375771283919908E-2</c:v>
                </c:pt>
                <c:pt idx="8">
                  <c:v>2.4059331536374802E-2</c:v>
                </c:pt>
                <c:pt idx="9">
                  <c:v>2.379386820132507E-2</c:v>
                </c:pt>
                <c:pt idx="10">
                  <c:v>2.2233643790985087E-2</c:v>
                </c:pt>
                <c:pt idx="11">
                  <c:v>1.9021843436514904E-2</c:v>
                </c:pt>
                <c:pt idx="12">
                  <c:v>1.3840286278100045E-2</c:v>
                </c:pt>
                <c:pt idx="13">
                  <c:v>6.4797786825951257E-3</c:v>
                </c:pt>
                <c:pt idx="14">
                  <c:v>-3.07474079504816E-3</c:v>
                </c:pt>
                <c:pt idx="15">
                  <c:v>-1.4559171180001058E-2</c:v>
                </c:pt>
                <c:pt idx="16">
                  <c:v>-2.7369683562688318E-2</c:v>
                </c:pt>
                <c:pt idx="17">
                  <c:v>-4.0556315173003607E-2</c:v>
                </c:pt>
                <c:pt idx="18">
                  <c:v>-5.2896068882147082E-2</c:v>
                </c:pt>
                <c:pt idx="19">
                  <c:v>-6.3053127252487143E-2</c:v>
                </c:pt>
                <c:pt idx="20">
                  <c:v>-6.9804811330236624E-2</c:v>
                </c:pt>
                <c:pt idx="21">
                  <c:v>-7.2281728832596356E-2</c:v>
                </c:pt>
                <c:pt idx="22">
                  <c:v>-7.0154135380374807E-2</c:v>
                </c:pt>
                <c:pt idx="23">
                  <c:v>-6.3705616168348092E-2</c:v>
                </c:pt>
                <c:pt idx="24">
                  <c:v>-5.3769623421551317E-2</c:v>
                </c:pt>
                <c:pt idx="25">
                  <c:v>-4.1549978273003677E-2</c:v>
                </c:pt>
                <c:pt idx="26">
                  <c:v>-2.8382383468505988E-2</c:v>
                </c:pt>
                <c:pt idx="27">
                  <c:v>-1.5505217428906445E-2</c:v>
                </c:pt>
                <c:pt idx="28">
                  <c:v>-3.8931068712066111E-3</c:v>
                </c:pt>
                <c:pt idx="29">
                  <c:v>5.82290306192594E-3</c:v>
                </c:pt>
                <c:pt idx="30">
                  <c:v>1.3354285539226086E-2</c:v>
                </c:pt>
                <c:pt idx="31">
                  <c:v>1.8697552629376175E-2</c:v>
                </c:pt>
                <c:pt idx="32">
                  <c:v>2.2050132801080757E-2</c:v>
                </c:pt>
                <c:pt idx="33">
                  <c:v>2.3724580292457418E-2</c:v>
                </c:pt>
                <c:pt idx="34">
                  <c:v>2.4076777767687671E-2</c:v>
                </c:pt>
                <c:pt idx="35">
                  <c:v>2.3454598492728611E-2</c:v>
                </c:pt>
                <c:pt idx="36">
                  <c:v>2.2166858231063694E-2</c:v>
                </c:pt>
                <c:pt idx="37">
                  <c:v>2.0468802566038606E-2</c:v>
                </c:pt>
                <c:pt idx="38">
                  <c:v>1.8559227861852611E-2</c:v>
                </c:pt>
                <c:pt idx="39">
                  <c:v>1.6584676618822562E-2</c:v>
                </c:pt>
                <c:pt idx="40">
                  <c:v>1.4647155588214833E-2</c:v>
                </c:pt>
                <c:pt idx="41">
                  <c:v>1.2812953471924415E-2</c:v>
                </c:pt>
                <c:pt idx="42">
                  <c:v>1.1121105289124399E-2</c:v>
                </c:pt>
                <c:pt idx="43">
                  <c:v>9.5907679250933457E-3</c:v>
                </c:pt>
                <c:pt idx="44">
                  <c:v>8.227243487009336E-3</c:v>
                </c:pt>
                <c:pt idx="45">
                  <c:v>7.0266639722161338E-3</c:v>
                </c:pt>
                <c:pt idx="46">
                  <c:v>5.9794905142833239E-3</c:v>
                </c:pt>
                <c:pt idx="47">
                  <c:v>5.0730332186685921E-3</c:v>
                </c:pt>
                <c:pt idx="48">
                  <c:v>4.2932005594688762E-3</c:v>
                </c:pt>
                <c:pt idx="49">
                  <c:v>3.6256654315296828E-3</c:v>
                </c:pt>
                <c:pt idx="50">
                  <c:v>3.0566035424473949E-3</c:v>
                </c:pt>
                <c:pt idx="51">
                  <c:v>2.5731274302705316E-3</c:v>
                </c:pt>
                <c:pt idx="52">
                  <c:v>2.1635101989865573E-3</c:v>
                </c:pt>
                <c:pt idx="53">
                  <c:v>1.8172686814302043E-3</c:v>
                </c:pt>
                <c:pt idx="54">
                  <c:v>1.5251563633316026E-3</c:v>
                </c:pt>
                <c:pt idx="55">
                  <c:v>1.2791015480692787E-3</c:v>
                </c:pt>
                <c:pt idx="56">
                  <c:v>1.072115167771306E-3</c:v>
                </c:pt>
                <c:pt idx="57">
                  <c:v>8.981845801680423E-4</c:v>
                </c:pt>
                <c:pt idx="58">
                  <c:v>7.5216393513734931E-4</c:v>
                </c:pt>
                <c:pt idx="59">
                  <c:v>6.2966766827160135E-4</c:v>
                </c:pt>
                <c:pt idx="60">
                  <c:v>5.2697091825043769E-4</c:v>
                </c:pt>
                <c:pt idx="61">
                  <c:v>4.409188145744308E-4</c:v>
                </c:pt>
                <c:pt idx="62">
                  <c:v>3.6884537567147214E-4</c:v>
                </c:pt>
                <c:pt idx="63">
                  <c:v>3.0850199865018065E-4</c:v>
                </c:pt>
                <c:pt idx="64">
                  <c:v>2.5799506951777913E-4</c:v>
                </c:pt>
                <c:pt idx="65">
                  <c:v>2.1573197573840686E-4</c:v>
                </c:pt>
                <c:pt idx="66">
                  <c:v>1.8037469081153053E-4</c:v>
                </c:pt>
                <c:pt idx="67">
                  <c:v>1.5080007406581008E-4</c:v>
                </c:pt>
                <c:pt idx="68">
                  <c:v>1.2606605460507619E-4</c:v>
                </c:pt>
                <c:pt idx="69">
                  <c:v>1.0538292381157683E-4</c:v>
                </c:pt>
                <c:pt idx="70">
                  <c:v>8.8089031187655123E-5</c:v>
                </c:pt>
                <c:pt idx="71">
                  <c:v>7.3630254085695692E-5</c:v>
                </c:pt>
                <c:pt idx="72">
                  <c:v>6.1542687142649571E-5</c:v>
                </c:pt>
                <c:pt idx="73">
                  <c:v>5.1438068540502048E-5</c:v>
                </c:pt>
                <c:pt idx="74">
                  <c:v>4.2991525709509069E-5</c:v>
                </c:pt>
                <c:pt idx="75">
                  <c:v>3.5931281971137058E-5</c:v>
                </c:pt>
                <c:pt idx="76">
                  <c:v>3.003001773122057E-5</c:v>
                </c:pt>
                <c:pt idx="77">
                  <c:v>2.5097625422856334E-5</c:v>
                </c:pt>
                <c:pt idx="78">
                  <c:v>2.0975136924538092E-5</c:v>
                </c:pt>
                <c:pt idx="79">
                  <c:v>1.7529636210096329E-5</c:v>
                </c:pt>
                <c:pt idx="80">
                  <c:v>1.46499991259879E-5</c:v>
                </c:pt>
                <c:pt idx="81">
                  <c:v>1.2243327032064912E-5</c:v>
                </c:pt>
                <c:pt idx="82">
                  <c:v>1.0231962143299842E-5</c:v>
                </c:pt>
                <c:pt idx="83">
                  <c:v>8.5509902835019216E-6</c:v>
                </c:pt>
                <c:pt idx="84">
                  <c:v>7.1461518661705407E-6</c:v>
                </c:pt>
                <c:pt idx="85">
                  <c:v>5.9720946569718526E-6</c:v>
                </c:pt>
                <c:pt idx="86">
                  <c:v>4.9909126002331237E-6</c:v>
                </c:pt>
                <c:pt idx="87">
                  <c:v>4.1709240142020752E-6</c:v>
                </c:pt>
                <c:pt idx="88">
                  <c:v>3.4856500396445299E-6</c:v>
                </c:pt>
                <c:pt idx="89">
                  <c:v>2.9129605886464713E-6</c:v>
                </c:pt>
                <c:pt idx="90">
                  <c:v>2.4343603768923168E-6</c:v>
                </c:pt>
                <c:pt idx="91">
                  <c:v>2.0343920958993463E-6</c:v>
                </c:pt>
                <c:pt idx="92">
                  <c:v>1.7001375294257487E-6</c:v>
                </c:pt>
                <c:pt idx="93">
                  <c:v>1.4208005568708938E-6</c:v>
                </c:pt>
                <c:pt idx="94">
                  <c:v>1.1873586140340313E-6</c:v>
                </c:pt>
              </c:numCache>
            </c:numRef>
          </c:val>
          <c:smooth val="0"/>
          <c:extLst>
            <c:ext xmlns:c16="http://schemas.microsoft.com/office/drawing/2014/chart" uri="{C3380CC4-5D6E-409C-BE32-E72D297353CC}">
              <c16:uniqueId val="{00000004-CCEB-491F-9935-2D63D2E8094A}"/>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#36:  Smartphone</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Data'!$A$236:$A$245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'Working Data'!$GS$236:$GS$245</c:f>
              <c:numCache>
                <c:formatCode>General</c:formatCode>
                <c:ptCount val="10"/>
                <c:pt idx="0">
                  <c:v>6.52</c:v>
                </c:pt>
                <c:pt idx="1">
                  <c:v>10.88</c:v>
                </c:pt>
                <c:pt idx="2">
                  <c:v>17.62</c:v>
                </c:pt>
                <c:pt idx="3">
                  <c:v>27.26</c:v>
                </c:pt>
                <c:pt idx="4">
                  <c:v>35</c:v>
                </c:pt>
                <c:pt idx="5">
                  <c:v>45</c:v>
                </c:pt>
                <c:pt idx="6">
                  <c:v>58</c:v>
                </c:pt>
                <c:pt idx="7">
                  <c:v>58</c:v>
                </c:pt>
                <c:pt idx="8">
                  <c:v>69</c:v>
                </c:pt>
                <c:pt idx="9">
                  <c:v>77</c:v>
                </c:pt>
              </c:numCache>
            </c:numRef>
          </c:val>
          <c:smooth val="0"/>
          <c:extLst>
            <c:ext xmlns:c16="http://schemas.microsoft.com/office/drawing/2014/chart" uri="{C3380CC4-5D6E-409C-BE32-E72D297353CC}">
              <c16:uniqueId val="{00000000-CA5C-4573-B4A3-05B5C6E1DBB9}"/>
            </c:ext>
          </c:extLst>
        </c:ser>
        <c:ser>
          <c:idx val="1"/>
          <c:order val="1"/>
          <c:tx>
            <c:strRef>
              <c:f>'Working Data'!$GT$28</c:f>
              <c:strCache>
                <c:ptCount val="1"/>
                <c:pt idx="0">
                  <c:v>&lt;--Logistic Curve</c:v>
                </c:pt>
              </c:strCache>
            </c:strRef>
          </c:tx>
          <c:spPr>
            <a:ln w="25400" cap="rnd">
              <a:solidFill>
                <a:schemeClr val="accent2"/>
              </a:solidFill>
              <a:prstDash val="sysDot"/>
              <a:round/>
            </a:ln>
            <a:effectLst/>
          </c:spPr>
          <c:marker>
            <c:symbol val="none"/>
          </c:marker>
          <c:cat>
            <c:numRef>
              <c:f>'Working Data'!$A$236:$A$245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'Working Data'!$GT$236:$GT$245</c:f>
              <c:numCache>
                <c:formatCode>0.000</c:formatCode>
                <c:ptCount val="10"/>
                <c:pt idx="0">
                  <c:v>6.7562801283994229</c:v>
                </c:pt>
                <c:pt idx="1">
                  <c:v>11.003462735467595</c:v>
                </c:pt>
                <c:pt idx="2">
                  <c:v>17.264339866464386</c:v>
                </c:pt>
                <c:pt idx="3">
                  <c:v>25.700340370993203</c:v>
                </c:pt>
                <c:pt idx="4">
                  <c:v>35.788826345658606</c:v>
                </c:pt>
                <c:pt idx="5">
                  <c:v>46.265901725067934</c:v>
                </c:pt>
                <c:pt idx="6">
                  <c:v>55.667097788888647</c:v>
                </c:pt>
                <c:pt idx="7">
                  <c:v>63.059093773613867</c:v>
                </c:pt>
                <c:pt idx="8">
                  <c:v>68.290459664937671</c:v>
                </c:pt>
                <c:pt idx="9">
                  <c:v>71.723017322855227</c:v>
                </c:pt>
              </c:numCache>
            </c:numRef>
          </c:val>
          <c:smooth val="0"/>
          <c:extLst>
            <c:ext xmlns:c16="http://schemas.microsoft.com/office/drawing/2014/chart" uri="{C3380CC4-5D6E-409C-BE32-E72D297353CC}">
              <c16:uniqueId val="{00000001-CA5C-4573-B4A3-05B5C6E1DBB9}"/>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Data'!$GU$1</c:f>
              <c:strCache>
                <c:ptCount val="1"/>
                <c:pt idx="0">
                  <c:v>1st Derivative (Scaled to Fit)</c:v>
                </c:pt>
              </c:strCache>
            </c:strRef>
          </c:tx>
          <c:spPr>
            <a:ln w="25400" cap="rnd">
              <a:solidFill>
                <a:schemeClr val="accent5"/>
              </a:solidFill>
              <a:prstDash val="sysDash"/>
              <a:round/>
            </a:ln>
            <a:effectLst/>
          </c:spPr>
          <c:marker>
            <c:symbol val="none"/>
          </c:marker>
          <c:val>
            <c:numRef>
              <c:f>'Working Data'!$GU$236:$GU$245</c:f>
              <c:numCache>
                <c:formatCode>0.000</c:formatCode>
                <c:ptCount val="10"/>
                <c:pt idx="0">
                  <c:v>0.42381953277815626</c:v>
                </c:pt>
                <c:pt idx="1">
                  <c:v>0.64850950311047273</c:v>
                </c:pt>
                <c:pt idx="2">
                  <c:v>0.92097843781497168</c:v>
                </c:pt>
                <c:pt idx="3">
                  <c:v>1.1773868388016731</c:v>
                </c:pt>
                <c:pt idx="4">
                  <c:v>1.3171288349315915</c:v>
                </c:pt>
                <c:pt idx="5">
                  <c:v>1.2698350923178359</c:v>
                </c:pt>
                <c:pt idx="6">
                  <c:v>1.0605089563187871</c:v>
                </c:pt>
                <c:pt idx="7">
                  <c:v>0.78506307174006085</c:v>
                </c:pt>
                <c:pt idx="8">
                  <c:v>0.53115477355084584</c:v>
                </c:pt>
                <c:pt idx="9">
                  <c:v>0.33799481519726166</c:v>
                </c:pt>
              </c:numCache>
            </c:numRef>
          </c:val>
          <c:smooth val="0"/>
          <c:extLst>
            <c:ext xmlns:c16="http://schemas.microsoft.com/office/drawing/2014/chart" uri="{C3380CC4-5D6E-409C-BE32-E72D297353CC}">
              <c16:uniqueId val="{00000002-CA5C-4573-B4A3-05B5C6E1DBB9}"/>
            </c:ext>
          </c:extLst>
        </c:ser>
        <c:ser>
          <c:idx val="2"/>
          <c:order val="3"/>
          <c:tx>
            <c:strRef>
              <c:f>'Working Data'!$GV$28</c:f>
              <c:strCache>
                <c:ptCount val="1"/>
                <c:pt idx="0">
                  <c:v>2nd Derivative</c:v>
                </c:pt>
              </c:strCache>
            </c:strRef>
          </c:tx>
          <c:spPr>
            <a:ln w="25400" cap="rnd">
              <a:solidFill>
                <a:schemeClr val="accent3"/>
              </a:solidFill>
              <a:prstDash val="dash"/>
              <a:round/>
            </a:ln>
            <a:effectLst/>
          </c:spPr>
          <c:marker>
            <c:symbol val="none"/>
          </c:marker>
          <c:val>
            <c:numRef>
              <c:f>'Working Data'!$GV$236:$GV$245</c:f>
              <c:numCache>
                <c:formatCode>0.000</c:formatCode>
                <c:ptCount val="10"/>
                <c:pt idx="0">
                  <c:v>1.537852114555881</c:v>
                </c:pt>
                <c:pt idx="1">
                  <c:v>2.038309541008998</c:v>
                </c:pt>
                <c:pt idx="2">
                  <c:v>2.2355841215436953</c:v>
                </c:pt>
                <c:pt idx="3">
                  <c:v>1.7226354709295648</c:v>
                </c:pt>
                <c:pt idx="4">
                  <c:v>0.40818907886587508</c:v>
                </c:pt>
                <c:pt idx="5">
                  <c:v>-1.1272363965282894</c:v>
                </c:pt>
                <c:pt idx="6">
                  <c:v>-2.0810715372048452</c:v>
                </c:pt>
                <c:pt idx="7">
                  <c:v>-2.2039040064191275</c:v>
                </c:pt>
                <c:pt idx="8">
                  <c:v>-1.8087314123656075</c:v>
                </c:pt>
                <c:pt idx="9">
                  <c:v>-1.2835857845391754</c:v>
                </c:pt>
              </c:numCache>
            </c:numRef>
          </c:val>
          <c:smooth val="0"/>
          <c:extLst>
            <c:ext xmlns:c16="http://schemas.microsoft.com/office/drawing/2014/chart" uri="{C3380CC4-5D6E-409C-BE32-E72D297353CC}">
              <c16:uniqueId val="{00000003-CA5C-4573-B4A3-05B5C6E1DBB9}"/>
            </c:ext>
          </c:extLst>
        </c:ser>
        <c:ser>
          <c:idx val="3"/>
          <c:order val="4"/>
          <c:tx>
            <c:strRef>
              <c:f>'Working Data'!$GW$28</c:f>
              <c:strCache>
                <c:ptCount val="1"/>
                <c:pt idx="0">
                  <c:v>3rd Derivative</c:v>
                </c:pt>
              </c:strCache>
            </c:strRef>
          </c:tx>
          <c:spPr>
            <a:ln w="25400" cap="rnd">
              <a:solidFill>
                <a:schemeClr val="accent4"/>
              </a:solidFill>
              <a:prstDash val="dashDot"/>
              <a:round/>
            </a:ln>
            <a:effectLst/>
          </c:spPr>
          <c:marker>
            <c:symbol val="none"/>
          </c:marker>
          <c:val>
            <c:numRef>
              <c:f>'Working Data'!$GW$236:$GW$245</c:f>
              <c:numCache>
                <c:formatCode>0.000</c:formatCode>
                <c:ptCount val="10"/>
                <c:pt idx="0">
                  <c:v>0.53326400786636829</c:v>
                </c:pt>
                <c:pt idx="1">
                  <c:v>0.41622779399351878</c:v>
                </c:pt>
                <c:pt idx="2">
                  <c:v>-9.7315606476784985E-2</c:v>
                </c:pt>
                <c:pt idx="3">
                  <c:v>-0.95261527763134179</c:v>
                </c:pt>
                <c:pt idx="4">
                  <c:v>-1.5706223812093185</c:v>
                </c:pt>
                <c:pt idx="5">
                  <c:v>-1.3494717378993508</c:v>
                </c:pt>
                <c:pt idx="6">
                  <c:v>-0.5180073232059591</c:v>
                </c:pt>
                <c:pt idx="7">
                  <c:v>0.20977117051977098</c:v>
                </c:pt>
                <c:pt idx="8">
                  <c:v>0.51191188682290623</c:v>
                </c:pt>
                <c:pt idx="9">
                  <c:v>0.50485746889099781</c:v>
                </c:pt>
              </c:numCache>
            </c:numRef>
          </c:val>
          <c:smooth val="0"/>
          <c:extLst>
            <c:ext xmlns:c16="http://schemas.microsoft.com/office/drawing/2014/chart" uri="{C3380CC4-5D6E-409C-BE32-E72D297353CC}">
              <c16:uniqueId val="{00000004-CA5C-4573-B4A3-05B5C6E1DBB9}"/>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#10:</a:t>
            </a:r>
            <a:r>
              <a:rPr lang="en-US" baseline="0"/>
              <a:t>  </a:t>
            </a:r>
            <a:r>
              <a:rPr lang="en-US"/>
              <a:t>Cellular Phone</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Data'!$A$223:$A$245</c:f>
              <c:numCache>
                <c:formatCode>General</c:formatCode>
                <c:ptCount val="23"/>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numCache>
            </c:numRef>
          </c:cat>
          <c:val>
            <c:numRef>
              <c:f>'Working Data'!$AU$223:$AU$245</c:f>
              <c:numCache>
                <c:formatCode>General</c:formatCode>
                <c:ptCount val="23"/>
                <c:pt idx="0">
                  <c:v>10</c:v>
                </c:pt>
                <c:pt idx="1">
                  <c:v>12</c:v>
                </c:pt>
                <c:pt idx="2">
                  <c:v>16</c:v>
                </c:pt>
                <c:pt idx="3">
                  <c:v>21</c:v>
                </c:pt>
                <c:pt idx="4">
                  <c:v>28</c:v>
                </c:pt>
                <c:pt idx="5">
                  <c:v>34</c:v>
                </c:pt>
                <c:pt idx="6">
                  <c:v>42</c:v>
                </c:pt>
                <c:pt idx="7">
                  <c:v>49</c:v>
                </c:pt>
                <c:pt idx="8">
                  <c:v>56</c:v>
                </c:pt>
                <c:pt idx="9">
                  <c:v>62</c:v>
                </c:pt>
                <c:pt idx="10">
                  <c:v>63</c:v>
                </c:pt>
                <c:pt idx="11">
                  <c:v>65</c:v>
                </c:pt>
                <c:pt idx="12">
                  <c:v>67</c:v>
                </c:pt>
                <c:pt idx="13">
                  <c:v>73</c:v>
                </c:pt>
                <c:pt idx="14">
                  <c:v>75</c:v>
                </c:pt>
                <c:pt idx="15">
                  <c:v>84</c:v>
                </c:pt>
                <c:pt idx="16">
                  <c:v>85</c:v>
                </c:pt>
                <c:pt idx="17">
                  <c:v>85</c:v>
                </c:pt>
                <c:pt idx="18">
                  <c:v>87</c:v>
                </c:pt>
                <c:pt idx="19">
                  <c:v>89</c:v>
                </c:pt>
                <c:pt idx="20">
                  <c:v>91</c:v>
                </c:pt>
                <c:pt idx="21">
                  <c:v>92</c:v>
                </c:pt>
                <c:pt idx="22">
                  <c:v>92</c:v>
                </c:pt>
              </c:numCache>
            </c:numRef>
          </c:val>
          <c:smooth val="0"/>
          <c:extLst>
            <c:ext xmlns:c16="http://schemas.microsoft.com/office/drawing/2014/chart" uri="{C3380CC4-5D6E-409C-BE32-E72D297353CC}">
              <c16:uniqueId val="{00000000-6BBD-4B47-8348-DE7F712F4A38}"/>
            </c:ext>
          </c:extLst>
        </c:ser>
        <c:ser>
          <c:idx val="1"/>
          <c:order val="1"/>
          <c:tx>
            <c:strRef>
              <c:f>'Working Data'!$AV$28</c:f>
              <c:strCache>
                <c:ptCount val="1"/>
                <c:pt idx="0">
                  <c:v>Logistic Fit</c:v>
                </c:pt>
              </c:strCache>
            </c:strRef>
          </c:tx>
          <c:spPr>
            <a:ln w="25400" cap="rnd">
              <a:solidFill>
                <a:schemeClr val="accent2"/>
              </a:solidFill>
              <a:prstDash val="sysDot"/>
              <a:round/>
            </a:ln>
            <a:effectLst/>
          </c:spPr>
          <c:marker>
            <c:symbol val="none"/>
          </c:marker>
          <c:cat>
            <c:numRef>
              <c:f>'Working Data'!$A$223:$A$245</c:f>
              <c:numCache>
                <c:formatCode>General</c:formatCode>
                <c:ptCount val="23"/>
                <c:pt idx="0">
                  <c:v>1994</c:v>
                </c:pt>
                <c:pt idx="1">
                  <c:v>1995</c:v>
                </c:pt>
                <c:pt idx="2">
                  <c:v>1996</c:v>
                </c:pt>
                <c:pt idx="3">
                  <c:v>1997</c:v>
                </c:pt>
                <c:pt idx="4">
                  <c:v>1998</c:v>
                </c:pt>
                <c:pt idx="5">
                  <c:v>1999</c:v>
                </c:pt>
                <c:pt idx="6">
                  <c:v>2000</c:v>
                </c:pt>
                <c:pt idx="7">
                  <c:v>2001</c:v>
                </c:pt>
                <c:pt idx="8">
                  <c:v>2002</c:v>
                </c:pt>
                <c:pt idx="9">
                  <c:v>2003</c:v>
                </c:pt>
                <c:pt idx="10">
                  <c:v>2004</c:v>
                </c:pt>
                <c:pt idx="11">
                  <c:v>2005</c:v>
                </c:pt>
                <c:pt idx="12">
                  <c:v>2006</c:v>
                </c:pt>
                <c:pt idx="13">
                  <c:v>2007</c:v>
                </c:pt>
                <c:pt idx="14">
                  <c:v>2008</c:v>
                </c:pt>
                <c:pt idx="15">
                  <c:v>2009</c:v>
                </c:pt>
                <c:pt idx="16">
                  <c:v>2010</c:v>
                </c:pt>
                <c:pt idx="17">
                  <c:v>2011</c:v>
                </c:pt>
                <c:pt idx="18">
                  <c:v>2012</c:v>
                </c:pt>
                <c:pt idx="19">
                  <c:v>2013</c:v>
                </c:pt>
                <c:pt idx="20">
                  <c:v>2014</c:v>
                </c:pt>
                <c:pt idx="21">
                  <c:v>2015</c:v>
                </c:pt>
                <c:pt idx="22">
                  <c:v>2016</c:v>
                </c:pt>
              </c:numCache>
            </c:numRef>
          </c:cat>
          <c:val>
            <c:numRef>
              <c:f>'Working Data'!$AV$223:$AV$245</c:f>
              <c:numCache>
                <c:formatCode>0.000</c:formatCode>
                <c:ptCount val="23"/>
                <c:pt idx="0">
                  <c:v>12.01817754228362</c:v>
                </c:pt>
                <c:pt idx="1">
                  <c:v>15.101159694616706</c:v>
                </c:pt>
                <c:pt idx="2">
                  <c:v>18.789219394426375</c:v>
                </c:pt>
                <c:pt idx="3">
                  <c:v>23.107335581401756</c:v>
                </c:pt>
                <c:pt idx="4">
                  <c:v>28.037779344077137</c:v>
                </c:pt>
                <c:pt idx="5">
                  <c:v>33.508551118846285</c:v>
                </c:pt>
                <c:pt idx="6">
                  <c:v>39.389418143320327</c:v>
                </c:pt>
                <c:pt idx="7">
                  <c:v>45.499534375721815</c:v>
                </c:pt>
                <c:pt idx="8">
                  <c:v>51.627363771629547</c:v>
                </c:pt>
                <c:pt idx="9">
                  <c:v>57.558927736815917</c:v>
                </c:pt>
                <c:pt idx="10">
                  <c:v>63.106740954447076</c:v>
                </c:pt>
                <c:pt idx="11">
                  <c:v>68.131483209688</c:v>
                </c:pt>
                <c:pt idx="12">
                  <c:v>72.551687755045251</c:v>
                </c:pt>
                <c:pt idx="13">
                  <c:v>76.341447913861245</c:v>
                </c:pt>
                <c:pt idx="14">
                  <c:v>79.519756471549371</c:v>
                </c:pt>
                <c:pt idx="15">
                  <c:v>82.136297795461616</c:v>
                </c:pt>
                <c:pt idx="16">
                  <c:v>84.257679709538124</c:v>
                </c:pt>
                <c:pt idx="17">
                  <c:v>85.956387598751647</c:v>
                </c:pt>
                <c:pt idx="18">
                  <c:v>87.303165587048582</c:v>
                </c:pt>
                <c:pt idx="19">
                  <c:v>88.362523646253834</c:v>
                </c:pt>
                <c:pt idx="20">
                  <c:v>89.190635212247713</c:v>
                </c:pt>
                <c:pt idx="21">
                  <c:v>89.834837609213878</c:v>
                </c:pt>
                <c:pt idx="22">
                  <c:v>90.334080070431526</c:v>
                </c:pt>
              </c:numCache>
            </c:numRef>
          </c:val>
          <c:smooth val="0"/>
          <c:extLst>
            <c:ext xmlns:c16="http://schemas.microsoft.com/office/drawing/2014/chart" uri="{C3380CC4-5D6E-409C-BE32-E72D297353CC}">
              <c16:uniqueId val="{00000001-6BBD-4B47-8348-DE7F712F4A38}"/>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3"/>
          <c:order val="2"/>
          <c:tx>
            <c:strRef>
              <c:f>'Working Data'!$AW$1</c:f>
              <c:strCache>
                <c:ptCount val="1"/>
                <c:pt idx="0">
                  <c:v>1st Derivative (Scaled to Fit)</c:v>
                </c:pt>
              </c:strCache>
            </c:strRef>
          </c:tx>
          <c:spPr>
            <a:ln w="25400" cap="rnd">
              <a:solidFill>
                <a:srgbClr val="00B0F0"/>
              </a:solidFill>
              <a:prstDash val="dashDot"/>
              <a:round/>
            </a:ln>
            <a:effectLst/>
          </c:spPr>
          <c:marker>
            <c:symbol val="none"/>
          </c:marker>
          <c:val>
            <c:numRef>
              <c:f>'Working Data'!$AW$223:$AW$245</c:f>
              <c:numCache>
                <c:formatCode>0.0000</c:formatCode>
                <c:ptCount val="23"/>
                <c:pt idx="0">
                  <c:v>0.34957092648546867</c:v>
                </c:pt>
                <c:pt idx="1">
                  <c:v>0.42231400599310309</c:v>
                </c:pt>
                <c:pt idx="2">
                  <c:v>0.50025238683313267</c:v>
                </c:pt>
                <c:pt idx="3">
                  <c:v>0.57893292218706804</c:v>
                </c:pt>
                <c:pt idx="4">
                  <c:v>0.6521876058194106</c:v>
                </c:pt>
                <c:pt idx="5">
                  <c:v>0.71277658322841619</c:v>
                </c:pt>
                <c:pt idx="6">
                  <c:v>0.75362980328775742</c:v>
                </c:pt>
                <c:pt idx="7">
                  <c:v>0.7694309441514311</c:v>
                </c:pt>
                <c:pt idx="8">
                  <c:v>0.75800566684581105</c:v>
                </c:pt>
                <c:pt idx="9">
                  <c:v>0.72093274749489111</c:v>
                </c:pt>
                <c:pt idx="10">
                  <c:v>0.66309793892291669</c:v>
                </c:pt>
                <c:pt idx="11">
                  <c:v>0.59139639161035606</c:v>
                </c:pt>
                <c:pt idx="12">
                  <c:v>0.51313877458217727</c:v>
                </c:pt>
                <c:pt idx="13">
                  <c:v>0.43472777490729675</c:v>
                </c:pt>
                <c:pt idx="14">
                  <c:v>0.36091380618633839</c:v>
                </c:pt>
                <c:pt idx="15">
                  <c:v>0.2946323773057466</c:v>
                </c:pt>
                <c:pt idx="16">
                  <c:v>0.23723896644773074</c:v>
                </c:pt>
                <c:pt idx="17">
                  <c:v>0.18892096428462907</c:v>
                </c:pt>
                <c:pt idx="18">
                  <c:v>0.14912162759265682</c:v>
                </c:pt>
                <c:pt idx="19">
                  <c:v>0.11688901099279456</c:v>
                </c:pt>
                <c:pt idx="20">
                  <c:v>9.1124002244355365E-2</c:v>
                </c:pt>
                <c:pt idx="21">
                  <c:v>7.0736025837161112E-2</c:v>
                </c:pt>
                <c:pt idx="22">
                  <c:v>5.4728197457503382E-2</c:v>
                </c:pt>
              </c:numCache>
            </c:numRef>
          </c:val>
          <c:smooth val="0"/>
          <c:extLst>
            <c:ext xmlns:c16="http://schemas.microsoft.com/office/drawing/2014/chart" uri="{C3380CC4-5D6E-409C-BE32-E72D297353CC}">
              <c16:uniqueId val="{00000002-6BBD-4B47-8348-DE7F712F4A38}"/>
            </c:ext>
          </c:extLst>
        </c:ser>
        <c:ser>
          <c:idx val="4"/>
          <c:order val="3"/>
          <c:tx>
            <c:strRef>
              <c:f>'Working Data'!$AX$28</c:f>
              <c:strCache>
                <c:ptCount val="1"/>
                <c:pt idx="0">
                  <c:v>2nd Derivative</c:v>
                </c:pt>
              </c:strCache>
            </c:strRef>
          </c:tx>
          <c:spPr>
            <a:ln w="25400" cap="rnd">
              <a:solidFill>
                <a:srgbClr val="9BBB59"/>
              </a:solidFill>
              <a:prstDash val="sysDash"/>
              <a:round/>
            </a:ln>
            <a:effectLst/>
          </c:spPr>
          <c:marker>
            <c:symbol val="none"/>
          </c:marker>
          <c:val>
            <c:numRef>
              <c:f>'Working Data'!$AX$223:$AX$245</c:f>
              <c:numCache>
                <c:formatCode>0.000</c:formatCode>
                <c:ptCount val="23"/>
                <c:pt idx="0">
                  <c:v>0.55296460871741659</c:v>
                </c:pt>
                <c:pt idx="1">
                  <c:v>0.60742551255680566</c:v>
                </c:pt>
                <c:pt idx="2">
                  <c:v>0.63364430249772941</c:v>
                </c:pt>
                <c:pt idx="3">
                  <c:v>0.61693577278692979</c:v>
                </c:pt>
                <c:pt idx="4">
                  <c:v>0.54531561324529088</c:v>
                </c:pt>
                <c:pt idx="5">
                  <c:v>0.41445902644433119</c:v>
                </c:pt>
                <c:pt idx="6">
                  <c:v>0.23190660401415694</c:v>
                </c:pt>
                <c:pt idx="7">
                  <c:v>1.7925004137974588E-2</c:v>
                </c:pt>
                <c:pt idx="8">
                  <c:v>-0.1985604766873364</c:v>
                </c:pt>
                <c:pt idx="9">
                  <c:v>-0.38790704394662545</c:v>
                </c:pt>
                <c:pt idx="10">
                  <c:v>-0.5280320953148786</c:v>
                </c:pt>
                <c:pt idx="11">
                  <c:v>-0.60926264967089849</c:v>
                </c:pt>
                <c:pt idx="12">
                  <c:v>-0.6342234984696864</c:v>
                </c:pt>
                <c:pt idx="13">
                  <c:v>-0.61400096556092676</c:v>
                </c:pt>
                <c:pt idx="14">
                  <c:v>-0.56314432817657478</c:v>
                </c:pt>
                <c:pt idx="15">
                  <c:v>-0.4956093494529431</c:v>
                </c:pt>
                <c:pt idx="16">
                  <c:v>-0.42249348301239575</c:v>
                </c:pt>
                <c:pt idx="17">
                  <c:v>-0.35138379989980012</c:v>
                </c:pt>
                <c:pt idx="18">
                  <c:v>-0.28670768735817681</c:v>
                </c:pt>
                <c:pt idx="19">
                  <c:v>-0.23049996954726021</c:v>
                </c:pt>
                <c:pt idx="20">
                  <c:v>-0.18320517686560872</c:v>
                </c:pt>
                <c:pt idx="21">
                  <c:v>-0.14433625150518353</c:v>
                </c:pt>
                <c:pt idx="22">
                  <c:v>-0.11294427180092187</c:v>
                </c:pt>
              </c:numCache>
            </c:numRef>
          </c:val>
          <c:smooth val="0"/>
          <c:extLst>
            <c:ext xmlns:c16="http://schemas.microsoft.com/office/drawing/2014/chart" uri="{C3380CC4-5D6E-409C-BE32-E72D297353CC}">
              <c16:uniqueId val="{00000003-6BBD-4B47-8348-DE7F712F4A38}"/>
            </c:ext>
          </c:extLst>
        </c:ser>
        <c:ser>
          <c:idx val="2"/>
          <c:order val="4"/>
          <c:tx>
            <c:strRef>
              <c:f>'Working Data'!$AY$28</c:f>
              <c:strCache>
                <c:ptCount val="1"/>
                <c:pt idx="0">
                  <c:v>3rd Derivative</c:v>
                </c:pt>
              </c:strCache>
            </c:strRef>
          </c:tx>
          <c:spPr>
            <a:ln w="25400" cap="rnd">
              <a:solidFill>
                <a:srgbClr val="7030A0"/>
              </a:solidFill>
              <a:prstDash val="dash"/>
              <a:round/>
            </a:ln>
            <a:effectLst/>
          </c:spPr>
          <c:marker>
            <c:symbol val="none"/>
          </c:marker>
          <c:val>
            <c:numRef>
              <c:f>'Working Data'!$AY$223:$AY$245</c:f>
              <c:numCache>
                <c:formatCode>0.000</c:formatCode>
                <c:ptCount val="23"/>
                <c:pt idx="0">
                  <c:v>6.3830795589297912E-2</c:v>
                </c:pt>
                <c:pt idx="1">
                  <c:v>4.2792990667750497E-2</c:v>
                </c:pt>
                <c:pt idx="2">
                  <c:v>7.1325484925420729E-3</c:v>
                </c:pt>
                <c:pt idx="3">
                  <c:v>-4.263442636817525E-2</c:v>
                </c:pt>
                <c:pt idx="4">
                  <c:v>-0.10140371881276355</c:v>
                </c:pt>
                <c:pt idx="5">
                  <c:v>-0.15907161153345181</c:v>
                </c:pt>
                <c:pt idx="6">
                  <c:v>-0.20258513643566081</c:v>
                </c:pt>
                <c:pt idx="7">
                  <c:v>-0.22041533704583821</c:v>
                </c:pt>
                <c:pt idx="8">
                  <c:v>-0.20746706002848608</c:v>
                </c:pt>
                <c:pt idx="9">
                  <c:v>-0.1674609590782464</c:v>
                </c:pt>
                <c:pt idx="10">
                  <c:v>-0.11118252036545682</c:v>
                </c:pt>
                <c:pt idx="11">
                  <c:v>-5.1786907763045807E-2</c:v>
                </c:pt>
                <c:pt idx="12">
                  <c:v>-7.1136003810562249E-5</c:v>
                </c:pt>
                <c:pt idx="13">
                  <c:v>3.8021842441442209E-2</c:v>
                </c:pt>
                <c:pt idx="14">
                  <c:v>6.13284277011839E-2</c:v>
                </c:pt>
                <c:pt idx="15">
                  <c:v>7.1882724740135087E-2</c:v>
                </c:pt>
                <c:pt idx="16">
                  <c:v>7.3091800000499155E-2</c:v>
                </c:pt>
                <c:pt idx="17">
                  <c:v>6.8403351164654888E-2</c:v>
                </c:pt>
                <c:pt idx="18">
                  <c:v>6.0623501012459231E-2</c:v>
                </c:pt>
                <c:pt idx="19">
                  <c:v>5.172890474904239E-2</c:v>
                </c:pt>
                <c:pt idx="20">
                  <c:v>4.2949620252247432E-2</c:v>
                </c:pt>
                <c:pt idx="21">
                  <c:v>3.4951293117669126E-2</c:v>
                </c:pt>
                <c:pt idx="22">
                  <c:v>2.8020430566240168E-2</c:v>
                </c:pt>
              </c:numCache>
            </c:numRef>
          </c:val>
          <c:smooth val="0"/>
          <c:extLst>
            <c:ext xmlns:c16="http://schemas.microsoft.com/office/drawing/2014/chart" uri="{C3380CC4-5D6E-409C-BE32-E72D297353CC}">
              <c16:uniqueId val="{00000004-6BBD-4B47-8348-DE7F712F4A38}"/>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a:p>
                <a:pPr marL="0" marR="0" lvl="0" indent="0" algn="ctr" defTabSz="914400" rtl="0" eaLnBrk="1" fontAlgn="auto" latinLnBrk="0" hangingPunct="1">
                  <a:lnSpc>
                    <a:spcPct val="100000"/>
                  </a:lnSpc>
                  <a:spcBef>
                    <a:spcPts val="0"/>
                  </a:spcBef>
                  <a:spcAft>
                    <a:spcPts val="0"/>
                  </a:spcAft>
                  <a:buClrTx/>
                  <a:buSzTx/>
                  <a:buFontTx/>
                  <a:buNone/>
                  <a:tabLst/>
                  <a:defRPr/>
                </a:pPr>
                <a:endParaRPr lang="en-US"/>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baseline="0"/>
              <a:t> #37:  </a:t>
            </a:r>
            <a:r>
              <a:rPr lang="en-US"/>
              <a:t>Tablet</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Data'!$A$239:$A$245</c:f>
              <c:numCache>
                <c:formatCode>General</c:formatCode>
                <c:ptCount val="7"/>
                <c:pt idx="0">
                  <c:v>2010</c:v>
                </c:pt>
                <c:pt idx="1">
                  <c:v>2011</c:v>
                </c:pt>
                <c:pt idx="2">
                  <c:v>2012</c:v>
                </c:pt>
                <c:pt idx="3">
                  <c:v>2013</c:v>
                </c:pt>
                <c:pt idx="4">
                  <c:v>2014</c:v>
                </c:pt>
                <c:pt idx="5">
                  <c:v>2015</c:v>
                </c:pt>
                <c:pt idx="6">
                  <c:v>2016</c:v>
                </c:pt>
              </c:numCache>
            </c:numRef>
          </c:cat>
          <c:val>
            <c:numRef>
              <c:f>'Working Data'!$HB$239:$HB$245</c:f>
              <c:numCache>
                <c:formatCode>General</c:formatCode>
                <c:ptCount val="7"/>
                <c:pt idx="0">
                  <c:v>3</c:v>
                </c:pt>
                <c:pt idx="1">
                  <c:v>10</c:v>
                </c:pt>
                <c:pt idx="2">
                  <c:v>25</c:v>
                </c:pt>
                <c:pt idx="3">
                  <c:v>34</c:v>
                </c:pt>
                <c:pt idx="4">
                  <c:v>39</c:v>
                </c:pt>
                <c:pt idx="5">
                  <c:v>45</c:v>
                </c:pt>
                <c:pt idx="6">
                  <c:v>51</c:v>
                </c:pt>
              </c:numCache>
            </c:numRef>
          </c:val>
          <c:smooth val="0"/>
          <c:extLst>
            <c:ext xmlns:c16="http://schemas.microsoft.com/office/drawing/2014/chart" uri="{C3380CC4-5D6E-409C-BE32-E72D297353CC}">
              <c16:uniqueId val="{00000000-5061-4685-920D-88189B69634F}"/>
            </c:ext>
          </c:extLst>
        </c:ser>
        <c:ser>
          <c:idx val="1"/>
          <c:order val="1"/>
          <c:tx>
            <c:strRef>
              <c:f>'Working Data'!$HC$28</c:f>
              <c:strCache>
                <c:ptCount val="1"/>
                <c:pt idx="0">
                  <c:v>&lt;--Logistic Curve</c:v>
                </c:pt>
              </c:strCache>
            </c:strRef>
          </c:tx>
          <c:spPr>
            <a:ln w="25400" cap="rnd">
              <a:solidFill>
                <a:schemeClr val="accent2"/>
              </a:solidFill>
              <a:prstDash val="sysDot"/>
              <a:round/>
            </a:ln>
            <a:effectLst/>
          </c:spPr>
          <c:marker>
            <c:symbol val="none"/>
          </c:marker>
          <c:cat>
            <c:numRef>
              <c:f>'Working Data'!$A$239:$A$245</c:f>
              <c:numCache>
                <c:formatCode>General</c:formatCode>
                <c:ptCount val="7"/>
                <c:pt idx="0">
                  <c:v>2010</c:v>
                </c:pt>
                <c:pt idx="1">
                  <c:v>2011</c:v>
                </c:pt>
                <c:pt idx="2">
                  <c:v>2012</c:v>
                </c:pt>
                <c:pt idx="3">
                  <c:v>2013</c:v>
                </c:pt>
                <c:pt idx="4">
                  <c:v>2014</c:v>
                </c:pt>
                <c:pt idx="5">
                  <c:v>2015</c:v>
                </c:pt>
                <c:pt idx="6">
                  <c:v>2016</c:v>
                </c:pt>
              </c:numCache>
            </c:numRef>
          </c:cat>
          <c:val>
            <c:numRef>
              <c:f>'Working Data'!$HC$239:$HC$245</c:f>
              <c:numCache>
                <c:formatCode>0.000</c:formatCode>
                <c:ptCount val="7"/>
                <c:pt idx="0">
                  <c:v>5.4806804507741163</c:v>
                </c:pt>
                <c:pt idx="1">
                  <c:v>11.723040270934979</c:v>
                </c:pt>
                <c:pt idx="2">
                  <c:v>21.687770793275313</c:v>
                </c:pt>
                <c:pt idx="3">
                  <c:v>33.005049716594449</c:v>
                </c:pt>
                <c:pt idx="4">
                  <c:v>41.805293631839319</c:v>
                </c:pt>
                <c:pt idx="5">
                  <c:v>46.843812366056738</c:v>
                </c:pt>
                <c:pt idx="6">
                  <c:v>49.237711140019051</c:v>
                </c:pt>
              </c:numCache>
            </c:numRef>
          </c:val>
          <c:smooth val="0"/>
          <c:extLst>
            <c:ext xmlns:c16="http://schemas.microsoft.com/office/drawing/2014/chart" uri="{C3380CC4-5D6E-409C-BE32-E72D297353CC}">
              <c16:uniqueId val="{00000001-5061-4685-920D-88189B69634F}"/>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Data'!$HD$1</c:f>
              <c:strCache>
                <c:ptCount val="1"/>
                <c:pt idx="0">
                  <c:v>1st Derivative (Scaled to Fit)</c:v>
                </c:pt>
              </c:strCache>
            </c:strRef>
          </c:tx>
          <c:spPr>
            <a:ln w="25400" cap="rnd">
              <a:solidFill>
                <a:schemeClr val="accent5"/>
              </a:solidFill>
              <a:prstDash val="sysDash"/>
              <a:round/>
            </a:ln>
            <a:effectLst/>
          </c:spPr>
          <c:marker>
            <c:symbol val="none"/>
          </c:marker>
          <c:val>
            <c:numRef>
              <c:f>'Working Data'!$HD$239:$HD$245</c:f>
              <c:numCache>
                <c:formatCode>0.000</c:formatCode>
                <c:ptCount val="7"/>
                <c:pt idx="0">
                  <c:v>0.55510166794360405</c:v>
                </c:pt>
                <c:pt idx="1">
                  <c:v>1.0245199268910921</c:v>
                </c:pt>
                <c:pt idx="2">
                  <c:v>1.4145100982713388</c:v>
                </c:pt>
                <c:pt idx="3">
                  <c:v>1.3215187577623666</c:v>
                </c:pt>
                <c:pt idx="4">
                  <c:v>0.85528613617881644</c:v>
                </c:pt>
                <c:pt idx="5">
                  <c:v>0.43320121708543974</c:v>
                </c:pt>
                <c:pt idx="6">
                  <c:v>0.19307108695750305</c:v>
                </c:pt>
              </c:numCache>
            </c:numRef>
          </c:val>
          <c:smooth val="0"/>
          <c:extLst>
            <c:ext xmlns:c16="http://schemas.microsoft.com/office/drawing/2014/chart" uri="{C3380CC4-5D6E-409C-BE32-E72D297353CC}">
              <c16:uniqueId val="{00000002-5061-4685-920D-88189B69634F}"/>
            </c:ext>
          </c:extLst>
        </c:ser>
        <c:ser>
          <c:idx val="2"/>
          <c:order val="3"/>
          <c:tx>
            <c:strRef>
              <c:f>'Working Data'!$HE$28</c:f>
              <c:strCache>
                <c:ptCount val="1"/>
                <c:pt idx="0">
                  <c:v>2nd Derivative</c:v>
                </c:pt>
              </c:strCache>
            </c:strRef>
          </c:tx>
          <c:spPr>
            <a:ln w="25400" cap="rnd">
              <a:solidFill>
                <a:schemeClr val="accent3"/>
              </a:solidFill>
              <a:prstDash val="dash"/>
              <a:round/>
            </a:ln>
            <a:effectLst/>
          </c:spPr>
          <c:marker>
            <c:symbol val="none"/>
          </c:marker>
          <c:val>
            <c:numRef>
              <c:f>'Working Data'!$HE$239:$HE$245</c:f>
              <c:numCache>
                <c:formatCode>0.000</c:formatCode>
                <c:ptCount val="7"/>
                <c:pt idx="0">
                  <c:v>3.1650028346091612</c:v>
                </c:pt>
                <c:pt idx="1">
                  <c:v>4.0200000450742586</c:v>
                </c:pt>
                <c:pt idx="2">
                  <c:v>1.5358093800379671</c:v>
                </c:pt>
                <c:pt idx="3">
                  <c:v>-2.8247444540396911</c:v>
                </c:pt>
                <c:pt idx="4">
                  <c:v>-3.9718452171000727</c:v>
                </c:pt>
                <c:pt idx="5">
                  <c:v>-2.6333823574601056</c:v>
                </c:pt>
                <c:pt idx="6">
                  <c:v>-1.3052939992383144</c:v>
                </c:pt>
              </c:numCache>
            </c:numRef>
          </c:val>
          <c:smooth val="0"/>
          <c:extLst>
            <c:ext xmlns:c16="http://schemas.microsoft.com/office/drawing/2014/chart" uri="{C3380CC4-5D6E-409C-BE32-E72D297353CC}">
              <c16:uniqueId val="{00000003-5061-4685-920D-88189B69634F}"/>
            </c:ext>
          </c:extLst>
        </c:ser>
        <c:ser>
          <c:idx val="3"/>
          <c:order val="4"/>
          <c:tx>
            <c:strRef>
              <c:f>'Working Data'!$HF$28</c:f>
              <c:strCache>
                <c:ptCount val="1"/>
                <c:pt idx="0">
                  <c:v>3rd Derivative</c:v>
                </c:pt>
              </c:strCache>
            </c:strRef>
          </c:tx>
          <c:spPr>
            <a:ln w="25400" cap="rnd">
              <a:solidFill>
                <a:schemeClr val="accent4"/>
              </a:solidFill>
              <a:prstDash val="dashDot"/>
              <a:round/>
            </a:ln>
            <a:effectLst/>
          </c:spPr>
          <c:marker>
            <c:symbol val="none"/>
          </c:marker>
          <c:val>
            <c:numRef>
              <c:f>'Working Data'!$HF$239:$HF$245</c:f>
              <c:numCache>
                <c:formatCode>0.000</c:formatCode>
                <c:ptCount val="7"/>
                <c:pt idx="0">
                  <c:v>1.5536414359073025</c:v>
                </c:pt>
                <c:pt idx="1">
                  <c:v>-0.41986582143548762</c:v>
                </c:pt>
                <c:pt idx="2">
                  <c:v>-4.3504011917799899</c:v>
                </c:pt>
                <c:pt idx="3">
                  <c:v>-3.2244012617131337</c:v>
                </c:pt>
                <c:pt idx="4">
                  <c:v>0.6388665541440125</c:v>
                </c:pt>
                <c:pt idx="5">
                  <c:v>1.5734209316571632</c:v>
                </c:pt>
                <c:pt idx="6">
                  <c:v>1.0181531555248791</c:v>
                </c:pt>
              </c:numCache>
            </c:numRef>
          </c:val>
          <c:smooth val="0"/>
          <c:extLst>
            <c:ext xmlns:c16="http://schemas.microsoft.com/office/drawing/2014/chart" uri="{C3380CC4-5D6E-409C-BE32-E72D297353CC}">
              <c16:uniqueId val="{00000004-5061-4685-920D-88189B69634F}"/>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#40:  Vacuum Cleaner</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Data'!$A$151:$A$207</c:f>
              <c:numCache>
                <c:formatCode>General</c:formatCode>
                <c:ptCount val="57"/>
                <c:pt idx="0">
                  <c:v>1922</c:v>
                </c:pt>
                <c:pt idx="1">
                  <c:v>1923</c:v>
                </c:pt>
                <c:pt idx="2">
                  <c:v>1924</c:v>
                </c:pt>
                <c:pt idx="3">
                  <c:v>1925</c:v>
                </c:pt>
                <c:pt idx="4">
                  <c:v>1926</c:v>
                </c:pt>
                <c:pt idx="5">
                  <c:v>1927</c:v>
                </c:pt>
                <c:pt idx="6">
                  <c:v>1928</c:v>
                </c:pt>
                <c:pt idx="7">
                  <c:v>1929</c:v>
                </c:pt>
                <c:pt idx="8">
                  <c:v>1930</c:v>
                </c:pt>
                <c:pt idx="9">
                  <c:v>1931</c:v>
                </c:pt>
                <c:pt idx="10">
                  <c:v>1932</c:v>
                </c:pt>
                <c:pt idx="11">
                  <c:v>1933</c:v>
                </c:pt>
                <c:pt idx="12">
                  <c:v>1934</c:v>
                </c:pt>
                <c:pt idx="13">
                  <c:v>1935</c:v>
                </c:pt>
                <c:pt idx="14">
                  <c:v>1936</c:v>
                </c:pt>
                <c:pt idx="15">
                  <c:v>1937</c:v>
                </c:pt>
                <c:pt idx="16">
                  <c:v>1938</c:v>
                </c:pt>
                <c:pt idx="17">
                  <c:v>1939</c:v>
                </c:pt>
                <c:pt idx="18">
                  <c:v>1940</c:v>
                </c:pt>
                <c:pt idx="19">
                  <c:v>1941</c:v>
                </c:pt>
                <c:pt idx="20">
                  <c:v>1942</c:v>
                </c:pt>
                <c:pt idx="21">
                  <c:v>1943</c:v>
                </c:pt>
                <c:pt idx="22">
                  <c:v>1944</c:v>
                </c:pt>
                <c:pt idx="23">
                  <c:v>1945</c:v>
                </c:pt>
                <c:pt idx="24">
                  <c:v>1946</c:v>
                </c:pt>
                <c:pt idx="25">
                  <c:v>1947</c:v>
                </c:pt>
                <c:pt idx="26">
                  <c:v>1948</c:v>
                </c:pt>
                <c:pt idx="27">
                  <c:v>1949</c:v>
                </c:pt>
                <c:pt idx="28">
                  <c:v>1950</c:v>
                </c:pt>
                <c:pt idx="29">
                  <c:v>1951</c:v>
                </c:pt>
                <c:pt idx="30">
                  <c:v>1952</c:v>
                </c:pt>
                <c:pt idx="31">
                  <c:v>1953</c:v>
                </c:pt>
                <c:pt idx="32">
                  <c:v>1954</c:v>
                </c:pt>
                <c:pt idx="33">
                  <c:v>1955</c:v>
                </c:pt>
                <c:pt idx="34">
                  <c:v>1956</c:v>
                </c:pt>
                <c:pt idx="35">
                  <c:v>1957</c:v>
                </c:pt>
                <c:pt idx="36">
                  <c:v>1958</c:v>
                </c:pt>
                <c:pt idx="37">
                  <c:v>1959</c:v>
                </c:pt>
                <c:pt idx="38">
                  <c:v>1960</c:v>
                </c:pt>
                <c:pt idx="39">
                  <c:v>1961</c:v>
                </c:pt>
                <c:pt idx="40">
                  <c:v>1962</c:v>
                </c:pt>
                <c:pt idx="41">
                  <c:v>1963</c:v>
                </c:pt>
                <c:pt idx="42">
                  <c:v>1964</c:v>
                </c:pt>
                <c:pt idx="43">
                  <c:v>1965</c:v>
                </c:pt>
                <c:pt idx="44">
                  <c:v>1966</c:v>
                </c:pt>
                <c:pt idx="45">
                  <c:v>1967</c:v>
                </c:pt>
                <c:pt idx="46">
                  <c:v>1968</c:v>
                </c:pt>
                <c:pt idx="47">
                  <c:v>1969</c:v>
                </c:pt>
                <c:pt idx="48">
                  <c:v>1970</c:v>
                </c:pt>
                <c:pt idx="49">
                  <c:v>1971</c:v>
                </c:pt>
                <c:pt idx="50">
                  <c:v>1972</c:v>
                </c:pt>
                <c:pt idx="51">
                  <c:v>1973</c:v>
                </c:pt>
                <c:pt idx="52">
                  <c:v>1974</c:v>
                </c:pt>
                <c:pt idx="53">
                  <c:v>1975</c:v>
                </c:pt>
                <c:pt idx="54">
                  <c:v>1976</c:v>
                </c:pt>
                <c:pt idx="55">
                  <c:v>1977</c:v>
                </c:pt>
                <c:pt idx="56">
                  <c:v>1978</c:v>
                </c:pt>
              </c:numCache>
            </c:numRef>
          </c:cat>
          <c:val>
            <c:numRef>
              <c:f>'Working Data'!$HQ$151:$HQ$207</c:f>
              <c:numCache>
                <c:formatCode>General</c:formatCode>
                <c:ptCount val="57"/>
                <c:pt idx="0">
                  <c:v>4.88</c:v>
                </c:pt>
                <c:pt idx="1">
                  <c:v>7.38</c:v>
                </c:pt>
                <c:pt idx="2">
                  <c:v>9.5</c:v>
                </c:pt>
                <c:pt idx="3">
                  <c:v>10.199999999999999</c:v>
                </c:pt>
                <c:pt idx="4">
                  <c:v>11.67</c:v>
                </c:pt>
                <c:pt idx="5">
                  <c:v>14.46</c:v>
                </c:pt>
                <c:pt idx="6">
                  <c:v>17.079999999999998</c:v>
                </c:pt>
                <c:pt idx="7">
                  <c:v>19.98</c:v>
                </c:pt>
                <c:pt idx="8">
                  <c:v>20.64</c:v>
                </c:pt>
                <c:pt idx="9">
                  <c:v>20.65</c:v>
                </c:pt>
                <c:pt idx="10">
                  <c:v>19.54</c:v>
                </c:pt>
                <c:pt idx="11">
                  <c:v>20.38</c:v>
                </c:pt>
                <c:pt idx="12">
                  <c:v>20.46</c:v>
                </c:pt>
                <c:pt idx="13">
                  <c:v>21.27</c:v>
                </c:pt>
                <c:pt idx="14">
                  <c:v>22.28</c:v>
                </c:pt>
                <c:pt idx="15">
                  <c:v>23.73</c:v>
                </c:pt>
                <c:pt idx="16">
                  <c:v>23.63</c:v>
                </c:pt>
                <c:pt idx="17">
                  <c:v>25.44</c:v>
                </c:pt>
                <c:pt idx="18">
                  <c:v>27.13</c:v>
                </c:pt>
                <c:pt idx="19">
                  <c:v>28.05</c:v>
                </c:pt>
                <c:pt idx="20">
                  <c:v>28.87</c:v>
                </c:pt>
                <c:pt idx="21">
                  <c:v>28.97</c:v>
                </c:pt>
                <c:pt idx="22">
                  <c:v>29.6</c:v>
                </c:pt>
                <c:pt idx="23">
                  <c:v>29.9</c:v>
                </c:pt>
                <c:pt idx="24">
                  <c:v>31.84</c:v>
                </c:pt>
                <c:pt idx="25">
                  <c:v>33.630000000000003</c:v>
                </c:pt>
                <c:pt idx="26">
                  <c:v>37.729999999999997</c:v>
                </c:pt>
                <c:pt idx="27">
                  <c:v>41.49</c:v>
                </c:pt>
                <c:pt idx="28">
                  <c:v>45.89</c:v>
                </c:pt>
                <c:pt idx="29">
                  <c:v>48.95</c:v>
                </c:pt>
                <c:pt idx="30">
                  <c:v>51.44</c:v>
                </c:pt>
                <c:pt idx="31">
                  <c:v>53.46</c:v>
                </c:pt>
                <c:pt idx="32">
                  <c:v>55.77</c:v>
                </c:pt>
                <c:pt idx="33">
                  <c:v>58.36</c:v>
                </c:pt>
                <c:pt idx="34">
                  <c:v>61.54</c:v>
                </c:pt>
                <c:pt idx="35">
                  <c:v>63.63</c:v>
                </c:pt>
                <c:pt idx="36">
                  <c:v>66.19</c:v>
                </c:pt>
                <c:pt idx="37">
                  <c:v>68.260000000000005</c:v>
                </c:pt>
                <c:pt idx="38">
                  <c:v>70.099999999999994</c:v>
                </c:pt>
                <c:pt idx="39">
                  <c:v>72.08</c:v>
                </c:pt>
                <c:pt idx="40">
                  <c:v>73.7</c:v>
                </c:pt>
                <c:pt idx="41">
                  <c:v>76.03</c:v>
                </c:pt>
                <c:pt idx="42">
                  <c:v>78.7</c:v>
                </c:pt>
                <c:pt idx="43">
                  <c:v>80.599999999999994</c:v>
                </c:pt>
                <c:pt idx="44">
                  <c:v>82.96</c:v>
                </c:pt>
                <c:pt idx="45">
                  <c:v>84.84</c:v>
                </c:pt>
                <c:pt idx="46">
                  <c:v>86.18</c:v>
                </c:pt>
                <c:pt idx="47">
                  <c:v>87.73</c:v>
                </c:pt>
                <c:pt idx="48">
                  <c:v>89.26</c:v>
                </c:pt>
                <c:pt idx="49">
                  <c:v>91.59</c:v>
                </c:pt>
                <c:pt idx="50">
                  <c:v>94.97</c:v>
                </c:pt>
                <c:pt idx="51">
                  <c:v>95.56</c:v>
                </c:pt>
                <c:pt idx="52">
                  <c:v>96.44</c:v>
                </c:pt>
                <c:pt idx="53">
                  <c:v>97.23</c:v>
                </c:pt>
                <c:pt idx="54">
                  <c:v>98.51</c:v>
                </c:pt>
                <c:pt idx="56">
                  <c:v>98.9</c:v>
                </c:pt>
              </c:numCache>
            </c:numRef>
          </c:val>
          <c:smooth val="0"/>
          <c:extLst>
            <c:ext xmlns:c16="http://schemas.microsoft.com/office/drawing/2014/chart" uri="{C3380CC4-5D6E-409C-BE32-E72D297353CC}">
              <c16:uniqueId val="{00000000-50D3-48B5-9CEB-828C59CB916A}"/>
            </c:ext>
          </c:extLst>
        </c:ser>
        <c:ser>
          <c:idx val="1"/>
          <c:order val="1"/>
          <c:tx>
            <c:strRef>
              <c:f>'Working Data'!$HR$28</c:f>
              <c:strCache>
                <c:ptCount val="1"/>
                <c:pt idx="0">
                  <c:v>&lt;--Logistic Curve</c:v>
                </c:pt>
              </c:strCache>
            </c:strRef>
          </c:tx>
          <c:spPr>
            <a:ln w="25400" cap="rnd">
              <a:solidFill>
                <a:schemeClr val="accent2"/>
              </a:solidFill>
              <a:prstDash val="sysDot"/>
              <a:round/>
            </a:ln>
            <a:effectLst/>
          </c:spPr>
          <c:marker>
            <c:symbol val="none"/>
          </c:marker>
          <c:cat>
            <c:numRef>
              <c:f>'Working Data'!$A$151:$A$207</c:f>
              <c:numCache>
                <c:formatCode>General</c:formatCode>
                <c:ptCount val="57"/>
                <c:pt idx="0">
                  <c:v>1922</c:v>
                </c:pt>
                <c:pt idx="1">
                  <c:v>1923</c:v>
                </c:pt>
                <c:pt idx="2">
                  <c:v>1924</c:v>
                </c:pt>
                <c:pt idx="3">
                  <c:v>1925</c:v>
                </c:pt>
                <c:pt idx="4">
                  <c:v>1926</c:v>
                </c:pt>
                <c:pt idx="5">
                  <c:v>1927</c:v>
                </c:pt>
                <c:pt idx="6">
                  <c:v>1928</c:v>
                </c:pt>
                <c:pt idx="7">
                  <c:v>1929</c:v>
                </c:pt>
                <c:pt idx="8">
                  <c:v>1930</c:v>
                </c:pt>
                <c:pt idx="9">
                  <c:v>1931</c:v>
                </c:pt>
                <c:pt idx="10">
                  <c:v>1932</c:v>
                </c:pt>
                <c:pt idx="11">
                  <c:v>1933</c:v>
                </c:pt>
                <c:pt idx="12">
                  <c:v>1934</c:v>
                </c:pt>
                <c:pt idx="13">
                  <c:v>1935</c:v>
                </c:pt>
                <c:pt idx="14">
                  <c:v>1936</c:v>
                </c:pt>
                <c:pt idx="15">
                  <c:v>1937</c:v>
                </c:pt>
                <c:pt idx="16">
                  <c:v>1938</c:v>
                </c:pt>
                <c:pt idx="17">
                  <c:v>1939</c:v>
                </c:pt>
                <c:pt idx="18">
                  <c:v>1940</c:v>
                </c:pt>
                <c:pt idx="19">
                  <c:v>1941</c:v>
                </c:pt>
                <c:pt idx="20">
                  <c:v>1942</c:v>
                </c:pt>
                <c:pt idx="21">
                  <c:v>1943</c:v>
                </c:pt>
                <c:pt idx="22">
                  <c:v>1944</c:v>
                </c:pt>
                <c:pt idx="23">
                  <c:v>1945</c:v>
                </c:pt>
                <c:pt idx="24">
                  <c:v>1946</c:v>
                </c:pt>
                <c:pt idx="25">
                  <c:v>1947</c:v>
                </c:pt>
                <c:pt idx="26">
                  <c:v>1948</c:v>
                </c:pt>
                <c:pt idx="27">
                  <c:v>1949</c:v>
                </c:pt>
                <c:pt idx="28">
                  <c:v>1950</c:v>
                </c:pt>
                <c:pt idx="29">
                  <c:v>1951</c:v>
                </c:pt>
                <c:pt idx="30">
                  <c:v>1952</c:v>
                </c:pt>
                <c:pt idx="31">
                  <c:v>1953</c:v>
                </c:pt>
                <c:pt idx="32">
                  <c:v>1954</c:v>
                </c:pt>
                <c:pt idx="33">
                  <c:v>1955</c:v>
                </c:pt>
                <c:pt idx="34">
                  <c:v>1956</c:v>
                </c:pt>
                <c:pt idx="35">
                  <c:v>1957</c:v>
                </c:pt>
                <c:pt idx="36">
                  <c:v>1958</c:v>
                </c:pt>
                <c:pt idx="37">
                  <c:v>1959</c:v>
                </c:pt>
                <c:pt idx="38">
                  <c:v>1960</c:v>
                </c:pt>
                <c:pt idx="39">
                  <c:v>1961</c:v>
                </c:pt>
                <c:pt idx="40">
                  <c:v>1962</c:v>
                </c:pt>
                <c:pt idx="41">
                  <c:v>1963</c:v>
                </c:pt>
                <c:pt idx="42">
                  <c:v>1964</c:v>
                </c:pt>
                <c:pt idx="43">
                  <c:v>1965</c:v>
                </c:pt>
                <c:pt idx="44">
                  <c:v>1966</c:v>
                </c:pt>
                <c:pt idx="45">
                  <c:v>1967</c:v>
                </c:pt>
                <c:pt idx="46">
                  <c:v>1968</c:v>
                </c:pt>
                <c:pt idx="47">
                  <c:v>1969</c:v>
                </c:pt>
                <c:pt idx="48">
                  <c:v>1970</c:v>
                </c:pt>
                <c:pt idx="49">
                  <c:v>1971</c:v>
                </c:pt>
                <c:pt idx="50">
                  <c:v>1972</c:v>
                </c:pt>
                <c:pt idx="51">
                  <c:v>1973</c:v>
                </c:pt>
                <c:pt idx="52">
                  <c:v>1974</c:v>
                </c:pt>
                <c:pt idx="53">
                  <c:v>1975</c:v>
                </c:pt>
                <c:pt idx="54">
                  <c:v>1976</c:v>
                </c:pt>
                <c:pt idx="55">
                  <c:v>1977</c:v>
                </c:pt>
                <c:pt idx="56">
                  <c:v>1978</c:v>
                </c:pt>
              </c:numCache>
            </c:numRef>
          </c:cat>
          <c:val>
            <c:numRef>
              <c:f>'Working Data'!$HR$151:$HR$207</c:f>
              <c:numCache>
                <c:formatCode>0.000</c:formatCode>
                <c:ptCount val="57"/>
                <c:pt idx="0">
                  <c:v>5.9035984578801424</c:v>
                </c:pt>
                <c:pt idx="1">
                  <c:v>6.4647826181446257</c:v>
                </c:pt>
                <c:pt idx="2">
                  <c:v>7.0752532724916284</c:v>
                </c:pt>
                <c:pt idx="3">
                  <c:v>7.7385446740535944</c:v>
                </c:pt>
                <c:pt idx="4">
                  <c:v>8.4582905470192991</c:v>
                </c:pt>
                <c:pt idx="5">
                  <c:v>9.2381946503409971</c:v>
                </c:pt>
                <c:pt idx="6">
                  <c:v>10.081994130883972</c:v>
                </c:pt>
                <c:pt idx="7">
                  <c:v>10.993415015408374</c:v>
                </c:pt>
                <c:pt idx="8">
                  <c:v>11.976119317324921</c:v>
                </c:pt>
                <c:pt idx="9">
                  <c:v>13.033643425271617</c:v>
                </c:pt>
                <c:pt idx="10">
                  <c:v>14.169327705616189</c:v>
                </c:pt>
                <c:pt idx="11">
                  <c:v>15.386237596900409</c:v>
                </c:pt>
                <c:pt idx="12">
                  <c:v>16.68707690370784</c:v>
                </c:pt>
                <c:pt idx="13">
                  <c:v>18.074094507000716</c:v>
                </c:pt>
                <c:pt idx="14">
                  <c:v>19.548986285990534</c:v>
                </c:pt>
                <c:pt idx="15">
                  <c:v>21.11279467138981</c:v>
                </c:pt>
                <c:pt idx="16">
                  <c:v>22.765808888389344</c:v>
                </c:pt>
                <c:pt idx="17">
                  <c:v>24.507469555166079</c:v>
                </c:pt>
                <c:pt idx="18">
                  <c:v>26.336281823811049</c:v>
                </c:pt>
                <c:pt idx="19">
                  <c:v>28.249741622297496</c:v>
                </c:pt>
                <c:pt idx="20">
                  <c:v>30.244279712911187</c:v>
                </c:pt>
                <c:pt idx="21">
                  <c:v>32.315228163325273</c:v>
                </c:pt>
                <c:pt idx="22">
                  <c:v>34.456813383159933</c:v>
                </c:pt>
                <c:pt idx="23">
                  <c:v>36.662179085604407</c:v>
                </c:pt>
                <c:pt idx="24">
                  <c:v>38.923441395304401</c:v>
                </c:pt>
                <c:pt idx="25">
                  <c:v>41.23177688161212</c:v>
                </c:pt>
                <c:pt idx="26">
                  <c:v>43.577542630270827</c:v>
                </c:pt>
                <c:pt idx="27">
                  <c:v>45.950425691435733</c:v>
                </c:pt>
                <c:pt idx="28">
                  <c:v>48.339617498120688</c:v>
                </c:pt>
                <c:pt idx="29">
                  <c:v>50.734007288505289</c:v>
                </c:pt>
                <c:pt idx="30">
                  <c:v>53.12238733329221</c:v>
                </c:pt>
                <c:pt idx="31">
                  <c:v>55.493661985536853</c:v>
                </c:pt>
                <c:pt idx="32">
                  <c:v>57.83705231367793</c:v>
                </c:pt>
                <c:pt idx="33">
                  <c:v>60.142288374975301</c:v>
                </c:pt>
                <c:pt idx="34">
                  <c:v>62.399782006085523</c:v>
                </c:pt>
                <c:pt idx="35">
                  <c:v>64.600774268018753</c:v>
                </c:pt>
                <c:pt idx="36">
                  <c:v>66.737453261736292</c:v>
                </c:pt>
                <c:pt idx="37">
                  <c:v>68.803039781804529</c:v>
                </c:pt>
                <c:pt idx="38">
                  <c:v>70.791840047262568</c:v>
                </c:pt>
                <c:pt idx="39">
                  <c:v>72.699266402123286</c:v>
                </c:pt>
                <c:pt idx="40">
                  <c:v>74.52182830022933</c:v>
                </c:pt>
                <c:pt idx="41">
                  <c:v>76.257097003454518</c:v>
                </c:pt>
                <c:pt idx="42">
                  <c:v>77.903648189871973</c:v>
                </c:pt>
                <c:pt idx="43">
                  <c:v>79.460987087152404</c:v>
                </c:pt>
                <c:pt idx="44">
                  <c:v>80.929460843844751</c:v>
                </c:pt>
                <c:pt idx="45">
                  <c:v>82.310162676641596</c:v>
                </c:pt>
                <c:pt idx="46">
                  <c:v>83.60483194695577</c:v>
                </c:pt>
                <c:pt idx="47">
                  <c:v>84.815753790733609</c:v>
                </c:pt>
                <c:pt idx="48">
                  <c:v>85.945661313971542</c:v>
                </c:pt>
                <c:pt idx="49">
                  <c:v>86.997642727533687</c:v>
                </c:pt>
                <c:pt idx="50">
                  <c:v>87.97505517250714</c:v>
                </c:pt>
                <c:pt idx="51">
                  <c:v>88.881446413679171</c:v>
                </c:pt>
                <c:pt idx="52">
                  <c:v>89.720485074685072</c:v>
                </c:pt>
                <c:pt idx="53">
                  <c:v>90.495899664941376</c:v>
                </c:pt>
                <c:pt idx="54">
                  <c:v>91.211426308584009</c:v>
                </c:pt>
                <c:pt idx="56">
                  <c:v>92.477542634139638</c:v>
                </c:pt>
              </c:numCache>
            </c:numRef>
          </c:val>
          <c:smooth val="0"/>
          <c:extLst>
            <c:ext xmlns:c16="http://schemas.microsoft.com/office/drawing/2014/chart" uri="{C3380CC4-5D6E-409C-BE32-E72D297353CC}">
              <c16:uniqueId val="{00000001-50D3-48B5-9CEB-828C59CB916A}"/>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Data'!$HS$1</c:f>
              <c:strCache>
                <c:ptCount val="1"/>
                <c:pt idx="0">
                  <c:v>1st Derivative (Scaled to Fit)</c:v>
                </c:pt>
              </c:strCache>
            </c:strRef>
          </c:tx>
          <c:spPr>
            <a:ln w="25400" cap="rnd">
              <a:solidFill>
                <a:schemeClr val="accent5"/>
              </a:solidFill>
              <a:prstDash val="sysDash"/>
              <a:round/>
            </a:ln>
            <a:effectLst/>
          </c:spPr>
          <c:marker>
            <c:symbol val="none"/>
          </c:marker>
          <c:val>
            <c:numRef>
              <c:f>'Working Data'!$HS$151:$HS$207</c:f>
              <c:numCache>
                <c:formatCode>0.000</c:formatCode>
                <c:ptCount val="57"/>
                <c:pt idx="0">
                  <c:v>6.7211167712170519E-2</c:v>
                </c:pt>
                <c:pt idx="1">
                  <c:v>7.3155987850584636E-2</c:v>
                </c:pt>
                <c:pt idx="2">
                  <c:v>7.9535353594363048E-2</c:v>
                </c:pt>
                <c:pt idx="3">
                  <c:v>8.6363260491640795E-2</c:v>
                </c:pt>
                <c:pt idx="4">
                  <c:v>9.3650445545914521E-2</c:v>
                </c:pt>
                <c:pt idx="5">
                  <c:v>0.10140353007672658</c:v>
                </c:pt>
                <c:pt idx="6">
                  <c:v>0.10962407570799619</c:v>
                </c:pt>
                <c:pt idx="7">
                  <c:v>0.11830756570203774</c:v>
                </c:pt>
                <c:pt idx="8">
                  <c:v>0.12744233128038668</c:v>
                </c:pt>
                <c:pt idx="9">
                  <c:v>0.13700845126536865</c:v>
                </c:pt>
                <c:pt idx="10">
                  <c:v>0.14697666312023264</c:v>
                </c:pt>
                <c:pt idx="11">
                  <c:v>0.15730733384826681</c:v>
                </c:pt>
                <c:pt idx="12">
                  <c:v>0.16794954958914463</c:v>
                </c:pt>
                <c:pt idx="13">
                  <c:v>0.17884039222670198</c:v>
                </c:pt>
                <c:pt idx="14">
                  <c:v>0.18990447874961866</c:v>
                </c:pt>
                <c:pt idx="15">
                  <c:v>0.20105384313159635</c:v>
                </c:pt>
                <c:pt idx="16">
                  <c:v>0.21218823965413805</c:v>
                </c:pt>
                <c:pt idx="17">
                  <c:v>0.2231959394550504</c:v>
                </c:pt>
                <c:pt idx="18">
                  <c:v>0.23395507746809507</c:v>
                </c:pt>
                <c:pt idx="19">
                  <c:v>0.24433558413999859</c:v>
                </c:pt>
                <c:pt idx="20">
                  <c:v>0.25420170544777881</c:v>
                </c:pt>
                <c:pt idx="21">
                  <c:v>0.26341507686261212</c:v>
                </c:pt>
                <c:pt idx="22">
                  <c:v>0.27183827422270396</c:v>
                </c:pt>
                <c:pt idx="23">
                  <c:v>0.27933872032428525</c:v>
                </c:pt>
                <c:pt idx="24">
                  <c:v>0.28579278468580294</c:v>
                </c:pt>
                <c:pt idx="25">
                  <c:v>0.2910898801736444</c:v>
                </c:pt>
                <c:pt idx="26">
                  <c:v>0.29513633870521505</c:v>
                </c:pt>
                <c:pt idx="27">
                  <c:v>0.29785884297885873</c:v>
                </c:pt>
                <c:pt idx="28">
                  <c:v>0.29920720452839678</c:v>
                </c:pt>
                <c:pt idx="29">
                  <c:v>0.29915631070678961</c:v>
                </c:pt>
                <c:pt idx="30">
                  <c:v>0.29770711246942716</c:v>
                </c:pt>
                <c:pt idx="31">
                  <c:v>0.29488658680561092</c:v>
                </c:pt>
                <c:pt idx="32">
                  <c:v>0.29074667634798745</c:v>
                </c:pt>
                <c:pt idx="33">
                  <c:v>0.28536227711286638</c:v>
                </c:pt>
                <c:pt idx="34">
                  <c:v>0.27882840656525937</c:v>
                </c:pt>
                <c:pt idx="35">
                  <c:v>0.27125673235598202</c:v>
                </c:pt>
                <c:pt idx="36">
                  <c:v>0.26277167304828281</c:v>
                </c:pt>
                <c:pt idx="37">
                  <c:v>0.25350629411058856</c:v>
                </c:pt>
                <c:pt idx="38">
                  <c:v>0.24359821590713215</c:v>
                </c:pt>
                <c:pt idx="39">
                  <c:v>0.23318572790843026</c:v>
                </c:pt>
                <c:pt idx="40">
                  <c:v>0.22240426886315609</c:v>
                </c:pt>
                <c:pt idx="41">
                  <c:v>0.21138339095792608</c:v>
                </c:pt>
                <c:pt idx="42">
                  <c:v>0.20024428181049597</c:v>
                </c:pt>
                <c:pt idx="43">
                  <c:v>0.18909787570749623</c:v>
                </c:pt>
                <c:pt idx="44">
                  <c:v>0.17804354806969536</c:v>
                </c:pt>
                <c:pt idx="45">
                  <c:v>0.16716835682800055</c:v>
                </c:pt>
                <c:pt idx="46">
                  <c:v>0.15654677221426694</c:v>
                </c:pt>
                <c:pt idx="47">
                  <c:v>0.14624082242626305</c:v>
                </c:pt>
                <c:pt idx="48">
                  <c:v>0.13630057598699274</c:v>
                </c:pt>
                <c:pt idx="49">
                  <c:v>0.12676488117783818</c:v>
                </c:pt>
                <c:pt idx="50">
                  <c:v>0.11766228724561049</c:v>
                </c:pt>
                <c:pt idx="51">
                  <c:v>0.1090120797029379</c:v>
                </c:pt>
                <c:pt idx="52">
                  <c:v>0.10082537161851018</c:v>
                </c:pt>
                <c:pt idx="53">
                  <c:v>9.310620319894905E-2</c:v>
                </c:pt>
                <c:pt idx="54">
                  <c:v>8.5852612319024219E-2</c:v>
                </c:pt>
                <c:pt idx="55">
                  <c:v>7.9057648335877487E-2</c:v>
                </c:pt>
                <c:pt idx="56">
                  <c:v>7.2710310128914477E-2</c:v>
                </c:pt>
              </c:numCache>
            </c:numRef>
          </c:val>
          <c:smooth val="0"/>
          <c:extLst>
            <c:ext xmlns:c16="http://schemas.microsoft.com/office/drawing/2014/chart" uri="{C3380CC4-5D6E-409C-BE32-E72D297353CC}">
              <c16:uniqueId val="{00000002-50D3-48B5-9CEB-828C59CB916A}"/>
            </c:ext>
          </c:extLst>
        </c:ser>
        <c:ser>
          <c:idx val="2"/>
          <c:order val="3"/>
          <c:tx>
            <c:strRef>
              <c:f>'Working Data'!$HT$28</c:f>
              <c:strCache>
                <c:ptCount val="1"/>
                <c:pt idx="0">
                  <c:v>2nd Derivative</c:v>
                </c:pt>
              </c:strCache>
            </c:strRef>
          </c:tx>
          <c:spPr>
            <a:ln w="25400" cap="rnd">
              <a:solidFill>
                <a:schemeClr val="accent3"/>
              </a:solidFill>
              <a:prstDash val="dash"/>
              <a:round/>
            </a:ln>
            <a:effectLst/>
          </c:spPr>
          <c:marker>
            <c:symbol val="none"/>
          </c:marker>
          <c:val>
            <c:numRef>
              <c:f>'Working Data'!$HT$151:$HT$207</c:f>
              <c:numCache>
                <c:formatCode>0.000</c:formatCode>
                <c:ptCount val="57"/>
                <c:pt idx="0">
                  <c:v>4.5862969375629739E-2</c:v>
                </c:pt>
                <c:pt idx="1">
                  <c:v>4.9276228708743444E-2</c:v>
                </c:pt>
                <c:pt idx="2">
                  <c:v>5.2812385828944673E-2</c:v>
                </c:pt>
                <c:pt idx="3">
                  <c:v>5.6448554930059701E-2</c:v>
                </c:pt>
                <c:pt idx="4">
                  <c:v>6.0155360461014162E-2</c:v>
                </c:pt>
                <c:pt idx="5">
                  <c:v>6.3896210389334337E-2</c:v>
                </c:pt>
                <c:pt idx="6">
                  <c:v>6.7626641087533565E-2</c:v>
                </c:pt>
                <c:pt idx="7">
                  <c:v>7.1293787883431797E-2</c:v>
                </c:pt>
                <c:pt idx="8">
                  <c:v>7.4836045917489283E-2</c:v>
                </c:pt>
                <c:pt idx="9">
                  <c:v>7.8182995463448562E-2</c:v>
                </c:pt>
                <c:pt idx="10">
                  <c:v>8.1255672913514571E-2</c:v>
                </c:pt>
                <c:pt idx="11">
                  <c:v>8.396727149364959E-2</c:v>
                </c:pt>
                <c:pt idx="12">
                  <c:v>8.6224352492254491E-2</c:v>
                </c:pt>
                <c:pt idx="13">
                  <c:v>8.7928636299636057E-2</c:v>
                </c:pt>
                <c:pt idx="14">
                  <c:v>8.8979420980250579E-2</c:v>
                </c:pt>
                <c:pt idx="15">
                  <c:v>8.9276643082147208E-2</c:v>
                </c:pt>
                <c:pt idx="16">
                  <c:v>8.8724550551530959E-2</c:v>
                </c:pt>
                <c:pt idx="17">
                  <c:v>8.723590203585567E-2</c:v>
                </c:pt>
                <c:pt idx="18">
                  <c:v>8.4736543461095534E-2</c:v>
                </c:pt>
                <c:pt idx="19">
                  <c:v>8.117014660138118E-2</c:v>
                </c:pt>
                <c:pt idx="20">
                  <c:v>7.6502832517992336E-2</c:v>
                </c:pt>
                <c:pt idx="21">
                  <c:v>7.0727353904600415E-2</c:v>
                </c:pt>
                <c:pt idx="22">
                  <c:v>6.386648383786013E-2</c:v>
                </c:pt>
                <c:pt idx="23">
                  <c:v>5.5975262728003947E-2</c:v>
                </c:pt>
                <c:pt idx="24">
                  <c:v>4.7141796475486164E-2</c:v>
                </c:pt>
                <c:pt idx="25">
                  <c:v>3.7486378933286872E-2</c:v>
                </c:pt>
                <c:pt idx="26">
                  <c:v>2.7158827328218928E-2</c:v>
                </c:pt>
                <c:pt idx="27">
                  <c:v>1.6334061015381613E-2</c:v>
                </c:pt>
                <c:pt idx="28">
                  <c:v>5.2061072615248796E-3</c:v>
                </c:pt>
                <c:pt idx="29">
                  <c:v>-6.0191354085570373E-3</c:v>
                </c:pt>
                <c:pt idx="30">
                  <c:v>-1.7131924309868873E-2</c:v>
                </c:pt>
                <c:pt idx="31">
                  <c:v>-2.7926958605763812E-2</c:v>
                </c:pt>
                <c:pt idx="32">
                  <c:v>-3.8211366278710787E-2</c:v>
                </c:pt>
                <c:pt idx="33">
                  <c:v>-4.7811864607987455E-2</c:v>
                </c:pt>
                <c:pt idx="34">
                  <c:v>-5.6580649736687361E-2</c:v>
                </c:pt>
                <c:pt idx="35">
                  <c:v>-6.4399694813356737E-2</c:v>
                </c:pt>
                <c:pt idx="36">
                  <c:v>-7.1183284146116882E-2</c:v>
                </c:pt>
                <c:pt idx="37">
                  <c:v>-7.6878763867076427E-2</c:v>
                </c:pt>
                <c:pt idx="38">
                  <c:v>-8.146562986151025E-2</c:v>
                </c:pt>
                <c:pt idx="39">
                  <c:v>-8.4953186940332853E-2</c:v>
                </c:pt>
                <c:pt idx="40">
                  <c:v>-8.7377090552588799E-2</c:v>
                </c:pt>
                <c:pt idx="41">
                  <c:v>-8.8795120743689518E-2</c:v>
                </c:pt>
                <c:pt idx="42">
                  <c:v>-8.9282539879821973E-2</c:v>
                </c:pt>
                <c:pt idx="43">
                  <c:v>-8.8927357197745638E-2</c:v>
                </c:pt>
                <c:pt idx="44">
                  <c:v>-8.7825773143476907E-2</c:v>
                </c:pt>
                <c:pt idx="45">
                  <c:v>-8.6078014031153588E-2</c:v>
                </c:pt>
                <c:pt idx="46">
                  <c:v>-8.378470137117465E-2</c:v>
                </c:pt>
                <c:pt idx="47">
                  <c:v>-8.1043837241981206E-2</c:v>
                </c:pt>
                <c:pt idx="48">
                  <c:v>-7.7948432200682122E-2</c:v>
                </c:pt>
                <c:pt idx="49">
                  <c:v>-7.4584758232641102E-2</c:v>
                </c:pt>
                <c:pt idx="50">
                  <c:v>-7.1031177079759381E-2</c:v>
                </c:pt>
                <c:pt idx="51">
                  <c:v>-6.7357473498019335E-2</c:v>
                </c:pt>
                <c:pt idx="52">
                  <c:v>-6.362461217144709E-2</c:v>
                </c:pt>
                <c:pt idx="53">
                  <c:v>-5.9884834242604525E-2</c:v>
                </c:pt>
                <c:pt idx="54">
                  <c:v>-5.6182012651138633E-2</c:v>
                </c:pt>
                <c:pt idx="55">
                  <c:v>-5.2552192749784177E-2</c:v>
                </c:pt>
                <c:pt idx="56">
                  <c:v>-4.9024254301589958E-2</c:v>
                </c:pt>
              </c:numCache>
            </c:numRef>
          </c:val>
          <c:smooth val="0"/>
          <c:extLst>
            <c:ext xmlns:c16="http://schemas.microsoft.com/office/drawing/2014/chart" uri="{C3380CC4-5D6E-409C-BE32-E72D297353CC}">
              <c16:uniqueId val="{00000003-50D3-48B5-9CEB-828C59CB916A}"/>
            </c:ext>
          </c:extLst>
        </c:ser>
        <c:ser>
          <c:idx val="3"/>
          <c:order val="4"/>
          <c:tx>
            <c:strRef>
              <c:f>'Working Data'!$HU$28</c:f>
              <c:strCache>
                <c:ptCount val="1"/>
                <c:pt idx="0">
                  <c:v>3rd Derivative</c:v>
                </c:pt>
              </c:strCache>
            </c:strRef>
          </c:tx>
          <c:spPr>
            <a:ln w="25400" cap="rnd">
              <a:solidFill>
                <a:schemeClr val="accent4"/>
              </a:solidFill>
              <a:prstDash val="dashDot"/>
              <a:round/>
            </a:ln>
            <a:effectLst/>
          </c:spPr>
          <c:marker>
            <c:symbol val="none"/>
          </c:marker>
          <c:val>
            <c:numRef>
              <c:f>'Working Data'!$HU$151:$HU$207</c:f>
              <c:numCache>
                <c:formatCode>0.000</c:formatCode>
                <c:ptCount val="57"/>
                <c:pt idx="0">
                  <c:v>3.3456533692600467E-3</c:v>
                </c:pt>
                <c:pt idx="1">
                  <c:v>3.4780193454931108E-3</c:v>
                </c:pt>
                <c:pt idx="2">
                  <c:v>3.5904932558644539E-3</c:v>
                </c:pt>
                <c:pt idx="3">
                  <c:v>3.676961236471502E-3</c:v>
                </c:pt>
                <c:pt idx="4">
                  <c:v>3.7305622005873421E-3</c:v>
                </c:pt>
                <c:pt idx="5">
                  <c:v>3.7437360299516628E-3</c:v>
                </c:pt>
                <c:pt idx="6">
                  <c:v>3.7083204176450958E-3</c:v>
                </c:pt>
                <c:pt idx="7">
                  <c:v>3.6157071371931311E-3</c:v>
                </c:pt>
                <c:pt idx="8">
                  <c:v>3.4570679960466005E-3</c:v>
                </c:pt>
                <c:pt idx="9">
                  <c:v>3.2236590115919017E-3</c:v>
                </c:pt>
                <c:pt idx="10">
                  <c:v>2.9072080747573081E-3</c:v>
                </c:pt>
                <c:pt idx="11">
                  <c:v>2.5003862344892742E-3</c:v>
                </c:pt>
                <c:pt idx="12">
                  <c:v>1.9973555580400162E-3</c:v>
                </c:pt>
                <c:pt idx="13">
                  <c:v>1.3943773199672793E-3</c:v>
                </c:pt>
                <c:pt idx="14">
                  <c:v>6.9045338319698797E-4</c:v>
                </c:pt>
                <c:pt idx="15">
                  <c:v>-1.1203819720214406E-4</c:v>
                </c:pt>
                <c:pt idx="16">
                  <c:v>-1.0067638799142501E-3</c:v>
                </c:pt>
                <c:pt idx="17">
                  <c:v>-1.9829718048586941E-3</c:v>
                </c:pt>
                <c:pt idx="18">
                  <c:v>-3.0252112246270074E-3</c:v>
                </c:pt>
                <c:pt idx="19">
                  <c:v>-4.1132995420422999E-3</c:v>
                </c:pt>
                <c:pt idx="20">
                  <c:v>-5.2225938323119635E-3</c:v>
                </c:pt>
                <c:pt idx="21">
                  <c:v>-6.3246060776400992E-3</c:v>
                </c:pt>
                <c:pt idx="22">
                  <c:v>-7.3879745114955632E-3</c:v>
                </c:pt>
                <c:pt idx="23">
                  <c:v>-8.3797690417383355E-3</c:v>
                </c:pt>
                <c:pt idx="24">
                  <c:v>-9.2670700107076107E-3</c:v>
                </c:pt>
                <c:pt idx="25">
                  <c:v>-1.0018721408585078E-2</c:v>
                </c:pt>
                <c:pt idx="26">
                  <c:v>-1.0607127874860142E-2</c:v>
                </c:pt>
                <c:pt idx="27">
                  <c:v>-1.1009945168924843E-2</c:v>
                </c:pt>
                <c:pt idx="28">
                  <c:v>-1.1211510845831999E-2</c:v>
                </c:pt>
                <c:pt idx="29">
                  <c:v>-1.1203877928381732E-2</c:v>
                </c:pt>
                <c:pt idx="30">
                  <c:v>-1.0987348674710306E-2</c:v>
                </c:pt>
                <c:pt idx="31">
                  <c:v>-1.0570454164793387E-2</c:v>
                </c:pt>
                <c:pt idx="32">
                  <c:v>-9.9693817953676513E-3</c:v>
                </c:pt>
                <c:pt idx="33">
                  <c:v>-9.206908838533711E-3</c:v>
                </c:pt>
                <c:pt idx="34">
                  <c:v>-8.3109479999819366E-3</c:v>
                </c:pt>
                <c:pt idx="35">
                  <c:v>-7.312843992278089E-3</c:v>
                </c:pt>
                <c:pt idx="36">
                  <c:v>-6.2455748015529831E-3</c:v>
                </c:pt>
                <c:pt idx="37">
                  <c:v>-5.1420070587214345E-3</c:v>
                </c:pt>
                <c:pt idx="38">
                  <c:v>-4.0333342175385058E-3</c:v>
                </c:pt>
                <c:pt idx="39">
                  <c:v>-2.9477937981116169E-3</c:v>
                </c:pt>
                <c:pt idx="40">
                  <c:v>-1.9097215830452725E-3</c:v>
                </c:pt>
                <c:pt idx="41">
                  <c:v>-9.3896210577459937E-4</c:v>
                </c:pt>
                <c:pt idx="42">
                  <c:v>-5.0620802934155518E-5</c:v>
                </c:pt>
                <c:pt idx="43">
                  <c:v>7.4488299480474334E-4</c:v>
                </c:pt>
                <c:pt idx="44">
                  <c:v>1.4415200264649955E-3</c:v>
                </c:pt>
                <c:pt idx="45">
                  <c:v>2.0371776440149124E-3</c:v>
                </c:pt>
                <c:pt idx="46">
                  <c:v>2.5330745078451836E-3</c:v>
                </c:pt>
                <c:pt idx="47">
                  <c:v>2.9331229963351965E-3</c:v>
                </c:pt>
                <c:pt idx="48">
                  <c:v>3.2432890659002977E-3</c:v>
                </c:pt>
                <c:pt idx="49">
                  <c:v>3.4709876642036045E-3</c:v>
                </c:pt>
                <c:pt idx="50">
                  <c:v>3.6245399999284096E-3</c:v>
                </c:pt>
                <c:pt idx="51">
                  <c:v>3.7127081857089767E-3</c:v>
                </c:pt>
                <c:pt idx="52">
                  <c:v>3.744313708633938E-3</c:v>
                </c:pt>
                <c:pt idx="53">
                  <c:v>3.727939155216054E-3</c:v>
                </c:pt>
                <c:pt idx="54">
                  <c:v>3.671707628997053E-3</c:v>
                </c:pt>
                <c:pt idx="55">
                  <c:v>3.5831311497183816E-3</c:v>
                </c:pt>
                <c:pt idx="56">
                  <c:v>3.4690177022113104E-3</c:v>
                </c:pt>
              </c:numCache>
            </c:numRef>
          </c:val>
          <c:smooth val="0"/>
          <c:extLst>
            <c:ext xmlns:c16="http://schemas.microsoft.com/office/drawing/2014/chart" uri="{C3380CC4-5D6E-409C-BE32-E72D297353CC}">
              <c16:uniqueId val="{00000004-50D3-48B5-9CEB-828C59CB916A}"/>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#41:  Auto Variable Valve Timing</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Data'!$A$219:$A$239</c:f>
              <c:numCache>
                <c:formatCode>General</c:formatCod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numCache>
            </c:numRef>
          </c:cat>
          <c:val>
            <c:numRef>
              <c:f>'Working Data'!$HV$219:$HV$239</c:f>
              <c:numCache>
                <c:formatCode>General</c:formatCode>
                <c:ptCount val="21"/>
                <c:pt idx="0">
                  <c:v>1</c:v>
                </c:pt>
                <c:pt idx="1">
                  <c:v>2.5</c:v>
                </c:pt>
                <c:pt idx="2">
                  <c:v>5</c:v>
                </c:pt>
                <c:pt idx="3">
                  <c:v>5</c:v>
                </c:pt>
                <c:pt idx="4">
                  <c:v>8</c:v>
                </c:pt>
                <c:pt idx="5">
                  <c:v>10</c:v>
                </c:pt>
                <c:pt idx="6">
                  <c:v>12</c:v>
                </c:pt>
                <c:pt idx="7">
                  <c:v>11</c:v>
                </c:pt>
                <c:pt idx="8">
                  <c:v>18</c:v>
                </c:pt>
                <c:pt idx="9">
                  <c:v>17</c:v>
                </c:pt>
                <c:pt idx="10">
                  <c:v>23</c:v>
                </c:pt>
                <c:pt idx="11">
                  <c:v>28</c:v>
                </c:pt>
                <c:pt idx="12">
                  <c:v>35</c:v>
                </c:pt>
                <c:pt idx="13">
                  <c:v>41</c:v>
                </c:pt>
                <c:pt idx="14">
                  <c:v>45</c:v>
                </c:pt>
                <c:pt idx="15">
                  <c:v>52</c:v>
                </c:pt>
                <c:pt idx="16">
                  <c:v>61</c:v>
                </c:pt>
                <c:pt idx="17">
                  <c:v>66</c:v>
                </c:pt>
                <c:pt idx="18">
                  <c:v>64</c:v>
                </c:pt>
                <c:pt idx="19">
                  <c:v>81</c:v>
                </c:pt>
                <c:pt idx="20">
                  <c:v>92</c:v>
                </c:pt>
              </c:numCache>
            </c:numRef>
          </c:val>
          <c:smooth val="0"/>
          <c:extLst>
            <c:ext xmlns:c16="http://schemas.microsoft.com/office/drawing/2014/chart" uri="{C3380CC4-5D6E-409C-BE32-E72D297353CC}">
              <c16:uniqueId val="{00000000-61DE-4B17-BFE3-058D74EC3A58}"/>
            </c:ext>
          </c:extLst>
        </c:ser>
        <c:ser>
          <c:idx val="1"/>
          <c:order val="1"/>
          <c:tx>
            <c:strRef>
              <c:f>'Working Data'!$HW$28</c:f>
              <c:strCache>
                <c:ptCount val="1"/>
                <c:pt idx="0">
                  <c:v>&lt;--Logistic Curve</c:v>
                </c:pt>
              </c:strCache>
            </c:strRef>
          </c:tx>
          <c:spPr>
            <a:ln w="25400" cap="rnd">
              <a:solidFill>
                <a:schemeClr val="accent2"/>
              </a:solidFill>
              <a:prstDash val="sysDot"/>
              <a:round/>
            </a:ln>
            <a:effectLst/>
          </c:spPr>
          <c:marker>
            <c:symbol val="none"/>
          </c:marker>
          <c:cat>
            <c:numRef>
              <c:f>'Working Data'!$A$219:$A$239</c:f>
              <c:numCache>
                <c:formatCode>General</c:formatCode>
                <c:ptCount val="2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numCache>
            </c:numRef>
          </c:cat>
          <c:val>
            <c:numRef>
              <c:f>'Working Data'!$HW$219:$HW$239</c:f>
              <c:numCache>
                <c:formatCode>0.000</c:formatCode>
                <c:ptCount val="21"/>
                <c:pt idx="0">
                  <c:v>1.6863497366955633</c:v>
                </c:pt>
                <c:pt idx="1">
                  <c:v>2.241370803647647</c:v>
                </c:pt>
                <c:pt idx="2">
                  <c:v>2.97305017694883</c:v>
                </c:pt>
                <c:pt idx="3">
                  <c:v>3.9331148344780953</c:v>
                </c:pt>
                <c:pt idx="4">
                  <c:v>5.1851492222226874</c:v>
                </c:pt>
                <c:pt idx="5">
                  <c:v>6.804948630302138</c:v>
                </c:pt>
                <c:pt idx="6">
                  <c:v>8.8790079642624811</c:v>
                </c:pt>
                <c:pt idx="7">
                  <c:v>11.499884463680859</c:v>
                </c:pt>
                <c:pt idx="8">
                  <c:v>14.757036364884893</c:v>
                </c:pt>
                <c:pt idx="9">
                  <c:v>18.722165895755214</c:v>
                </c:pt>
                <c:pt idx="10">
                  <c:v>23.42954046265935</c:v>
                </c:pt>
                <c:pt idx="11">
                  <c:v>28.854445718959244</c:v>
                </c:pt>
                <c:pt idx="12">
                  <c:v>34.896203706566695</c:v>
                </c:pt>
                <c:pt idx="13">
                  <c:v>41.37413381133846</c:v>
                </c:pt>
                <c:pt idx="14">
                  <c:v>48.042874186827952</c:v>
                </c:pt>
                <c:pt idx="15">
                  <c:v>54.62667040015711</c:v>
                </c:pt>
                <c:pt idx="16">
                  <c:v>60.863455155242868</c:v>
                </c:pt>
                <c:pt idx="17">
                  <c:v>66.544453212605077</c:v>
                </c:pt>
                <c:pt idx="18">
                  <c:v>71.537412435208438</c:v>
                </c:pt>
                <c:pt idx="19">
                  <c:v>75.789601187513455</c:v>
                </c:pt>
                <c:pt idx="20">
                  <c:v>79.314856741345508</c:v>
                </c:pt>
              </c:numCache>
            </c:numRef>
          </c:val>
          <c:smooth val="0"/>
          <c:extLst>
            <c:ext xmlns:c16="http://schemas.microsoft.com/office/drawing/2014/chart" uri="{C3380CC4-5D6E-409C-BE32-E72D297353CC}">
              <c16:uniqueId val="{00000001-61DE-4B17-BFE3-058D74EC3A58}"/>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Data'!$HX$1</c:f>
              <c:strCache>
                <c:ptCount val="1"/>
                <c:pt idx="0">
                  <c:v>1st Derivative (Scaled to Fit)</c:v>
                </c:pt>
              </c:strCache>
            </c:strRef>
          </c:tx>
          <c:spPr>
            <a:ln w="25400" cap="rnd">
              <a:solidFill>
                <a:schemeClr val="accent5"/>
              </a:solidFill>
              <a:prstDash val="sysDash"/>
              <a:round/>
            </a:ln>
            <a:effectLst/>
          </c:spPr>
          <c:marker>
            <c:symbol val="none"/>
          </c:marker>
          <c:val>
            <c:numRef>
              <c:f>'Working Data'!$HX$219:$HX$239</c:f>
              <c:numCache>
                <c:formatCode>0.000</c:formatCode>
                <c:ptCount val="21"/>
                <c:pt idx="0">
                  <c:v>6.0151584381403507E-2</c:v>
                </c:pt>
                <c:pt idx="1">
                  <c:v>7.9457692359744397E-2</c:v>
                </c:pt>
                <c:pt idx="2">
                  <c:v>0.10453693420832022</c:v>
                </c:pt>
                <c:pt idx="3">
                  <c:v>0.13680289527109185</c:v>
                </c:pt>
                <c:pt idx="4">
                  <c:v>0.17778753501627964</c:v>
                </c:pt>
                <c:pt idx="5">
                  <c:v>0.2289735125021877</c:v>
                </c:pt>
                <c:pt idx="6">
                  <c:v>0.29148834168556226</c:v>
                </c:pt>
                <c:pt idx="7">
                  <c:v>0.36562510398274339</c:v>
                </c:pt>
                <c:pt idx="8">
                  <c:v>0.45019856039577966</c:v>
                </c:pt>
                <c:pt idx="9">
                  <c:v>0.54184458753207243</c:v>
                </c:pt>
                <c:pt idx="10">
                  <c:v>0.63452225167929099</c:v>
                </c:pt>
                <c:pt idx="11">
                  <c:v>0.71961721140347623</c:v>
                </c:pt>
                <c:pt idx="12">
                  <c:v>0.78702620128170164</c:v>
                </c:pt>
                <c:pt idx="13">
                  <c:v>0.82727025201166593</c:v>
                </c:pt>
                <c:pt idx="14">
                  <c:v>0.83407344666982675</c:v>
                </c:pt>
                <c:pt idx="15">
                  <c:v>0.80632949696107892</c:v>
                </c:pt>
                <c:pt idx="16">
                  <c:v>0.74846767294274397</c:v>
                </c:pt>
                <c:pt idx="17">
                  <c:v>0.66902187350464526</c:v>
                </c:pt>
                <c:pt idx="18">
                  <c:v>0.57814903398855955</c:v>
                </c:pt>
                <c:pt idx="19">
                  <c:v>0.4852319034456864</c:v>
                </c:pt>
                <c:pt idx="20">
                  <c:v>0.39737079619535332</c:v>
                </c:pt>
              </c:numCache>
            </c:numRef>
          </c:val>
          <c:smooth val="0"/>
          <c:extLst>
            <c:ext xmlns:c16="http://schemas.microsoft.com/office/drawing/2014/chart" uri="{C3380CC4-5D6E-409C-BE32-E72D297353CC}">
              <c16:uniqueId val="{00000002-61DE-4B17-BFE3-058D74EC3A58}"/>
            </c:ext>
          </c:extLst>
        </c:ser>
        <c:ser>
          <c:idx val="2"/>
          <c:order val="3"/>
          <c:tx>
            <c:strRef>
              <c:f>'Working Data'!$HY$28</c:f>
              <c:strCache>
                <c:ptCount val="1"/>
                <c:pt idx="0">
                  <c:v>2nd Derivative</c:v>
                </c:pt>
              </c:strCache>
            </c:strRef>
          </c:tx>
          <c:spPr>
            <a:ln w="25400" cap="rnd">
              <a:solidFill>
                <a:schemeClr val="accent3"/>
              </a:solidFill>
              <a:prstDash val="dash"/>
              <a:round/>
            </a:ln>
            <a:effectLst/>
          </c:spPr>
          <c:marker>
            <c:symbol val="none"/>
          </c:marker>
          <c:val>
            <c:numRef>
              <c:f>'Working Data'!$HY$219:$HY$239</c:f>
              <c:numCache>
                <c:formatCode>0.000</c:formatCode>
                <c:ptCount val="21"/>
                <c:pt idx="0">
                  <c:v>0.13475366709785325</c:v>
                </c:pt>
                <c:pt idx="1">
                  <c:v>0.17577441141059391</c:v>
                </c:pt>
                <c:pt idx="2">
                  <c:v>0.22738735770064614</c:v>
                </c:pt>
                <c:pt idx="3">
                  <c:v>0.29093209916531598</c:v>
                </c:pt>
                <c:pt idx="4">
                  <c:v>0.36683901392659957</c:v>
                </c:pt>
                <c:pt idx="5">
                  <c:v>0.45370386622325348</c:v>
                </c:pt>
                <c:pt idx="6">
                  <c:v>0.54701188096573439</c:v>
                </c:pt>
                <c:pt idx="7">
                  <c:v>0.63769432510353719</c:v>
                </c:pt>
                <c:pt idx="8">
                  <c:v>0.71106994244748412</c:v>
                </c:pt>
                <c:pt idx="9">
                  <c:v>0.74720646206439423</c:v>
                </c:pt>
                <c:pt idx="10">
                  <c:v>0.724007814842897</c:v>
                </c:pt>
                <c:pt idx="11">
                  <c:v>0.62374785812888833</c:v>
                </c:pt>
                <c:pt idx="12">
                  <c:v>0.44179080479282834</c:v>
                </c:pt>
                <c:pt idx="13">
                  <c:v>0.19346235467770082</c:v>
                </c:pt>
                <c:pt idx="14">
                  <c:v>-8.613941379914461E-2</c:v>
                </c:pt>
                <c:pt idx="15">
                  <c:v>-0.35165091221917083</c:v>
                </c:pt>
                <c:pt idx="16">
                  <c:v>-0.56240454329070699</c:v>
                </c:pt>
                <c:pt idx="17">
                  <c:v>-0.69484974103683039</c:v>
                </c:pt>
                <c:pt idx="18">
                  <c:v>-0.74640182153332557</c:v>
                </c:pt>
                <c:pt idx="19">
                  <c:v>-0.73075203313757608</c:v>
                </c:pt>
                <c:pt idx="20">
                  <c:v>-0.66925233080134694</c:v>
                </c:pt>
              </c:numCache>
            </c:numRef>
          </c:val>
          <c:smooth val="0"/>
          <c:extLst>
            <c:ext xmlns:c16="http://schemas.microsoft.com/office/drawing/2014/chart" uri="{C3380CC4-5D6E-409C-BE32-E72D297353CC}">
              <c16:uniqueId val="{00000003-61DE-4B17-BFE3-058D74EC3A58}"/>
            </c:ext>
          </c:extLst>
        </c:ser>
        <c:ser>
          <c:idx val="3"/>
          <c:order val="4"/>
          <c:tx>
            <c:strRef>
              <c:f>'Working Data'!$HZ$28</c:f>
              <c:strCache>
                <c:ptCount val="1"/>
                <c:pt idx="0">
                  <c:v>3rd Derivative</c:v>
                </c:pt>
              </c:strCache>
            </c:strRef>
          </c:tx>
          <c:spPr>
            <a:ln w="25400" cap="rnd">
              <a:solidFill>
                <a:schemeClr val="accent4"/>
              </a:solidFill>
              <a:prstDash val="dashDot"/>
              <a:round/>
            </a:ln>
            <a:effectLst/>
          </c:spPr>
          <c:marker>
            <c:symbol val="none"/>
          </c:marker>
          <c:val>
            <c:numRef>
              <c:f>'Working Data'!$HZ$219:$HZ$239</c:f>
              <c:numCache>
                <c:formatCode>0.000</c:formatCode>
                <c:ptCount val="21"/>
                <c:pt idx="0">
                  <c:v>3.6271657513828374E-2</c:v>
                </c:pt>
                <c:pt idx="1">
                  <c:v>4.6052100667115944E-2</c:v>
                </c:pt>
                <c:pt idx="2">
                  <c:v>5.7406621095785523E-2</c:v>
                </c:pt>
                <c:pt idx="3">
                  <c:v>6.9769936479465153E-2</c:v>
                </c:pt>
                <c:pt idx="4">
                  <c:v>8.1831479161577833E-2</c:v>
                </c:pt>
                <c:pt idx="5">
                  <c:v>9.1171070175792832E-2</c:v>
                </c:pt>
                <c:pt idx="6">
                  <c:v>9.3953666233461353E-2</c:v>
                </c:pt>
                <c:pt idx="7">
                  <c:v>8.49617641270876E-2</c:v>
                </c:pt>
                <c:pt idx="8">
                  <c:v>5.8418324267380688E-2</c:v>
                </c:pt>
                <c:pt idx="9">
                  <c:v>1.0060625107309871E-2</c:v>
                </c:pt>
                <c:pt idx="10">
                  <c:v>-5.9567805827833276E-2</c:v>
                </c:pt>
                <c:pt idx="11">
                  <c:v>-0.14185359634034614</c:v>
                </c:pt>
                <c:pt idx="12">
                  <c:v>-0.2195101321210762</c:v>
                </c:pt>
                <c:pt idx="13">
                  <c:v>-0.27112858464445327</c:v>
                </c:pt>
                <c:pt idx="14">
                  <c:v>-0.28024294634464653</c:v>
                </c:pt>
                <c:pt idx="15">
                  <c:v>-0.243778780713889</c:v>
                </c:pt>
                <c:pt idx="16">
                  <c:v>-0.17374020846278074</c:v>
                </c:pt>
                <c:pt idx="17">
                  <c:v>-9.0810685536183253E-2</c:v>
                </c:pt>
                <c:pt idx="18">
                  <c:v>-1.4731656300295248E-2</c:v>
                </c:pt>
                <c:pt idx="19">
                  <c:v>4.233909445231436E-2</c:v>
                </c:pt>
                <c:pt idx="20">
                  <c:v>7.7033120942721744E-2</c:v>
                </c:pt>
              </c:numCache>
            </c:numRef>
          </c:val>
          <c:smooth val="0"/>
          <c:extLst>
            <c:ext xmlns:c16="http://schemas.microsoft.com/office/drawing/2014/chart" uri="{C3380CC4-5D6E-409C-BE32-E72D297353CC}">
              <c16:uniqueId val="{00000004-61DE-4B17-BFE3-058D74EC3A58}"/>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#42:  VCR</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Data'!$A$212:$A$233</c:f>
              <c:numCache>
                <c:formatCode>General</c:formatCode>
                <c:ptCount val="2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numCache>
            </c:numRef>
          </c:cat>
          <c:val>
            <c:numRef>
              <c:f>'Working Data'!$IA$212:$IA$233</c:f>
              <c:numCache>
                <c:formatCode>General</c:formatCode>
                <c:ptCount val="22"/>
                <c:pt idx="0">
                  <c:v>10</c:v>
                </c:pt>
                <c:pt idx="1">
                  <c:v>11</c:v>
                </c:pt>
                <c:pt idx="2">
                  <c:v>20</c:v>
                </c:pt>
                <c:pt idx="3">
                  <c:v>33</c:v>
                </c:pt>
                <c:pt idx="4">
                  <c:v>47</c:v>
                </c:pt>
                <c:pt idx="5">
                  <c:v>56</c:v>
                </c:pt>
                <c:pt idx="6">
                  <c:v>59</c:v>
                </c:pt>
                <c:pt idx="7">
                  <c:v>67</c:v>
                </c:pt>
                <c:pt idx="8">
                  <c:v>69.5</c:v>
                </c:pt>
                <c:pt idx="9">
                  <c:v>72</c:v>
                </c:pt>
                <c:pt idx="10">
                  <c:v>76</c:v>
                </c:pt>
                <c:pt idx="11">
                  <c:v>77</c:v>
                </c:pt>
                <c:pt idx="12">
                  <c:v>78</c:v>
                </c:pt>
                <c:pt idx="13">
                  <c:v>79</c:v>
                </c:pt>
                <c:pt idx="14">
                  <c:v>80</c:v>
                </c:pt>
                <c:pt idx="15">
                  <c:v>81</c:v>
                </c:pt>
                <c:pt idx="16">
                  <c:v>81</c:v>
                </c:pt>
                <c:pt idx="17">
                  <c:v>81</c:v>
                </c:pt>
                <c:pt idx="18">
                  <c:v>81</c:v>
                </c:pt>
                <c:pt idx="19">
                  <c:v>86</c:v>
                </c:pt>
                <c:pt idx="20">
                  <c:v>87</c:v>
                </c:pt>
                <c:pt idx="21">
                  <c:v>88</c:v>
                </c:pt>
              </c:numCache>
            </c:numRef>
          </c:val>
          <c:smooth val="0"/>
          <c:extLst>
            <c:ext xmlns:c16="http://schemas.microsoft.com/office/drawing/2014/chart" uri="{C3380CC4-5D6E-409C-BE32-E72D297353CC}">
              <c16:uniqueId val="{00000000-8E29-4A09-A299-E1D9AB1E85E0}"/>
            </c:ext>
          </c:extLst>
        </c:ser>
        <c:ser>
          <c:idx val="1"/>
          <c:order val="1"/>
          <c:tx>
            <c:strRef>
              <c:f>'Working Data'!$IB$28</c:f>
              <c:strCache>
                <c:ptCount val="1"/>
                <c:pt idx="0">
                  <c:v>&lt;--Logistic Curve</c:v>
                </c:pt>
              </c:strCache>
            </c:strRef>
          </c:tx>
          <c:spPr>
            <a:ln w="25400" cap="rnd">
              <a:solidFill>
                <a:schemeClr val="accent2"/>
              </a:solidFill>
              <a:prstDash val="sysDot"/>
              <a:round/>
            </a:ln>
            <a:effectLst/>
          </c:spPr>
          <c:marker>
            <c:symbol val="none"/>
          </c:marker>
          <c:cat>
            <c:numRef>
              <c:f>'Working Data'!$A$212:$A$233</c:f>
              <c:numCache>
                <c:formatCode>General</c:formatCode>
                <c:ptCount val="22"/>
                <c:pt idx="0">
                  <c:v>1983</c:v>
                </c:pt>
                <c:pt idx="1">
                  <c:v>1984</c:v>
                </c:pt>
                <c:pt idx="2">
                  <c:v>1985</c:v>
                </c:pt>
                <c:pt idx="3">
                  <c:v>1986</c:v>
                </c:pt>
                <c:pt idx="4">
                  <c:v>1987</c:v>
                </c:pt>
                <c:pt idx="5">
                  <c:v>1988</c:v>
                </c:pt>
                <c:pt idx="6">
                  <c:v>1989</c:v>
                </c:pt>
                <c:pt idx="7">
                  <c:v>1990</c:v>
                </c:pt>
                <c:pt idx="8">
                  <c:v>1991</c:v>
                </c:pt>
                <c:pt idx="9">
                  <c:v>1992</c:v>
                </c:pt>
                <c:pt idx="10">
                  <c:v>1993</c:v>
                </c:pt>
                <c:pt idx="11">
                  <c:v>1994</c:v>
                </c:pt>
                <c:pt idx="12">
                  <c:v>1995</c:v>
                </c:pt>
                <c:pt idx="13">
                  <c:v>1996</c:v>
                </c:pt>
                <c:pt idx="14">
                  <c:v>1997</c:v>
                </c:pt>
                <c:pt idx="15">
                  <c:v>1998</c:v>
                </c:pt>
                <c:pt idx="16">
                  <c:v>1999</c:v>
                </c:pt>
                <c:pt idx="17">
                  <c:v>2000</c:v>
                </c:pt>
                <c:pt idx="18">
                  <c:v>2001</c:v>
                </c:pt>
                <c:pt idx="19">
                  <c:v>2002</c:v>
                </c:pt>
                <c:pt idx="20">
                  <c:v>2003</c:v>
                </c:pt>
                <c:pt idx="21">
                  <c:v>2004</c:v>
                </c:pt>
              </c:numCache>
            </c:numRef>
          </c:cat>
          <c:val>
            <c:numRef>
              <c:f>'Working Data'!$IB$212:$IB$233</c:f>
              <c:numCache>
                <c:formatCode>0.000</c:formatCode>
                <c:ptCount val="22"/>
                <c:pt idx="0">
                  <c:v>14.291733835473398</c:v>
                </c:pt>
                <c:pt idx="1">
                  <c:v>19.291116768490621</c:v>
                </c:pt>
                <c:pt idx="2">
                  <c:v>25.435830409335303</c:v>
                </c:pt>
                <c:pt idx="3">
                  <c:v>32.608892108800937</c:v>
                </c:pt>
                <c:pt idx="4">
                  <c:v>40.495486611327536</c:v>
                </c:pt>
                <c:pt idx="5">
                  <c:v>48.615404003307944</c:v>
                </c:pt>
                <c:pt idx="6">
                  <c:v>56.429430931112002</c:v>
                </c:pt>
                <c:pt idx="7">
                  <c:v>63.47521681682354</c:v>
                </c:pt>
                <c:pt idx="8">
                  <c:v>69.465044563441893</c:v>
                </c:pt>
                <c:pt idx="9">
                  <c:v>74.307516717942775</c:v>
                </c:pt>
                <c:pt idx="10">
                  <c:v>78.065766906152973</c:v>
                </c:pt>
                <c:pt idx="11">
                  <c:v>80.891155739869518</c:v>
                </c:pt>
                <c:pt idx="12">
                  <c:v>82.964807123111171</c:v>
                </c:pt>
                <c:pt idx="13">
                  <c:v>84.46004488705789</c:v>
                </c:pt>
                <c:pt idx="14">
                  <c:v>85.524509393157828</c:v>
                </c:pt>
                <c:pt idx="15">
                  <c:v>86.275425169948306</c:v>
                </c:pt>
                <c:pt idx="16">
                  <c:v>86.801749394605224</c:v>
                </c:pt>
                <c:pt idx="17">
                  <c:v>87.168991540788227</c:v>
                </c:pt>
                <c:pt idx="18">
                  <c:v>87.424426936258314</c:v>
                </c:pt>
                <c:pt idx="19">
                  <c:v>87.6017053511612</c:v>
                </c:pt>
                <c:pt idx="20">
                  <c:v>87.724553460189853</c:v>
                </c:pt>
                <c:pt idx="21">
                  <c:v>87.809593239505574</c:v>
                </c:pt>
              </c:numCache>
            </c:numRef>
          </c:val>
          <c:smooth val="0"/>
          <c:extLst>
            <c:ext xmlns:c16="http://schemas.microsoft.com/office/drawing/2014/chart" uri="{C3380CC4-5D6E-409C-BE32-E72D297353CC}">
              <c16:uniqueId val="{00000001-8E29-4A09-A299-E1D9AB1E85E0}"/>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Data'!$IC$1</c:f>
              <c:strCache>
                <c:ptCount val="1"/>
                <c:pt idx="0">
                  <c:v>1st Derivative (Scaled to Fit)</c:v>
                </c:pt>
              </c:strCache>
            </c:strRef>
          </c:tx>
          <c:spPr>
            <a:ln w="25400" cap="rnd">
              <a:solidFill>
                <a:schemeClr val="accent5"/>
              </a:solidFill>
              <a:prstDash val="sysDash"/>
              <a:round/>
            </a:ln>
            <a:effectLst/>
          </c:spPr>
          <c:marker>
            <c:symbol val="none"/>
          </c:marker>
          <c:val>
            <c:numRef>
              <c:f>'Working Data'!$IC$212:$IC$233</c:f>
              <c:numCache>
                <c:formatCode>0.000</c:formatCode>
                <c:ptCount val="22"/>
                <c:pt idx="0">
                  <c:v>0.55394252333434391</c:v>
                </c:pt>
                <c:pt idx="1">
                  <c:v>0.69700171974668934</c:v>
                </c:pt>
                <c:pt idx="2">
                  <c:v>0.83682605825755163</c:v>
                </c:pt>
                <c:pt idx="3">
                  <c:v>0.94981644716626235</c:v>
                </c:pt>
                <c:pt idx="4">
                  <c:v>1.0115913006004165</c:v>
                </c:pt>
                <c:pt idx="5">
                  <c:v>1.0068479361028246</c:v>
                </c:pt>
                <c:pt idx="6">
                  <c:v>0.93681032999992364</c:v>
                </c:pt>
                <c:pt idx="7">
                  <c:v>0.81860229842700372</c:v>
                </c:pt>
                <c:pt idx="8">
                  <c:v>0.67705111082468961</c:v>
                </c:pt>
                <c:pt idx="9">
                  <c:v>0.53503052114115812</c:v>
                </c:pt>
                <c:pt idx="10">
                  <c:v>0.4078106531311172</c:v>
                </c:pt>
                <c:pt idx="11">
                  <c:v>0.30238735794126553</c:v>
                </c:pt>
                <c:pt idx="12">
                  <c:v>0.21967144618562182</c:v>
                </c:pt>
                <c:pt idx="13">
                  <c:v>0.15722175983268691</c:v>
                </c:pt>
                <c:pt idx="14">
                  <c:v>0.11133083450257394</c:v>
                </c:pt>
                <c:pt idx="15">
                  <c:v>7.8240702580151575E-2</c:v>
                </c:pt>
                <c:pt idx="16">
                  <c:v>5.4694004897516815E-2</c:v>
                </c:pt>
                <c:pt idx="17">
                  <c:v>3.8091761498988908E-2</c:v>
                </c:pt>
                <c:pt idx="18">
                  <c:v>2.6460426832255479E-2</c:v>
                </c:pt>
                <c:pt idx="19">
                  <c:v>1.8347657414538254E-2</c:v>
                </c:pt>
                <c:pt idx="20">
                  <c:v>1.2706386966702347E-2</c:v>
                </c:pt>
                <c:pt idx="21">
                  <c:v>8.7920048637011947E-3</c:v>
                </c:pt>
              </c:numCache>
            </c:numRef>
          </c:val>
          <c:smooth val="0"/>
          <c:extLst>
            <c:ext xmlns:c16="http://schemas.microsoft.com/office/drawing/2014/chart" uri="{C3380CC4-5D6E-409C-BE32-E72D297353CC}">
              <c16:uniqueId val="{00000002-8E29-4A09-A299-E1D9AB1E85E0}"/>
            </c:ext>
          </c:extLst>
        </c:ser>
        <c:ser>
          <c:idx val="2"/>
          <c:order val="3"/>
          <c:tx>
            <c:strRef>
              <c:f>'Working Data'!$ID$28</c:f>
              <c:strCache>
                <c:ptCount val="1"/>
                <c:pt idx="0">
                  <c:v>2nd Derivative</c:v>
                </c:pt>
              </c:strCache>
            </c:strRef>
          </c:tx>
          <c:spPr>
            <a:ln w="25400" cap="rnd">
              <a:solidFill>
                <a:schemeClr val="accent3"/>
              </a:solidFill>
              <a:prstDash val="dash"/>
              <a:round/>
            </a:ln>
            <a:effectLst/>
          </c:spPr>
          <c:marker>
            <c:symbol val="none"/>
          </c:marker>
          <c:val>
            <c:numRef>
              <c:f>'Working Data'!$ID$212:$ID$233</c:f>
              <c:numCache>
                <c:formatCode>0.000</c:formatCode>
                <c:ptCount val="22"/>
                <c:pt idx="0">
                  <c:v>1.1076832052692982</c:v>
                </c:pt>
                <c:pt idx="1">
                  <c:v>1.15920574929181</c:v>
                </c:pt>
                <c:pt idx="2">
                  <c:v>1.0456450415364758</c:v>
                </c:pt>
                <c:pt idx="3">
                  <c:v>0.72824784924701236</c:v>
                </c:pt>
                <c:pt idx="4">
                  <c:v>0.23861974053709775</c:v>
                </c:pt>
                <c:pt idx="5">
                  <c:v>-0.31278589925450384</c:v>
                </c:pt>
                <c:pt idx="6">
                  <c:v>-0.7837480550255822</c:v>
                </c:pt>
                <c:pt idx="7">
                  <c:v>-1.0730718961629204</c:v>
                </c:pt>
                <c:pt idx="8">
                  <c:v>-1.1604847967716252</c:v>
                </c:pt>
                <c:pt idx="9">
                  <c:v>-1.091446545096781</c:v>
                </c:pt>
                <c:pt idx="10">
                  <c:v>-0.9350832912074607</c:v>
                </c:pt>
                <c:pt idx="11">
                  <c:v>-0.75086083382067892</c:v>
                </c:pt>
                <c:pt idx="12">
                  <c:v>-0.57612895136683262</c:v>
                </c:pt>
                <c:pt idx="13">
                  <c:v>-0.42816638991219086</c:v>
                </c:pt>
                <c:pt idx="14">
                  <c:v>-0.31116700100327693</c:v>
                </c:pt>
                <c:pt idx="15">
                  <c:v>-0.2226354334474385</c:v>
                </c:pt>
                <c:pt idx="16">
                  <c:v>-0.15757046070954583</c:v>
                </c:pt>
                <c:pt idx="17">
                  <c:v>-0.11068187802631324</c:v>
                </c:pt>
                <c:pt idx="18">
                  <c:v>-7.7340059367955169E-2</c:v>
                </c:pt>
                <c:pt idx="19">
                  <c:v>-5.3846522111779267E-2</c:v>
                </c:pt>
                <c:pt idx="20">
                  <c:v>-3.7395644290382883E-2</c:v>
                </c:pt>
                <c:pt idx="21">
                  <c:v>-2.5925712478703934E-2</c:v>
                </c:pt>
              </c:numCache>
            </c:numRef>
          </c:val>
          <c:smooth val="0"/>
          <c:extLst>
            <c:ext xmlns:c16="http://schemas.microsoft.com/office/drawing/2014/chart" uri="{C3380CC4-5D6E-409C-BE32-E72D297353CC}">
              <c16:uniqueId val="{00000003-8E29-4A09-A299-E1D9AB1E85E0}"/>
            </c:ext>
          </c:extLst>
        </c:ser>
        <c:ser>
          <c:idx val="3"/>
          <c:order val="4"/>
          <c:tx>
            <c:strRef>
              <c:f>'Working Data'!$IE$28</c:f>
              <c:strCache>
                <c:ptCount val="1"/>
                <c:pt idx="0">
                  <c:v>3rd Derivative</c:v>
                </c:pt>
              </c:strCache>
            </c:strRef>
          </c:tx>
          <c:spPr>
            <a:ln w="25400" cap="rnd">
              <a:solidFill>
                <a:schemeClr val="accent4"/>
              </a:solidFill>
              <a:prstDash val="dashDot"/>
              <a:round/>
            </a:ln>
            <a:effectLst/>
          </c:spPr>
          <c:marker>
            <c:symbol val="none"/>
          </c:marker>
          <c:val>
            <c:numRef>
              <c:f>'Working Data'!$IE$212:$IE$233</c:f>
              <c:numCache>
                <c:formatCode>0.000</c:formatCode>
                <c:ptCount val="22"/>
                <c:pt idx="0">
                  <c:v>0.11163880783265376</c:v>
                </c:pt>
                <c:pt idx="1">
                  <c:v>-2.0607090425548261E-2</c:v>
                </c:pt>
                <c:pt idx="2">
                  <c:v>-0.21375887287937223</c:v>
                </c:pt>
                <c:pt idx="3">
                  <c:v>-0.41598796409008881</c:v>
                </c:pt>
                <c:pt idx="4">
                  <c:v>-0.54399219674491361</c:v>
                </c:pt>
                <c:pt idx="5">
                  <c:v>-0.5337264236563054</c:v>
                </c:pt>
                <c:pt idx="6">
                  <c:v>-0.39060904243426303</c:v>
                </c:pt>
                <c:pt idx="7">
                  <c:v>-0.18500497698871041</c:v>
                </c:pt>
                <c:pt idx="8">
                  <c:v>1.8031411890656874E-3</c:v>
                </c:pt>
                <c:pt idx="9">
                  <c:v>0.12417297747741901</c:v>
                </c:pt>
                <c:pt idx="10">
                  <c:v>0.17845753106571793</c:v>
                </c:pt>
                <c:pt idx="11">
                  <c:v>0.18382176956049695</c:v>
                </c:pt>
                <c:pt idx="12">
                  <c:v>0.16289129201941505</c:v>
                </c:pt>
                <c:pt idx="13">
                  <c:v>0.13244434836421382</c:v>
                </c:pt>
                <c:pt idx="14">
                  <c:v>0.10203890701813484</c:v>
                </c:pt>
                <c:pt idx="15">
                  <c:v>7.5892861885927795E-2</c:v>
                </c:pt>
                <c:pt idx="16">
                  <c:v>5.5133188443847451E-2</c:v>
                </c:pt>
                <c:pt idx="17">
                  <c:v>3.9419235974916235E-2</c:v>
                </c:pt>
                <c:pt idx="18">
                  <c:v>2.7879733637832561E-2</c:v>
                </c:pt>
                <c:pt idx="19">
                  <c:v>1.9572260028787647E-2</c:v>
                </c:pt>
                <c:pt idx="20">
                  <c:v>1.3670260005072538E-2</c:v>
                </c:pt>
                <c:pt idx="21">
                  <c:v>9.5145382148508068E-3</c:v>
                </c:pt>
              </c:numCache>
            </c:numRef>
          </c:val>
          <c:smooth val="0"/>
          <c:extLst>
            <c:ext xmlns:c16="http://schemas.microsoft.com/office/drawing/2014/chart" uri="{C3380CC4-5D6E-409C-BE32-E72D297353CC}">
              <c16:uniqueId val="{00000004-8E29-4A09-A299-E1D9AB1E85E0}"/>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0175391927360451"/>
          <c:w val="0.99812952090044627"/>
          <c:h val="0.1815794140597290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#1:</a:t>
            </a:r>
            <a:r>
              <a:rPr lang="en-US" baseline="0"/>
              <a:t>  </a:t>
            </a:r>
            <a:r>
              <a:rPr lang="en-US"/>
              <a:t>Air Condition</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Data'!$A$174:$A$244</c:f>
              <c:numCache>
                <c:formatCode>General</c:formatCode>
                <c:ptCount val="71"/>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pt idx="56">
                  <c:v>2001</c:v>
                </c:pt>
                <c:pt idx="57">
                  <c:v>2002</c:v>
                </c:pt>
                <c:pt idx="58">
                  <c:v>2003</c:v>
                </c:pt>
                <c:pt idx="59">
                  <c:v>2004</c:v>
                </c:pt>
                <c:pt idx="60">
                  <c:v>2005</c:v>
                </c:pt>
                <c:pt idx="61">
                  <c:v>2006</c:v>
                </c:pt>
                <c:pt idx="62">
                  <c:v>2007</c:v>
                </c:pt>
                <c:pt idx="63">
                  <c:v>2008</c:v>
                </c:pt>
                <c:pt idx="64">
                  <c:v>2009</c:v>
                </c:pt>
                <c:pt idx="65">
                  <c:v>2010</c:v>
                </c:pt>
                <c:pt idx="66">
                  <c:v>2011</c:v>
                </c:pt>
                <c:pt idx="67">
                  <c:v>2012</c:v>
                </c:pt>
                <c:pt idx="68">
                  <c:v>2013</c:v>
                </c:pt>
                <c:pt idx="69">
                  <c:v>2014</c:v>
                </c:pt>
                <c:pt idx="70">
                  <c:v>2015</c:v>
                </c:pt>
              </c:numCache>
            </c:numRef>
          </c:cat>
          <c:val>
            <c:numRef>
              <c:f>'Working Data'!$B$174:$B$244</c:f>
              <c:numCache>
                <c:formatCode>General</c:formatCode>
                <c:ptCount val="71"/>
                <c:pt idx="0">
                  <c:v>0</c:v>
                </c:pt>
                <c:pt idx="1">
                  <c:v>0.09</c:v>
                </c:pt>
                <c:pt idx="2">
                  <c:v>0.18</c:v>
                </c:pt>
                <c:pt idx="3">
                  <c:v>0.27</c:v>
                </c:pt>
                <c:pt idx="4">
                  <c:v>0.36</c:v>
                </c:pt>
                <c:pt idx="5">
                  <c:v>0.47</c:v>
                </c:pt>
                <c:pt idx="6">
                  <c:v>0.84</c:v>
                </c:pt>
                <c:pt idx="7">
                  <c:v>1.2</c:v>
                </c:pt>
                <c:pt idx="8">
                  <c:v>2.8</c:v>
                </c:pt>
                <c:pt idx="9">
                  <c:v>4.3</c:v>
                </c:pt>
                <c:pt idx="10">
                  <c:v>5.5</c:v>
                </c:pt>
                <c:pt idx="11">
                  <c:v>7.6</c:v>
                </c:pt>
                <c:pt idx="12">
                  <c:v>9.4</c:v>
                </c:pt>
                <c:pt idx="13">
                  <c:v>11.6</c:v>
                </c:pt>
                <c:pt idx="14">
                  <c:v>12.8</c:v>
                </c:pt>
                <c:pt idx="15">
                  <c:v>12.8</c:v>
                </c:pt>
                <c:pt idx="16">
                  <c:v>13.2</c:v>
                </c:pt>
                <c:pt idx="17">
                  <c:v>13.6</c:v>
                </c:pt>
                <c:pt idx="18">
                  <c:v>14.1</c:v>
                </c:pt>
                <c:pt idx="19">
                  <c:v>15.7</c:v>
                </c:pt>
                <c:pt idx="20">
                  <c:v>17.3</c:v>
                </c:pt>
                <c:pt idx="21">
                  <c:v>18.899999999999999</c:v>
                </c:pt>
                <c:pt idx="22">
                  <c:v>20.5</c:v>
                </c:pt>
                <c:pt idx="23">
                  <c:v>26.6</c:v>
                </c:pt>
                <c:pt idx="24">
                  <c:v>32.700000000000003</c:v>
                </c:pt>
                <c:pt idx="25">
                  <c:v>38.799999999999997</c:v>
                </c:pt>
                <c:pt idx="26">
                  <c:v>44.9</c:v>
                </c:pt>
                <c:pt idx="27">
                  <c:v>48.6</c:v>
                </c:pt>
                <c:pt idx="28">
                  <c:v>48.6</c:v>
                </c:pt>
                <c:pt idx="29">
                  <c:v>50.5</c:v>
                </c:pt>
                <c:pt idx="30">
                  <c:v>51.6</c:v>
                </c:pt>
                <c:pt idx="31">
                  <c:v>52.7</c:v>
                </c:pt>
                <c:pt idx="32">
                  <c:v>53.7</c:v>
                </c:pt>
                <c:pt idx="33">
                  <c:v>54.7</c:v>
                </c:pt>
                <c:pt idx="34">
                  <c:v>55.8</c:v>
                </c:pt>
                <c:pt idx="35">
                  <c:v>56.8</c:v>
                </c:pt>
                <c:pt idx="36">
                  <c:v>58.2</c:v>
                </c:pt>
                <c:pt idx="37">
                  <c:v>58</c:v>
                </c:pt>
                <c:pt idx="38">
                  <c:v>58.5</c:v>
                </c:pt>
                <c:pt idx="39">
                  <c:v>59.5</c:v>
                </c:pt>
                <c:pt idx="40">
                  <c:v>60.9</c:v>
                </c:pt>
                <c:pt idx="41">
                  <c:v>62.3</c:v>
                </c:pt>
                <c:pt idx="42">
                  <c:v>63.7</c:v>
                </c:pt>
                <c:pt idx="43">
                  <c:v>65.8</c:v>
                </c:pt>
                <c:pt idx="44">
                  <c:v>67.900000000000006</c:v>
                </c:pt>
                <c:pt idx="45">
                  <c:v>69.900000000000006</c:v>
                </c:pt>
                <c:pt idx="46">
                  <c:v>69.400000000000006</c:v>
                </c:pt>
                <c:pt idx="47">
                  <c:v>68.900000000000006</c:v>
                </c:pt>
                <c:pt idx="48">
                  <c:v>68.400000000000006</c:v>
                </c:pt>
                <c:pt idx="49">
                  <c:v>69.599999999999994</c:v>
                </c:pt>
                <c:pt idx="50">
                  <c:v>70.8</c:v>
                </c:pt>
                <c:pt idx="51">
                  <c:v>72</c:v>
                </c:pt>
                <c:pt idx="52">
                  <c:v>73.2</c:v>
                </c:pt>
                <c:pt idx="53">
                  <c:v>74.269000000000005</c:v>
                </c:pt>
                <c:pt idx="54">
                  <c:v>75.337999999999994</c:v>
                </c:pt>
                <c:pt idx="55">
                  <c:v>76.406999999999996</c:v>
                </c:pt>
                <c:pt idx="56">
                  <c:v>77.477000000000004</c:v>
                </c:pt>
                <c:pt idx="57">
                  <c:v>82.378</c:v>
                </c:pt>
                <c:pt idx="58">
                  <c:v>83.1</c:v>
                </c:pt>
                <c:pt idx="59">
                  <c:v>84.05</c:v>
                </c:pt>
                <c:pt idx="60">
                  <c:v>85</c:v>
                </c:pt>
                <c:pt idx="61">
                  <c:v>85.6</c:v>
                </c:pt>
                <c:pt idx="62">
                  <c:v>86.1</c:v>
                </c:pt>
                <c:pt idx="63">
                  <c:v>86.6</c:v>
                </c:pt>
                <c:pt idx="64">
                  <c:v>87.106237590111448</c:v>
                </c:pt>
                <c:pt idx="65">
                  <c:v>87.9</c:v>
                </c:pt>
                <c:pt idx="66">
                  <c:v>88.577719373058216</c:v>
                </c:pt>
                <c:pt idx="67">
                  <c:v>88.57</c:v>
                </c:pt>
                <c:pt idx="68">
                  <c:v>88.548320270690198</c:v>
                </c:pt>
                <c:pt idx="69">
                  <c:v>88.548320270690198</c:v>
                </c:pt>
                <c:pt idx="70">
                  <c:v>88.548320270690198</c:v>
                </c:pt>
              </c:numCache>
            </c:numRef>
          </c:val>
          <c:smooth val="0"/>
          <c:extLst>
            <c:ext xmlns:c16="http://schemas.microsoft.com/office/drawing/2014/chart" uri="{C3380CC4-5D6E-409C-BE32-E72D297353CC}">
              <c16:uniqueId val="{00000000-CB53-4A4A-A5CE-82BB529F55F2}"/>
            </c:ext>
          </c:extLst>
        </c:ser>
        <c:ser>
          <c:idx val="1"/>
          <c:order val="1"/>
          <c:tx>
            <c:strRef>
              <c:f>'Working Data'!$C$28</c:f>
              <c:strCache>
                <c:ptCount val="1"/>
                <c:pt idx="0">
                  <c:v>Logistic Fit</c:v>
                </c:pt>
              </c:strCache>
            </c:strRef>
          </c:tx>
          <c:spPr>
            <a:ln w="25400" cap="rnd">
              <a:solidFill>
                <a:schemeClr val="accent2"/>
              </a:solidFill>
              <a:prstDash val="sysDot"/>
              <a:round/>
            </a:ln>
            <a:effectLst/>
          </c:spPr>
          <c:marker>
            <c:symbol val="none"/>
          </c:marker>
          <c:cat>
            <c:numRef>
              <c:f>'Working Data'!$A$174:$A$244</c:f>
              <c:numCache>
                <c:formatCode>General</c:formatCode>
                <c:ptCount val="71"/>
                <c:pt idx="0">
                  <c:v>1945</c:v>
                </c:pt>
                <c:pt idx="1">
                  <c:v>1946</c:v>
                </c:pt>
                <c:pt idx="2">
                  <c:v>1947</c:v>
                </c:pt>
                <c:pt idx="3">
                  <c:v>1948</c:v>
                </c:pt>
                <c:pt idx="4">
                  <c:v>1949</c:v>
                </c:pt>
                <c:pt idx="5">
                  <c:v>1950</c:v>
                </c:pt>
                <c:pt idx="6">
                  <c:v>1951</c:v>
                </c:pt>
                <c:pt idx="7">
                  <c:v>1952</c:v>
                </c:pt>
                <c:pt idx="8">
                  <c:v>1953</c:v>
                </c:pt>
                <c:pt idx="9">
                  <c:v>1954</c:v>
                </c:pt>
                <c:pt idx="10">
                  <c:v>1955</c:v>
                </c:pt>
                <c:pt idx="11">
                  <c:v>1956</c:v>
                </c:pt>
                <c:pt idx="12">
                  <c:v>1957</c:v>
                </c:pt>
                <c:pt idx="13">
                  <c:v>1958</c:v>
                </c:pt>
                <c:pt idx="14">
                  <c:v>1959</c:v>
                </c:pt>
                <c:pt idx="15">
                  <c:v>1960</c:v>
                </c:pt>
                <c:pt idx="16">
                  <c:v>1961</c:v>
                </c:pt>
                <c:pt idx="17">
                  <c:v>1962</c:v>
                </c:pt>
                <c:pt idx="18">
                  <c:v>1963</c:v>
                </c:pt>
                <c:pt idx="19">
                  <c:v>1964</c:v>
                </c:pt>
                <c:pt idx="20">
                  <c:v>1965</c:v>
                </c:pt>
                <c:pt idx="21">
                  <c:v>1966</c:v>
                </c:pt>
                <c:pt idx="22">
                  <c:v>1967</c:v>
                </c:pt>
                <c:pt idx="23">
                  <c:v>1968</c:v>
                </c:pt>
                <c:pt idx="24">
                  <c:v>1969</c:v>
                </c:pt>
                <c:pt idx="25">
                  <c:v>1970</c:v>
                </c:pt>
                <c:pt idx="26">
                  <c:v>1971</c:v>
                </c:pt>
                <c:pt idx="27">
                  <c:v>1972</c:v>
                </c:pt>
                <c:pt idx="28">
                  <c:v>1973</c:v>
                </c:pt>
                <c:pt idx="29">
                  <c:v>1974</c:v>
                </c:pt>
                <c:pt idx="30">
                  <c:v>1975</c:v>
                </c:pt>
                <c:pt idx="31">
                  <c:v>1976</c:v>
                </c:pt>
                <c:pt idx="32">
                  <c:v>1977</c:v>
                </c:pt>
                <c:pt idx="33">
                  <c:v>1978</c:v>
                </c:pt>
                <c:pt idx="34">
                  <c:v>1979</c:v>
                </c:pt>
                <c:pt idx="35">
                  <c:v>1980</c:v>
                </c:pt>
                <c:pt idx="36">
                  <c:v>1981</c:v>
                </c:pt>
                <c:pt idx="37">
                  <c:v>1982</c:v>
                </c:pt>
                <c:pt idx="38">
                  <c:v>1983</c:v>
                </c:pt>
                <c:pt idx="39">
                  <c:v>1984</c:v>
                </c:pt>
                <c:pt idx="40">
                  <c:v>1985</c:v>
                </c:pt>
                <c:pt idx="41">
                  <c:v>1986</c:v>
                </c:pt>
                <c:pt idx="42">
                  <c:v>1987</c:v>
                </c:pt>
                <c:pt idx="43">
                  <c:v>1988</c:v>
                </c:pt>
                <c:pt idx="44">
                  <c:v>1989</c:v>
                </c:pt>
                <c:pt idx="45">
                  <c:v>1990</c:v>
                </c:pt>
                <c:pt idx="46">
                  <c:v>1991</c:v>
                </c:pt>
                <c:pt idx="47">
                  <c:v>1992</c:v>
                </c:pt>
                <c:pt idx="48">
                  <c:v>1993</c:v>
                </c:pt>
                <c:pt idx="49">
                  <c:v>1994</c:v>
                </c:pt>
                <c:pt idx="50">
                  <c:v>1995</c:v>
                </c:pt>
                <c:pt idx="51">
                  <c:v>1996</c:v>
                </c:pt>
                <c:pt idx="52">
                  <c:v>1997</c:v>
                </c:pt>
                <c:pt idx="53">
                  <c:v>1998</c:v>
                </c:pt>
                <c:pt idx="54">
                  <c:v>1999</c:v>
                </c:pt>
                <c:pt idx="55">
                  <c:v>2000</c:v>
                </c:pt>
                <c:pt idx="56">
                  <c:v>2001</c:v>
                </c:pt>
                <c:pt idx="57">
                  <c:v>2002</c:v>
                </c:pt>
                <c:pt idx="58">
                  <c:v>2003</c:v>
                </c:pt>
                <c:pt idx="59">
                  <c:v>2004</c:v>
                </c:pt>
                <c:pt idx="60">
                  <c:v>2005</c:v>
                </c:pt>
                <c:pt idx="61">
                  <c:v>2006</c:v>
                </c:pt>
                <c:pt idx="62">
                  <c:v>2007</c:v>
                </c:pt>
                <c:pt idx="63">
                  <c:v>2008</c:v>
                </c:pt>
                <c:pt idx="64">
                  <c:v>2009</c:v>
                </c:pt>
                <c:pt idx="65">
                  <c:v>2010</c:v>
                </c:pt>
                <c:pt idx="66">
                  <c:v>2011</c:v>
                </c:pt>
                <c:pt idx="67">
                  <c:v>2012</c:v>
                </c:pt>
                <c:pt idx="68">
                  <c:v>2013</c:v>
                </c:pt>
                <c:pt idx="69">
                  <c:v>2014</c:v>
                </c:pt>
                <c:pt idx="70">
                  <c:v>2015</c:v>
                </c:pt>
              </c:numCache>
            </c:numRef>
          </c:cat>
          <c:val>
            <c:numRef>
              <c:f>'Working Data'!$C$174:$C$244</c:f>
              <c:numCache>
                <c:formatCode>0.000</c:formatCode>
                <c:ptCount val="71"/>
                <c:pt idx="0">
                  <c:v>3.9469725942939893</c:v>
                </c:pt>
                <c:pt idx="1">
                  <c:v>4.3408725273769475</c:v>
                </c:pt>
                <c:pt idx="2">
                  <c:v>4.7718773814907447</c:v>
                </c:pt>
                <c:pt idx="3">
                  <c:v>5.2430263668314891</c:v>
                </c:pt>
                <c:pt idx="4">
                  <c:v>5.7575141783299699</c:v>
                </c:pt>
                <c:pt idx="5">
                  <c:v>6.3186789906240568</c:v>
                </c:pt>
                <c:pt idx="6">
                  <c:v>6.9299852068276913</c:v>
                </c:pt>
                <c:pt idx="7">
                  <c:v>7.5950001365577506</c:v>
                </c:pt>
                <c:pt idx="8">
                  <c:v>8.317363770187141</c:v>
                </c:pt>
                <c:pt idx="9">
                  <c:v>9.1007508460197553</c:v>
                </c:pt>
                <c:pt idx="10">
                  <c:v>9.9488244869935389</c:v>
                </c:pt>
                <c:pt idx="11">
                  <c:v>10.865180826393232</c:v>
                </c:pt>
                <c:pt idx="12">
                  <c:v>11.85328426060056</c:v>
                </c:pt>
                <c:pt idx="13">
                  <c:v>12.916393272441921</c:v>
                </c:pt>
                <c:pt idx="14">
                  <c:v>14.057477169365663</c:v>
                </c:pt>
                <c:pt idx="15">
                  <c:v>15.279124579285947</c:v>
                </c:pt>
                <c:pt idx="16">
                  <c:v>16.583445138384672</c:v>
                </c:pt>
                <c:pt idx="17">
                  <c:v>17.971966473914552</c:v>
                </c:pt>
                <c:pt idx="18">
                  <c:v>19.445529302761226</c:v>
                </c:pt>
                <c:pt idx="19">
                  <c:v>21.00418419057576</c:v>
                </c:pt>
                <c:pt idx="20">
                  <c:v>22.647094189645731</c:v>
                </c:pt>
                <c:pt idx="21">
                  <c:v>24.372448126798453</c:v>
                </c:pt>
                <c:pt idx="22">
                  <c:v>26.17738966792993</c:v>
                </c:pt>
                <c:pt idx="23">
                  <c:v>28.057967364777301</c:v>
                </c:pt>
                <c:pt idx="24">
                  <c:v>30.009110622725533</c:v>
                </c:pt>
                <c:pt idx="25">
                  <c:v>32.024635866466078</c:v>
                </c:pt>
                <c:pt idx="26">
                  <c:v>34.09728610577811</c:v>
                </c:pt>
                <c:pt idx="27">
                  <c:v>36.218805640740825</c:v>
                </c:pt>
                <c:pt idx="28">
                  <c:v>38.380049865626965</c:v>
                </c:pt>
                <c:pt idx="29">
                  <c:v>40.571128151433072</c:v>
                </c:pt>
                <c:pt idx="30">
                  <c:v>42.781575764820332</c:v>
                </c:pt>
                <c:pt idx="31">
                  <c:v>45.000548895575164</c:v>
                </c:pt>
                <c:pt idx="32">
                  <c:v>47.217035296821386</c:v>
                </c:pt>
                <c:pt idx="33">
                  <c:v>49.4200719514253</c:v>
                </c:pt>
                <c:pt idx="34">
                  <c:v>51.598960679206925</c:v>
                </c:pt>
                <c:pt idx="35">
                  <c:v>53.743472746265411</c:v>
                </c:pt>
                <c:pt idx="36">
                  <c:v>55.844034314128471</c:v>
                </c:pt>
                <c:pt idx="37">
                  <c:v>57.891885889745289</c:v>
                </c:pt>
                <c:pt idx="38">
                  <c:v>59.879210670133695</c:v>
                </c:pt>
                <c:pt idx="39">
                  <c:v>61.799228645595782</c:v>
                </c:pt>
                <c:pt idx="40">
                  <c:v>63.646255349523258</c:v>
                </c:pt>
                <c:pt idx="41">
                  <c:v>65.415726049583085</c:v>
                </c:pt>
                <c:pt idx="42">
                  <c:v>67.10418782402698</c:v>
                </c:pt>
                <c:pt idx="43">
                  <c:v>68.709263260598121</c:v>
                </c:pt>
                <c:pt idx="44">
                  <c:v>70.229590404300254</c:v>
                </c:pt>
                <c:pt idx="45">
                  <c:v>71.664744059735455</c:v>
                </c:pt>
                <c:pt idx="46">
                  <c:v>73.015143656974516</c:v>
                </c:pt>
                <c:pt idx="47">
                  <c:v>74.281952676904993</c:v>
                </c:pt>
                <c:pt idx="48">
                  <c:v>75.466974177623044</c:v>
                </c:pt>
                <c:pt idx="49">
                  <c:v>76.572546346827593</c:v>
                </c:pt>
                <c:pt idx="50">
                  <c:v>77.601441301022405</c:v>
                </c:pt>
                <c:pt idx="51">
                  <c:v>78.556769624920037</c:v>
                </c:pt>
                <c:pt idx="52">
                  <c:v>79.441892444410016</c:v>
                </c:pt>
                <c:pt idx="53">
                  <c:v>80.260342189866833</c:v>
                </c:pt>
                <c:pt idx="54">
                  <c:v>81.015752655753587</c:v>
                </c:pt>
                <c:pt idx="55">
                  <c:v>81.711798507943215</c:v>
                </c:pt>
                <c:pt idx="56">
                  <c:v>82.352144033135872</c:v>
                </c:pt>
                <c:pt idx="57">
                  <c:v>82.940400659695626</c:v>
                </c:pt>
                <c:pt idx="58">
                  <c:v>83.480092596328873</c:v>
                </c:pt>
                <c:pt idx="59">
                  <c:v>83.974629822152878</c:v>
                </c:pt>
                <c:pt idx="60">
                  <c:v>84.427287605972893</c:v>
                </c:pt>
                <c:pt idx="61">
                  <c:v>84.841191721505979</c:v>
                </c:pt>
                <c:pt idx="62">
                  <c:v>85.219308547454631</c:v>
                </c:pt>
                <c:pt idx="63">
                  <c:v>85.564439286845996</c:v>
                </c:pt>
                <c:pt idx="64">
                  <c:v>85.879217600667204</c:v>
                </c:pt>
                <c:pt idx="65">
                  <c:v>86.166110019940433</c:v>
                </c:pt>
                <c:pt idx="66">
                  <c:v>86.427418572905523</c:v>
                </c:pt>
                <c:pt idx="67">
                  <c:v>86.665285136152647</c:v>
                </c:pt>
                <c:pt idx="68">
                  <c:v>86.881697087736882</c:v>
                </c:pt>
                <c:pt idx="69">
                  <c:v>87.078493904776053</c:v>
                </c:pt>
                <c:pt idx="70">
                  <c:v>87.257374406768889</c:v>
                </c:pt>
              </c:numCache>
            </c:numRef>
          </c:val>
          <c:smooth val="0"/>
          <c:extLst>
            <c:ext xmlns:c16="http://schemas.microsoft.com/office/drawing/2014/chart" uri="{C3380CC4-5D6E-409C-BE32-E72D297353CC}">
              <c16:uniqueId val="{00000001-CB53-4A4A-A5CE-82BB529F55F2}"/>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Data'!$D$28</c:f>
              <c:strCache>
                <c:ptCount val="1"/>
                <c:pt idx="0">
                  <c:v>1st Derivative (Scaled to Fit)</c:v>
                </c:pt>
              </c:strCache>
            </c:strRef>
          </c:tx>
          <c:spPr>
            <a:ln w="25400" cap="rnd">
              <a:solidFill>
                <a:schemeClr val="accent5"/>
              </a:solidFill>
              <a:prstDash val="sysDash"/>
              <a:round/>
            </a:ln>
            <a:effectLst/>
          </c:spPr>
          <c:marker>
            <c:symbol val="none"/>
          </c:marker>
          <c:val>
            <c:numRef>
              <c:f>'Working Data'!$D$174:$D$244</c:f>
              <c:numCache>
                <c:formatCode>0.000</c:formatCode>
                <c:ptCount val="71"/>
                <c:pt idx="0">
                  <c:v>4.704000390657475E-2</c:v>
                </c:pt>
                <c:pt idx="1">
                  <c:v>5.1494907509413768E-2</c:v>
                </c:pt>
                <c:pt idx="2">
                  <c:v>5.6319638402663713E-2</c:v>
                </c:pt>
                <c:pt idx="3">
                  <c:v>6.1534188851826828E-2</c:v>
                </c:pt>
                <c:pt idx="4">
                  <c:v>6.7157345021060383E-2</c:v>
                </c:pt>
                <c:pt idx="5">
                  <c:v>7.3206081454969832E-2</c:v>
                </c:pt>
                <c:pt idx="6">
                  <c:v>7.9694854275036656E-2</c:v>
                </c:pt>
                <c:pt idx="7">
                  <c:v>8.6634790098547021E-2</c:v>
                </c:pt>
                <c:pt idx="8">
                  <c:v>9.4032771770461598E-2</c:v>
                </c:pt>
                <c:pt idx="9">
                  <c:v>0.10189042749992525</c:v>
                </c:pt>
                <c:pt idx="10">
                  <c:v>0.11020303705549174</c:v>
                </c:pt>
                <c:pt idx="11">
                  <c:v>0.1189583773512644</c:v>
                </c:pt>
                <c:pt idx="12">
                  <c:v>0.12813553996772573</c:v>
                </c:pt>
                <c:pt idx="13">
                  <c:v>0.1377037646210352</c:v>
                </c:pt>
                <c:pt idx="14">
                  <c:v>0.14762134479853728</c:v>
                </c:pt>
                <c:pt idx="15">
                  <c:v>0.1578346738935465</c:v>
                </c:pt>
                <c:pt idx="16">
                  <c:v>0.16827751105096331</c:v>
                </c:pt>
                <c:pt idx="17">
                  <c:v>0.17887055411305836</c:v>
                </c:pt>
                <c:pt idx="18">
                  <c:v>0.18952141081727036</c:v>
                </c:pt>
                <c:pt idx="19">
                  <c:v>0.20012505691544269</c:v>
                </c:pt>
                <c:pt idx="20">
                  <c:v>0.21056485942647912</c:v>
                </c:pt>
                <c:pt idx="21">
                  <c:v>0.22071422346019487</c:v>
                </c:pt>
                <c:pt idx="22">
                  <c:v>0.23043889134464457</c:v>
                </c:pt>
                <c:pt idx="23">
                  <c:v>0.2395998836070222</c:v>
                </c:pt>
                <c:pt idx="24">
                  <c:v>0.24805702449954303</c:v>
                </c:pt>
                <c:pt idx="25">
                  <c:v>0.25567294350158304</c:v>
                </c:pt>
                <c:pt idx="26">
                  <c:v>0.26231739322110553</c:v>
                </c:pt>
                <c:pt idx="27">
                  <c:v>0.26787167901852404</c:v>
                </c:pt>
                <c:pt idx="28">
                  <c:v>0.27223296248742906</c:v>
                </c:pt>
                <c:pt idx="29">
                  <c:v>0.27531818512403611</c:v>
                </c:pt>
                <c:pt idx="30">
                  <c:v>0.2770673640907656</c:v>
                </c:pt>
                <c:pt idx="31">
                  <c:v>0.27744604057969696</c:v>
                </c:pt>
                <c:pt idx="32">
                  <c:v>0.27644671166770002</c:v>
                </c:pt>
                <c:pt idx="33">
                  <c:v>0.27408914450321198</c:v>
                </c:pt>
                <c:pt idx="34">
                  <c:v>0.27041955041082311</c:v>
                </c:pt>
                <c:pt idx="35">
                  <c:v>0.2655086776665711</c:v>
                </c:pt>
                <c:pt idx="36">
                  <c:v>0.25944895654003181</c:v>
                </c:pt>
                <c:pt idx="37">
                  <c:v>0.25235089092884333</c:v>
                </c:pt>
                <c:pt idx="38">
                  <c:v>0.24433893182052596</c:v>
                </c:pt>
                <c:pt idx="39">
                  <c:v>0.23554708600438759</c:v>
                </c:pt>
                <c:pt idx="40">
                  <c:v>0.22611450902774624</c:v>
                </c:pt>
                <c:pt idx="41">
                  <c:v>0.21618130714224557</c:v>
                </c:pt>
                <c:pt idx="42">
                  <c:v>0.2058847336939823</c:v>
                </c:pt>
                <c:pt idx="43">
                  <c:v>0.1953559169059543</c:v>
                </c:pt>
                <c:pt idx="44">
                  <c:v>0.18471720422712051</c:v>
                </c:pt>
                <c:pt idx="45">
                  <c:v>0.17408015864833543</c:v>
                </c:pt>
                <c:pt idx="46">
                  <c:v>0.16354419867232517</c:v>
                </c:pt>
                <c:pt idx="47">
                  <c:v>0.15319583857941024</c:v>
                </c:pt>
                <c:pt idx="48">
                  <c:v>0.14310846041941347</c:v>
                </c:pt>
                <c:pt idx="49">
                  <c:v>0.1333425337155949</c:v>
                </c:pt>
                <c:pt idx="50">
                  <c:v>0.12394619220252</c:v>
                </c:pt>
                <c:pt idx="51">
                  <c:v>0.11495607747984367</c:v>
                </c:pt>
                <c:pt idx="52">
                  <c:v>0.10639836544144828</c:v>
                </c:pt>
                <c:pt idx="53">
                  <c:v>9.8289900934685842E-2</c:v>
                </c:pt>
                <c:pt idx="54">
                  <c:v>9.063937770389445E-2</c:v>
                </c:pt>
                <c:pt idx="55">
                  <c:v>8.3448512950025006E-2</c:v>
                </c:pt>
                <c:pt idx="56">
                  <c:v>7.671317779420414E-2</c:v>
                </c:pt>
                <c:pt idx="57">
                  <c:v>7.0424455884238318E-2</c:v>
                </c:pt>
                <c:pt idx="58">
                  <c:v>6.4569611924225737E-2</c:v>
                </c:pt>
                <c:pt idx="59">
                  <c:v>5.9132959857627364E-2</c:v>
                </c:pt>
                <c:pt idx="60">
                  <c:v>5.4096626779408713E-2</c:v>
                </c:pt>
                <c:pt idx="61">
                  <c:v>4.9441213492987801E-2</c:v>
                </c:pt>
                <c:pt idx="62">
                  <c:v>4.5146356131100171E-2</c:v>
                </c:pt>
                <c:pt idx="63">
                  <c:v>4.1191195627853873E-2</c:v>
                </c:pt>
                <c:pt idx="64">
                  <c:v>3.7554763271091876E-2</c:v>
                </c:pt>
                <c:pt idx="65">
                  <c:v>3.4216291278674975E-2</c:v>
                </c:pt>
                <c:pt idx="66">
                  <c:v>3.115545750812623E-2</c:v>
                </c:pt>
                <c:pt idx="67">
                  <c:v>2.835257317953474E-2</c:v>
                </c:pt>
                <c:pt idx="68">
                  <c:v>2.5788721993261415E-2</c:v>
                </c:pt>
                <c:pt idx="69">
                  <c:v>2.3445858357706018E-2</c:v>
                </c:pt>
                <c:pt idx="70">
                  <c:v>2.1306871685905612E-2</c:v>
                </c:pt>
              </c:numCache>
            </c:numRef>
          </c:val>
          <c:smooth val="0"/>
          <c:extLst>
            <c:ext xmlns:c16="http://schemas.microsoft.com/office/drawing/2014/chart" uri="{C3380CC4-5D6E-409C-BE32-E72D297353CC}">
              <c16:uniqueId val="{00000002-CB53-4A4A-A5CE-82BB529F55F2}"/>
            </c:ext>
          </c:extLst>
        </c:ser>
        <c:ser>
          <c:idx val="2"/>
          <c:order val="3"/>
          <c:tx>
            <c:strRef>
              <c:f>'Working Data'!$E$28</c:f>
              <c:strCache>
                <c:ptCount val="1"/>
                <c:pt idx="0">
                  <c:v>2nd Derivative</c:v>
                </c:pt>
              </c:strCache>
            </c:strRef>
          </c:tx>
          <c:spPr>
            <a:ln w="25400" cap="rnd">
              <a:solidFill>
                <a:schemeClr val="accent3"/>
              </a:solidFill>
              <a:prstDash val="dash"/>
              <a:round/>
            </a:ln>
            <a:effectLst/>
          </c:spPr>
          <c:marker>
            <c:symbol val="none"/>
          </c:marker>
          <c:val>
            <c:numRef>
              <c:f>'Working Data'!$E$174:$E$244</c:f>
              <c:numCache>
                <c:formatCode>0.000</c:formatCode>
                <c:ptCount val="71"/>
                <c:pt idx="0">
                  <c:v>3.4214804397992987E-2</c:v>
                </c:pt>
                <c:pt idx="1">
                  <c:v>3.7091293772699895E-2</c:v>
                </c:pt>
                <c:pt idx="2">
                  <c:v>4.0131124734990968E-2</c:v>
                </c:pt>
                <c:pt idx="3">
                  <c:v>4.3326811291661209E-2</c:v>
                </c:pt>
                <c:pt idx="4">
                  <c:v>4.6666414321790584E-2</c:v>
                </c:pt>
                <c:pt idx="5">
                  <c:v>5.0132751609785357E-2</c:v>
                </c:pt>
                <c:pt idx="6">
                  <c:v>5.370257102396684E-2</c:v>
                </c:pt>
                <c:pt idx="7">
                  <c:v>5.7345714315482098E-2</c:v>
                </c:pt>
                <c:pt idx="8">
                  <c:v>6.1024309641710205E-2</c:v>
                </c:pt>
                <c:pt idx="9">
                  <c:v>6.4692042925369411E-2</c:v>
                </c:pt>
                <c:pt idx="10">
                  <c:v>6.8293571015574817E-2</c:v>
                </c:pt>
                <c:pt idx="11">
                  <c:v>7.1764152432428077E-2</c:v>
                </c:pt>
                <c:pt idx="12">
                  <c:v>7.502958293975201E-2</c:v>
                </c:pt>
                <c:pt idx="13">
                  <c:v>7.8006531528899997E-2</c:v>
                </c:pt>
                <c:pt idx="14">
                  <c:v>8.0603375401304106E-2</c:v>
                </c:pt>
                <c:pt idx="15">
                  <c:v>8.2721627675371986E-2</c:v>
                </c:pt>
                <c:pt idx="16">
                  <c:v>8.4258036187761315E-2</c:v>
                </c:pt>
                <c:pt idx="17">
                  <c:v>8.5107403559527395E-2</c:v>
                </c:pt>
                <c:pt idx="18">
                  <c:v>8.5166136088554251E-2</c:v>
                </c:pt>
                <c:pt idx="19">
                  <c:v>8.4336471842387253E-2</c:v>
                </c:pt>
                <c:pt idx="20">
                  <c:v>8.2531268423173168E-2</c:v>
                </c:pt>
                <c:pt idx="21">
                  <c:v>7.9679152679440021E-2</c:v>
                </c:pt>
                <c:pt idx="22">
                  <c:v>7.5729755369732893E-2</c:v>
                </c:pt>
                <c:pt idx="23">
                  <c:v>7.0658683239552378E-2</c:v>
                </c:pt>
                <c:pt idx="24">
                  <c:v>6.4471830689712115E-2</c:v>
                </c:pt>
                <c:pt idx="25">
                  <c:v>5.7208614950194997E-2</c:v>
                </c:pt>
                <c:pt idx="26">
                  <c:v>4.8943742344265552E-2</c:v>
                </c:pt>
                <c:pt idx="27">
                  <c:v>3.978718458285762E-2</c:v>
                </c:pt>
                <c:pt idx="28">
                  <c:v>2.9882162560978281E-2</c:v>
                </c:pt>
                <c:pt idx="29">
                  <c:v>1.9401092781116857E-2</c:v>
                </c:pt>
                <c:pt idx="30">
                  <c:v>8.5396327332042631E-3</c:v>
                </c:pt>
                <c:pt idx="31">
                  <c:v>-2.4908551342147788E-3</c:v>
                </c:pt>
                <c:pt idx="32">
                  <c:v>-1.3471940000681474E-2</c:v>
                </c:pt>
                <c:pt idx="33">
                  <c:v>-2.4187262644303455E-2</c:v>
                </c:pt>
                <c:pt idx="34">
                  <c:v>-3.4431527372103643E-2</c:v>
                </c:pt>
                <c:pt idx="35">
                  <c:v>-4.401871050650781E-2</c:v>
                </c:pt>
                <c:pt idx="36">
                  <c:v>-5.278893388234665E-2</c:v>
                </c:pt>
                <c:pt idx="37">
                  <c:v>-6.0613590934728276E-2</c:v>
                </c:pt>
                <c:pt idx="38">
                  <c:v>-6.7398487144196884E-2</c:v>
                </c:pt>
                <c:pt idx="39">
                  <c:v>-7.3084941882022011E-2</c:v>
                </c:pt>
                <c:pt idx="40">
                  <c:v>-7.7648971642230238E-2</c:v>
                </c:pt>
                <c:pt idx="41">
                  <c:v>-8.1098816153357345E-2</c:v>
                </c:pt>
                <c:pt idx="42">
                  <c:v>-8.3471166647217918E-2</c:v>
                </c:pt>
                <c:pt idx="43">
                  <c:v>-8.4826505058118756E-2</c:v>
                </c:pt>
                <c:pt idx="44">
                  <c:v>-8.5243966669229315E-2</c:v>
                </c:pt>
                <c:pt idx="45">
                  <c:v>-8.4816104627418565E-2</c:v>
                </c:pt>
                <c:pt idx="46">
                  <c:v>-8.3643873842376454E-2</c:v>
                </c:pt>
                <c:pt idx="47">
                  <c:v>-8.1832075955295652E-2</c:v>
                </c:pt>
                <c:pt idx="48">
                  <c:v>-7.9485427205739811E-2</c:v>
                </c:pt>
                <c:pt idx="49">
                  <c:v>-7.6705335843821207E-2</c:v>
                </c:pt>
                <c:pt idx="50">
                  <c:v>-7.3587411182488183E-2</c:v>
                </c:pt>
                <c:pt idx="51">
                  <c:v>-7.0219675677316226E-2</c:v>
                </c:pt>
                <c:pt idx="52">
                  <c:v>-6.6681415430243404E-2</c:v>
                </c:pt>
                <c:pt idx="53">
                  <c:v>-6.304258236081163E-2</c:v>
                </c:pt>
                <c:pt idx="54">
                  <c:v>-5.9363650983232472E-2</c:v>
                </c:pt>
                <c:pt idx="55">
                  <c:v>-5.5695831739941803E-2</c:v>
                </c:pt>
                <c:pt idx="56">
                  <c:v>-5.2081548550517935E-2</c:v>
                </c:pt>
                <c:pt idx="57">
                  <c:v>-4.8555098231146808E-2</c:v>
                </c:pt>
                <c:pt idx="58">
                  <c:v>-4.5143421704354626E-2</c:v>
                </c:pt>
                <c:pt idx="59">
                  <c:v>-4.1866929887744542E-2</c:v>
                </c:pt>
                <c:pt idx="60">
                  <c:v>-3.8740339709762706E-2</c:v>
                </c:pt>
                <c:pt idx="61">
                  <c:v>-3.5773487133223397E-2</c:v>
                </c:pt>
                <c:pt idx="62">
                  <c:v>-3.2972093979735162E-2</c:v>
                </c:pt>
                <c:pt idx="63">
                  <c:v>-3.0338473590499886E-2</c:v>
                </c:pt>
                <c:pt idx="64">
                  <c:v>-2.7872166951851074E-2</c:v>
                </c:pt>
                <c:pt idx="65">
                  <c:v>-2.5570505986341047E-2</c:v>
                </c:pt>
                <c:pt idx="66">
                  <c:v>-2.3429104450781828E-2</c:v>
                </c:pt>
                <c:pt idx="67">
                  <c:v>-2.1442279503928463E-2</c:v>
                </c:pt>
                <c:pt idx="68">
                  <c:v>-1.9603408720639436E-2</c:v>
                </c:pt>
                <c:pt idx="69">
                  <c:v>-1.7905228333029165E-2</c:v>
                </c:pt>
                <c:pt idx="70">
                  <c:v>-1.6340078945338878E-2</c:v>
                </c:pt>
              </c:numCache>
            </c:numRef>
          </c:val>
          <c:smooth val="0"/>
          <c:extLst>
            <c:ext xmlns:c16="http://schemas.microsoft.com/office/drawing/2014/chart" uri="{C3380CC4-5D6E-409C-BE32-E72D297353CC}">
              <c16:uniqueId val="{00000003-CB53-4A4A-A5CE-82BB529F55F2}"/>
            </c:ext>
          </c:extLst>
        </c:ser>
        <c:ser>
          <c:idx val="3"/>
          <c:order val="4"/>
          <c:tx>
            <c:strRef>
              <c:f>'Working Data'!$F$28</c:f>
              <c:strCache>
                <c:ptCount val="1"/>
                <c:pt idx="0">
                  <c:v>3rd Derivative</c:v>
                </c:pt>
              </c:strCache>
            </c:strRef>
          </c:tx>
          <c:spPr>
            <a:ln w="25400" cap="rnd">
              <a:solidFill>
                <a:schemeClr val="accent4"/>
              </a:solidFill>
              <a:prstDash val="dashDot"/>
              <a:round/>
            </a:ln>
            <a:effectLst/>
          </c:spPr>
          <c:marker>
            <c:symbol val="none"/>
          </c:marker>
          <c:val>
            <c:numRef>
              <c:f>'Working Data'!$F$174:$F$244</c:f>
              <c:numCache>
                <c:formatCode>0.000</c:formatCode>
                <c:ptCount val="71"/>
                <c:pt idx="0">
                  <c:v>2.793287457120278E-3</c:v>
                </c:pt>
                <c:pt idx="1">
                  <c:v>2.9590745232139131E-3</c:v>
                </c:pt>
                <c:pt idx="2">
                  <c:v>3.1193520057276598E-3</c:v>
                </c:pt>
                <c:pt idx="3">
                  <c:v>3.270044463551486E-3</c:v>
                </c:pt>
                <c:pt idx="4">
                  <c:v>3.4063117392208551E-3</c:v>
                </c:pt>
                <c:pt idx="5">
                  <c:v>3.5225015083311354E-3</c:v>
                </c:pt>
                <c:pt idx="6">
                  <c:v>3.612124522116145E-3</c:v>
                </c:pt>
                <c:pt idx="7">
                  <c:v>3.6678623810634491E-3</c:v>
                </c:pt>
                <c:pt idx="8">
                  <c:v>3.681619220096472E-3</c:v>
                </c:pt>
                <c:pt idx="9">
                  <c:v>3.6446298519304831E-3</c:v>
                </c:pt>
                <c:pt idx="10">
                  <c:v>3.5476373852881713E-3</c:v>
                </c:pt>
                <c:pt idx="11">
                  <c:v>3.3811527138375469E-3</c:v>
                </c:pt>
                <c:pt idx="12">
                  <c:v>3.1358061103316636E-3</c:v>
                </c:pt>
                <c:pt idx="13">
                  <c:v>2.8027969981685628E-3</c:v>
                </c:pt>
                <c:pt idx="14">
                  <c:v>2.3744414116249673E-3</c:v>
                </c:pt>
                <c:pt idx="15">
                  <c:v>1.8448074654542758E-3</c:v>
                </c:pt>
                <c:pt idx="16">
                  <c:v>1.2104174017035789E-3</c:v>
                </c:pt>
                <c:pt idx="17">
                  <c:v>4.7098097550436979E-4</c:v>
                </c:pt>
                <c:pt idx="18">
                  <c:v>-3.6988983909607776E-4</c:v>
                </c:pt>
                <c:pt idx="19">
                  <c:v>-1.3040488775827796E-3</c:v>
                </c:pt>
                <c:pt idx="20">
                  <c:v>-2.3183415659726357E-3</c:v>
                </c:pt>
                <c:pt idx="21">
                  <c:v>-3.3943686230484735E-3</c:v>
                </c:pt>
                <c:pt idx="22">
                  <c:v>-4.5085644075466211E-3</c:v>
                </c:pt>
                <c:pt idx="23">
                  <c:v>-5.632652325950286E-3</c:v>
                </c:pt>
                <c:pt idx="24">
                  <c:v>-6.7345134568477204E-3</c:v>
                </c:pt>
                <c:pt idx="25">
                  <c:v>-7.7794670715157221E-3</c:v>
                </c:pt>
                <c:pt idx="26">
                  <c:v>-8.7319160350984373E-3</c:v>
                </c:pt>
                <c:pt idx="27">
                  <c:v>-9.5572614553913488E-3</c:v>
                </c:pt>
                <c:pt idx="28">
                  <c:v>-1.0223946491053524E-2</c:v>
                </c:pt>
                <c:pt idx="29">
                  <c:v>-1.0705456723417427E-2</c:v>
                </c:pt>
                <c:pt idx="30">
                  <c:v>-1.098209090739008E-2</c:v>
                </c:pt>
                <c:pt idx="31">
                  <c:v>-1.104232577817121E-2</c:v>
                </c:pt>
                <c:pt idx="32">
                  <c:v>-1.0883632678394272E-2</c:v>
                </c:pt>
                <c:pt idx="33">
                  <c:v>-1.0512658516205413E-2</c:v>
                </c:pt>
                <c:pt idx="34">
                  <c:v>-9.9447514387075234E-3</c:v>
                </c:pt>
                <c:pt idx="35">
                  <c:v>-9.2028824628652226E-3</c:v>
                </c:pt>
                <c:pt idx="36">
                  <c:v>-8.3160773997136474E-3</c:v>
                </c:pt>
                <c:pt idx="37">
                  <c:v>-7.317519553058636E-3</c:v>
                </c:pt>
                <c:pt idx="38">
                  <c:v>-6.2425070144208235E-3</c:v>
                </c:pt>
                <c:pt idx="39">
                  <c:v>-5.1264473168168567E-3</c:v>
                </c:pt>
                <c:pt idx="40">
                  <c:v>-4.0030493456975659E-3</c:v>
                </c:pt>
                <c:pt idx="41">
                  <c:v>-2.9028335592944537E-3</c:v>
                </c:pt>
                <c:pt idx="42">
                  <c:v>-1.8520342850691196E-3</c:v>
                </c:pt>
                <c:pt idx="43">
                  <c:v>-8.7191977051242933E-4</c:v>
                </c:pt>
                <c:pt idx="44">
                  <c:v>2.148684526118253E-5</c:v>
                </c:pt>
                <c:pt idx="45">
                  <c:v>8.1733511964512278E-4</c:v>
                </c:pt>
                <c:pt idx="46">
                  <c:v>1.5095937728063294E-3</c:v>
                </c:pt>
                <c:pt idx="47">
                  <c:v>2.0964955380234581E-3</c:v>
                </c:pt>
                <c:pt idx="48">
                  <c:v>2.5798591443661261E-3</c:v>
                </c:pt>
                <c:pt idx="49">
                  <c:v>2.9643590546980518E-3</c:v>
                </c:pt>
                <c:pt idx="50">
                  <c:v>3.2568009117358329E-3</c:v>
                </c:pt>
                <c:pt idx="51">
                  <c:v>3.4654460192736452E-3</c:v>
                </c:pt>
                <c:pt idx="52">
                  <c:v>3.599413670656706E-3</c:v>
                </c:pt>
                <c:pt idx="53">
                  <c:v>3.6681771595961587E-3</c:v>
                </c:pt>
                <c:pt idx="54">
                  <c:v>3.6811586778966923E-3</c:v>
                </c:pt>
                <c:pt idx="55">
                  <c:v>3.647420312850376E-3</c:v>
                </c:pt>
                <c:pt idx="56">
                  <c:v>3.5754429192495839E-3</c:v>
                </c:pt>
                <c:pt idx="57">
                  <c:v>3.4729814361562504E-3</c:v>
                </c:pt>
                <c:pt idx="58">
                  <c:v>3.3469838096583265E-3</c:v>
                </c:pt>
                <c:pt idx="59">
                  <c:v>3.2035606071258087E-3</c:v>
                </c:pt>
                <c:pt idx="60">
                  <c:v>3.0479932370768873E-3</c:v>
                </c:pt>
                <c:pt idx="61">
                  <c:v>2.8847700594052902E-3</c:v>
                </c:pt>
                <c:pt idx="62">
                  <c:v>2.71764130012164E-3</c:v>
                </c:pt>
                <c:pt idx="63">
                  <c:v>2.5496853673164419E-3</c:v>
                </c:pt>
                <c:pt idx="64">
                  <c:v>2.3833807635389582E-3</c:v>
                </c:pt>
                <c:pt idx="65">
                  <c:v>2.2206792224869171E-3</c:v>
                </c:pt>
                <c:pt idx="66">
                  <c:v>2.0630769251005722E-3</c:v>
                </c:pt>
                <c:pt idx="67">
                  <c:v>1.9116816617891219E-3</c:v>
                </c:pt>
                <c:pt idx="68">
                  <c:v>1.7672746128602147E-3</c:v>
                </c:pt>
                <c:pt idx="69">
                  <c:v>1.6303660388386142E-3</c:v>
                </c:pt>
                <c:pt idx="70">
                  <c:v>1.5012446322232903E-3</c:v>
                </c:pt>
              </c:numCache>
            </c:numRef>
          </c:val>
          <c:smooth val="0"/>
          <c:extLst>
            <c:ext xmlns:c16="http://schemas.microsoft.com/office/drawing/2014/chart" uri="{C3380CC4-5D6E-409C-BE32-E72D297353CC}">
              <c16:uniqueId val="{00000004-CB53-4A4A-A5CE-82BB529F55F2}"/>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a:t> Time (Year)</a:t>
                </a: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a:t>Diffusion (%)</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a:t>Derivative Value</a:t>
                </a: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#3: Automobile</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Data'!$A$129:$A$244</c:f>
              <c:numCache>
                <c:formatCode>General</c:formatCode>
                <c:ptCount val="116"/>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numCache>
            </c:numRef>
          </c:cat>
          <c:val>
            <c:numRef>
              <c:f>'Working Data'!$L$29:$L$244</c:f>
              <c:numCache>
                <c:formatCode>General</c:formatCode>
                <c:ptCount val="116"/>
                <c:pt idx="0">
                  <c:v>0.05</c:v>
                </c:pt>
                <c:pt idx="1">
                  <c:v>0.09</c:v>
                </c:pt>
                <c:pt idx="2">
                  <c:v>0.13</c:v>
                </c:pt>
                <c:pt idx="3">
                  <c:v>0.18</c:v>
                </c:pt>
                <c:pt idx="4">
                  <c:v>0.28999999999999998</c:v>
                </c:pt>
                <c:pt idx="5">
                  <c:v>0.4</c:v>
                </c:pt>
                <c:pt idx="6">
                  <c:v>0.54</c:v>
                </c:pt>
                <c:pt idx="7">
                  <c:v>0.69</c:v>
                </c:pt>
                <c:pt idx="8">
                  <c:v>0.92</c:v>
                </c:pt>
                <c:pt idx="9">
                  <c:v>1.41</c:v>
                </c:pt>
                <c:pt idx="10">
                  <c:v>2.0499999999999998</c:v>
                </c:pt>
                <c:pt idx="11">
                  <c:v>2.69</c:v>
                </c:pt>
                <c:pt idx="12">
                  <c:v>3.81</c:v>
                </c:pt>
                <c:pt idx="13">
                  <c:v>4.87</c:v>
                </c:pt>
                <c:pt idx="14">
                  <c:v>6.6</c:v>
                </c:pt>
                <c:pt idx="15">
                  <c:v>9.01</c:v>
                </c:pt>
                <c:pt idx="16">
                  <c:v>12.68</c:v>
                </c:pt>
                <c:pt idx="17">
                  <c:v>17.350000000000001</c:v>
                </c:pt>
                <c:pt idx="18">
                  <c:v>20.059999999999999</c:v>
                </c:pt>
                <c:pt idx="19">
                  <c:v>23.58</c:v>
                </c:pt>
                <c:pt idx="20">
                  <c:v>27.79</c:v>
                </c:pt>
                <c:pt idx="21">
                  <c:v>30.43</c:v>
                </c:pt>
                <c:pt idx="22">
                  <c:v>34.299999999999997</c:v>
                </c:pt>
                <c:pt idx="23">
                  <c:v>41.15</c:v>
                </c:pt>
                <c:pt idx="24">
                  <c:v>46.41</c:v>
                </c:pt>
                <c:pt idx="25">
                  <c:v>50.88</c:v>
                </c:pt>
                <c:pt idx="26">
                  <c:v>54.51</c:v>
                </c:pt>
                <c:pt idx="27">
                  <c:v>55.61</c:v>
                </c:pt>
                <c:pt idx="28">
                  <c:v>57.37</c:v>
                </c:pt>
                <c:pt idx="29">
                  <c:v>60.63</c:v>
                </c:pt>
                <c:pt idx="30">
                  <c:v>59.07</c:v>
                </c:pt>
                <c:pt idx="31">
                  <c:v>56.43</c:v>
                </c:pt>
                <c:pt idx="32">
                  <c:v>51.92</c:v>
                </c:pt>
                <c:pt idx="33">
                  <c:v>50.28</c:v>
                </c:pt>
                <c:pt idx="34">
                  <c:v>51.17</c:v>
                </c:pt>
                <c:pt idx="35">
                  <c:v>52.18</c:v>
                </c:pt>
                <c:pt idx="36">
                  <c:v>54.49</c:v>
                </c:pt>
                <c:pt idx="37">
                  <c:v>55.81</c:v>
                </c:pt>
                <c:pt idx="38">
                  <c:v>53.88</c:v>
                </c:pt>
                <c:pt idx="39">
                  <c:v>54.31</c:v>
                </c:pt>
                <c:pt idx="40">
                  <c:v>55.19</c:v>
                </c:pt>
                <c:pt idx="41">
                  <c:v>57.74</c:v>
                </c:pt>
                <c:pt idx="42">
                  <c:v>53.27</c:v>
                </c:pt>
                <c:pt idx="43">
                  <c:v>48.58</c:v>
                </c:pt>
                <c:pt idx="44">
                  <c:v>46.96</c:v>
                </c:pt>
                <c:pt idx="45">
                  <c:v>46.47</c:v>
                </c:pt>
                <c:pt idx="46">
                  <c:v>49.24</c:v>
                </c:pt>
                <c:pt idx="47">
                  <c:v>52.35</c:v>
                </c:pt>
                <c:pt idx="48">
                  <c:v>54.02</c:v>
                </c:pt>
                <c:pt idx="49">
                  <c:v>56</c:v>
                </c:pt>
                <c:pt idx="50">
                  <c:v>59</c:v>
                </c:pt>
                <c:pt idx="51">
                  <c:v>60</c:v>
                </c:pt>
                <c:pt idx="52">
                  <c:v>60</c:v>
                </c:pt>
                <c:pt idx="53">
                  <c:v>61</c:v>
                </c:pt>
                <c:pt idx="54">
                  <c:v>66</c:v>
                </c:pt>
                <c:pt idx="55">
                  <c:v>70</c:v>
                </c:pt>
                <c:pt idx="56">
                  <c:v>72</c:v>
                </c:pt>
                <c:pt idx="57">
                  <c:v>75</c:v>
                </c:pt>
                <c:pt idx="58">
                  <c:v>70</c:v>
                </c:pt>
                <c:pt idx="59">
                  <c:v>74</c:v>
                </c:pt>
                <c:pt idx="60">
                  <c:v>75</c:v>
                </c:pt>
                <c:pt idx="61">
                  <c:v>76</c:v>
                </c:pt>
                <c:pt idx="62">
                  <c:v>74</c:v>
                </c:pt>
                <c:pt idx="63">
                  <c:v>80</c:v>
                </c:pt>
                <c:pt idx="64">
                  <c:v>78</c:v>
                </c:pt>
                <c:pt idx="65">
                  <c:v>79</c:v>
                </c:pt>
                <c:pt idx="66">
                  <c:v>79</c:v>
                </c:pt>
                <c:pt idx="67">
                  <c:v>78</c:v>
                </c:pt>
                <c:pt idx="68">
                  <c:v>79</c:v>
                </c:pt>
                <c:pt idx="69">
                  <c:v>79.400000000000006</c:v>
                </c:pt>
                <c:pt idx="70">
                  <c:v>79.599999999999994</c:v>
                </c:pt>
                <c:pt idx="71">
                  <c:v>80.33</c:v>
                </c:pt>
                <c:pt idx="72">
                  <c:v>81.06</c:v>
                </c:pt>
                <c:pt idx="73">
                  <c:v>81.790000000000006</c:v>
                </c:pt>
                <c:pt idx="74">
                  <c:v>82.51</c:v>
                </c:pt>
                <c:pt idx="75">
                  <c:v>83.24</c:v>
                </c:pt>
                <c:pt idx="76">
                  <c:v>83.97</c:v>
                </c:pt>
                <c:pt idx="77">
                  <c:v>84.7</c:v>
                </c:pt>
                <c:pt idx="78">
                  <c:v>85</c:v>
                </c:pt>
                <c:pt idx="79">
                  <c:v>85.3</c:v>
                </c:pt>
                <c:pt idx="80">
                  <c:v>85.6</c:v>
                </c:pt>
                <c:pt idx="81">
                  <c:v>85.9</c:v>
                </c:pt>
                <c:pt idx="82">
                  <c:v>86.2</c:v>
                </c:pt>
                <c:pt idx="83">
                  <c:v>86.47</c:v>
                </c:pt>
                <c:pt idx="84">
                  <c:v>87.11</c:v>
                </c:pt>
                <c:pt idx="85">
                  <c:v>87.73</c:v>
                </c:pt>
                <c:pt idx="86">
                  <c:v>88.34</c:v>
                </c:pt>
                <c:pt idx="87">
                  <c:v>88.96</c:v>
                </c:pt>
                <c:pt idx="88">
                  <c:v>89.57</c:v>
                </c:pt>
                <c:pt idx="89">
                  <c:v>90.19</c:v>
                </c:pt>
                <c:pt idx="90">
                  <c:v>90.82</c:v>
                </c:pt>
                <c:pt idx="91">
                  <c:v>91.06</c:v>
                </c:pt>
                <c:pt idx="92">
                  <c:v>91.32</c:v>
                </c:pt>
                <c:pt idx="93">
                  <c:v>91.58</c:v>
                </c:pt>
                <c:pt idx="94">
                  <c:v>91.84</c:v>
                </c:pt>
                <c:pt idx="95">
                  <c:v>91.9</c:v>
                </c:pt>
                <c:pt idx="96">
                  <c:v>91.9</c:v>
                </c:pt>
                <c:pt idx="97">
                  <c:v>91.9</c:v>
                </c:pt>
                <c:pt idx="98">
                  <c:v>91.9</c:v>
                </c:pt>
                <c:pt idx="99">
                  <c:v>91.9</c:v>
                </c:pt>
                <c:pt idx="100">
                  <c:v>91.9</c:v>
                </c:pt>
                <c:pt idx="101">
                  <c:v>91.9</c:v>
                </c:pt>
                <c:pt idx="102">
                  <c:v>91.65</c:v>
                </c:pt>
                <c:pt idx="103">
                  <c:v>91.4</c:v>
                </c:pt>
                <c:pt idx="104">
                  <c:v>91.46</c:v>
                </c:pt>
                <c:pt idx="105">
                  <c:v>91.52</c:v>
                </c:pt>
                <c:pt idx="106" formatCode="0.00">
                  <c:v>91.686169257463817</c:v>
                </c:pt>
                <c:pt idx="107" formatCode="0.00">
                  <c:v>91.852338514927638</c:v>
                </c:pt>
                <c:pt idx="108" formatCode="0.00">
                  <c:v>92.018507772391459</c:v>
                </c:pt>
                <c:pt idx="109" formatCode="0.00">
                  <c:v>92.18467702985528</c:v>
                </c:pt>
                <c:pt idx="110" formatCode="0.00">
                  <c:v>92</c:v>
                </c:pt>
                <c:pt idx="111" formatCode="0.00">
                  <c:v>91.798584942605757</c:v>
                </c:pt>
                <c:pt idx="112" formatCode="0.00">
                  <c:v>91.85</c:v>
                </c:pt>
                <c:pt idx="113" formatCode="0.00">
                  <c:v>91.861167696716507</c:v>
                </c:pt>
                <c:pt idx="114" formatCode="0.00">
                  <c:v>91.861167696716507</c:v>
                </c:pt>
                <c:pt idx="115" formatCode="0.00">
                  <c:v>91.861167696716507</c:v>
                </c:pt>
              </c:numCache>
            </c:numRef>
          </c:val>
          <c:smooth val="0"/>
          <c:extLst>
            <c:ext xmlns:c16="http://schemas.microsoft.com/office/drawing/2014/chart" uri="{C3380CC4-5D6E-409C-BE32-E72D297353CC}">
              <c16:uniqueId val="{00000000-BF65-4591-A4CD-DCFA9B586DF2}"/>
            </c:ext>
          </c:extLst>
        </c:ser>
        <c:ser>
          <c:idx val="1"/>
          <c:order val="1"/>
          <c:tx>
            <c:strRef>
              <c:f>'Working Data'!$M$28</c:f>
              <c:strCache>
                <c:ptCount val="1"/>
                <c:pt idx="0">
                  <c:v>Logistic Curve</c:v>
                </c:pt>
              </c:strCache>
            </c:strRef>
          </c:tx>
          <c:spPr>
            <a:ln w="25400" cap="rnd">
              <a:solidFill>
                <a:schemeClr val="accent2"/>
              </a:solidFill>
              <a:prstDash val="sysDot"/>
              <a:round/>
            </a:ln>
            <a:effectLst/>
          </c:spPr>
          <c:marker>
            <c:symbol val="none"/>
          </c:marker>
          <c:cat>
            <c:numRef>
              <c:f>'Working Data'!$A$129:$A$244</c:f>
              <c:numCache>
                <c:formatCode>General</c:formatCode>
                <c:ptCount val="116"/>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numCache>
            </c:numRef>
          </c:cat>
          <c:val>
            <c:numRef>
              <c:f>'Working Data'!$M$29:$M$244</c:f>
              <c:numCache>
                <c:formatCode>0.000</c:formatCode>
                <c:ptCount val="116"/>
                <c:pt idx="0">
                  <c:v>9.2140243153636394</c:v>
                </c:pt>
                <c:pt idx="1">
                  <c:v>9.7458314725697992</c:v>
                </c:pt>
                <c:pt idx="2">
                  <c:v>10.304512436069526</c:v>
                </c:pt>
                <c:pt idx="3">
                  <c:v>10.890979345309693</c:v>
                </c:pt>
                <c:pt idx="4">
                  <c:v>11.506123195222619</c:v>
                </c:pt>
                <c:pt idx="5">
                  <c:v>12.15080655508547</c:v>
                </c:pt>
                <c:pt idx="6">
                  <c:v>12.825855701362228</c:v>
                </c:pt>
                <c:pt idx="7">
                  <c:v>13.532052186016672</c:v>
                </c:pt>
                <c:pt idx="8">
                  <c:v>14.270123874792205</c:v>
                </c:pt>
                <c:pt idx="9">
                  <c:v>15.040735504423282</c:v>
                </c:pt>
                <c:pt idx="10">
                  <c:v>15.84447882353947</c:v>
                </c:pt>
                <c:pt idx="11">
                  <c:v>16.681862398937525</c:v>
                </c:pt>
                <c:pt idx="12">
                  <c:v>17.553301186636645</c:v>
                </c:pt>
                <c:pt idx="13">
                  <c:v>18.459105985315318</c:v>
                </c:pt>
                <c:pt idx="14">
                  <c:v>19.399472907881542</c:v>
                </c:pt>
                <c:pt idx="15">
                  <c:v>20.374473024487664</c:v>
                </c:pt>
                <c:pt idx="16">
                  <c:v>21.384042346620465</c:v>
                </c:pt>
                <c:pt idx="17">
                  <c:v>22.427972336259273</c:v>
                </c:pt>
                <c:pt idx="18">
                  <c:v>23.505901135733886</c:v>
                </c:pt>
                <c:pt idx="19">
                  <c:v>24.61730572203885</c:v>
                </c:pt>
                <c:pt idx="20">
                  <c:v>25.761495193193152</c:v>
                </c:pt>
                <c:pt idx="21">
                  <c:v>26.937605393043619</c:v>
                </c:pt>
                <c:pt idx="22">
                  <c:v>28.144595074062075</c:v>
                </c:pt>
                <c:pt idx="23">
                  <c:v>29.381243784686127</c:v>
                </c:pt>
                <c:pt idx="24">
                  <c:v>30.646151648295128</c:v>
                </c:pt>
                <c:pt idx="25">
                  <c:v>31.937741174919921</c:v>
                </c:pt>
                <c:pt idx="26">
                  <c:v>33.25426121444923</c:v>
                </c:pt>
                <c:pt idx="27">
                  <c:v>34.593793121898862</c:v>
                </c:pt>
                <c:pt idx="28">
                  <c:v>35.954259162037317</c:v>
                </c:pt>
                <c:pt idx="29">
                  <c:v>37.333433133395303</c:v>
                </c:pt>
                <c:pt idx="30">
                  <c:v>38.728953141778881</c:v>
                </c:pt>
                <c:pt idx="31">
                  <c:v>40.138336402437858</c:v>
                </c:pt>
                <c:pt idx="32">
                  <c:v>41.558995899754926</c:v>
                </c:pt>
                <c:pt idx="33">
                  <c:v>42.988258685548587</c:v>
                </c:pt>
                <c:pt idx="34">
                  <c:v>44.423385553647812</c:v>
                </c:pt>
                <c:pt idx="35">
                  <c:v>45.861591791024743</c:v>
                </c:pt>
                <c:pt idx="36">
                  <c:v>47.300068675994297</c:v>
                </c:pt>
                <c:pt idx="37">
                  <c:v>48.736005373051597</c:v>
                </c:pt>
                <c:pt idx="38">
                  <c:v>50.166610862713334</c:v>
                </c:pt>
                <c:pt idx="39">
                  <c:v>51.589135543737321</c:v>
                </c:pt>
                <c:pt idx="40">
                  <c:v>53.000892154358517</c:v>
                </c:pt>
                <c:pt idx="41">
                  <c:v>54.399275678302516</c:v>
                </c:pt>
                <c:pt idx="42">
                  <c:v>55.781781929500767</c:v>
                </c:pt>
                <c:pt idx="43">
                  <c:v>57.14602454545421</c:v>
                </c:pt>
                <c:pt idx="44">
                  <c:v>58.489750161589221</c:v>
                </c:pt>
                <c:pt idx="45">
                  <c:v>59.810851586028498</c:v>
                </c:pt>
                <c:pt idx="46">
                  <c:v>61.107378844144662</c:v>
                </c:pt>
                <c:pt idx="47">
                  <c:v>62.377548013241139</c:v>
                </c:pt>
                <c:pt idx="48">
                  <c:v>63.619747817945161</c:v>
                </c:pt>
                <c:pt idx="49">
                  <c:v>64.832544004784879</c:v>
                </c:pt>
                <c:pt idx="50">
                  <c:v>66.014681558556646</c:v>
                </c:pt>
                <c:pt idx="51">
                  <c:v>67.165084862331696</c:v>
                </c:pt>
                <c:pt idx="52">
                  <c:v>68.2828559364619</c:v>
                </c:pt>
                <c:pt idx="53">
                  <c:v>69.367270919181166</c:v>
                </c:pt>
                <c:pt idx="54">
                  <c:v>70.417774972115765</c:v>
                </c:pt>
                <c:pt idx="55">
                  <c:v>71.433975808243417</c:v>
                </c:pt>
                <c:pt idx="56">
                  <c:v>72.415636047838461</c:v>
                </c:pt>
                <c:pt idx="57">
                  <c:v>73.362664610174875</c:v>
                </c:pt>
                <c:pt idx="58">
                  <c:v>74.275107345837611</c:v>
                </c:pt>
                <c:pt idx="59">
                  <c:v>75.153137107134938</c:v>
                </c:pt>
                <c:pt idx="60">
                  <c:v>75.997043443079605</c:v>
                </c:pt>
                <c:pt idx="61">
                  <c:v>76.807222091507441</c:v>
                </c:pt>
                <c:pt idx="62">
                  <c:v>77.58416442490244</c:v>
                </c:pt>
                <c:pt idx="63">
                  <c:v>78.328446989123009</c:v>
                </c:pt>
                <c:pt idx="64">
                  <c:v>79.040721256139022</c:v>
                </c:pt>
                <c:pt idx="65">
                  <c:v>79.721703693672026</c:v>
                </c:pt>
                <c:pt idx="66">
                  <c:v>80.37216623677331</c:v>
                </c:pt>
                <c:pt idx="67">
                  <c:v>80.992927229275978</c:v>
                </c:pt>
                <c:pt idx="68">
                  <c:v>81.584842887027293</c:v>
                </c:pt>
                <c:pt idx="69">
                  <c:v>82.148799320070054</c:v>
                </c:pt>
                <c:pt idx="70">
                  <c:v>82.685705137646906</c:v>
                </c:pt>
                <c:pt idx="71">
                  <c:v>83.196484648125903</c:v>
                </c:pt>
                <c:pt idx="72">
                  <c:v>83.682071655716811</c:v>
                </c:pt>
                <c:pt idx="73">
                  <c:v>84.143403847136554</c:v>
                </c:pt>
                <c:pt idx="74">
                  <c:v>84.581417754132701</c:v>
                </c:pt>
                <c:pt idx="75">
                  <c:v>84.99704427189188</c:v>
                </c:pt>
                <c:pt idx="76">
                  <c:v>85.391204708742265</c:v>
                </c:pt>
                <c:pt idx="77">
                  <c:v>85.764807339081173</c:v>
                </c:pt>
                <c:pt idx="78">
                  <c:v>86.118744428995782</c:v>
                </c:pt>
                <c:pt idx="79">
                  <c:v>86.453889702469965</c:v>
                </c:pt>
                <c:pt idx="80">
                  <c:v>86.771096215255952</c:v>
                </c:pt>
                <c:pt idx="81">
                  <c:v>87.071194603320393</c:v>
                </c:pt>
                <c:pt idx="82">
                  <c:v>87.354991673136681</c:v>
                </c:pt>
                <c:pt idx="83">
                  <c:v>87.623269301888953</c:v>
                </c:pt>
                <c:pt idx="84">
                  <c:v>87.87678361678563</c:v>
                </c:pt>
                <c:pt idx="85">
                  <c:v>88.116264424072455</c:v>
                </c:pt>
                <c:pt idx="86">
                  <c:v>88.342414859911798</c:v>
                </c:pt>
                <c:pt idx="87">
                  <c:v>88.55591123700124</c:v>
                </c:pt>
                <c:pt idx="88">
                  <c:v>88.757403062583123</c:v>
                </c:pt>
                <c:pt idx="89">
                  <c:v>88.947513205308496</c:v>
                </c:pt>
                <c:pt idx="90">
                  <c:v>89.126838190226962</c:v>
                </c:pt>
                <c:pt idx="91">
                  <c:v>89.295948602950347</c:v>
                </c:pt>
                <c:pt idx="92">
                  <c:v>89.455389585760571</c:v>
                </c:pt>
                <c:pt idx="93">
                  <c:v>89.605681410085396</c:v>
                </c:pt>
                <c:pt idx="94">
                  <c:v>89.747320111333934</c:v>
                </c:pt>
                <c:pt idx="95">
                  <c:v>89.880778173564764</c:v>
                </c:pt>
                <c:pt idx="96">
                  <c:v>90.006505252840697</c:v>
                </c:pt>
                <c:pt idx="97">
                  <c:v>90.124928929409933</c:v>
                </c:pt>
                <c:pt idx="98">
                  <c:v>90.236455480039226</c:v>
                </c:pt>
                <c:pt idx="99">
                  <c:v>90.341470662912954</c:v>
                </c:pt>
                <c:pt idx="100">
                  <c:v>90.440340508507305</c:v>
                </c:pt>
                <c:pt idx="101">
                  <c:v>90.533412110751158</c:v>
                </c:pt>
                <c:pt idx="102">
                  <c:v>90.621014413603433</c:v>
                </c:pt>
                <c:pt idx="103">
                  <c:v>90.703458988912132</c:v>
                </c:pt>
                <c:pt idx="104">
                  <c:v>90.781040802079445</c:v>
                </c:pt>
                <c:pt idx="105">
                  <c:v>90.854038962646527</c:v>
                </c:pt>
                <c:pt idx="106">
                  <c:v>90.922717457434587</c:v>
                </c:pt>
                <c:pt idx="107">
                  <c:v>90.987325864340775</c:v>
                </c:pt>
                <c:pt idx="108">
                  <c:v>91.048100045296636</c:v>
                </c:pt>
                <c:pt idx="109">
                  <c:v>91.105262817252452</c:v>
                </c:pt>
                <c:pt idx="110">
                  <c:v>91.159024600364262</c:v>
                </c:pt>
                <c:pt idx="111">
                  <c:v>91.209584042829619</c:v>
                </c:pt>
                <c:pt idx="112">
                  <c:v>91.257128622052747</c:v>
                </c:pt>
                <c:pt idx="113">
                  <c:v>91.301835222019378</c:v>
                </c:pt>
                <c:pt idx="114">
                  <c:v>91.343870686932902</c:v>
                </c:pt>
                <c:pt idx="115">
                  <c:v>91.383392351307208</c:v>
                </c:pt>
              </c:numCache>
            </c:numRef>
          </c:val>
          <c:smooth val="0"/>
          <c:extLst>
            <c:ext xmlns:c16="http://schemas.microsoft.com/office/drawing/2014/chart" uri="{C3380CC4-5D6E-409C-BE32-E72D297353CC}">
              <c16:uniqueId val="{00000001-BF65-4591-A4CD-DCFA9B586DF2}"/>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Data'!$N$28</c:f>
              <c:strCache>
                <c:ptCount val="1"/>
                <c:pt idx="0">
                  <c:v>1st Derivative (Scaled to Fit)</c:v>
                </c:pt>
              </c:strCache>
            </c:strRef>
          </c:tx>
          <c:spPr>
            <a:ln w="25400" cap="rnd">
              <a:solidFill>
                <a:schemeClr val="accent5"/>
              </a:solidFill>
              <a:prstDash val="sysDash"/>
              <a:round/>
            </a:ln>
            <a:effectLst/>
          </c:spPr>
          <c:marker>
            <c:symbol val="none"/>
          </c:marker>
          <c:val>
            <c:numRef>
              <c:f>'Working Data'!$N$129:$N$244</c:f>
              <c:numCache>
                <c:formatCode>0.000</c:formatCode>
                <c:ptCount val="116"/>
                <c:pt idx="0">
                  <c:v>6.4834778715667951E-2</c:v>
                </c:pt>
                <c:pt idx="1">
                  <c:v>6.8136327411438435E-2</c:v>
                </c:pt>
                <c:pt idx="2">
                  <c:v>7.1552930295901498E-2</c:v>
                </c:pt>
                <c:pt idx="3">
                  <c:v>7.5082374580508815E-2</c:v>
                </c:pt>
                <c:pt idx="4">
                  <c:v>7.8721574487228413E-2</c:v>
                </c:pt>
                <c:pt idx="5">
                  <c:v>8.2466497147692081E-2</c:v>
                </c:pt>
                <c:pt idx="6">
                  <c:v>8.6312090438832895E-2</c:v>
                </c:pt>
                <c:pt idx="7">
                  <c:v>9.0252214286126509E-2</c:v>
                </c:pt>
                <c:pt idx="8">
                  <c:v>9.4279577153774247E-2</c:v>
                </c:pt>
                <c:pt idx="9">
                  <c:v>9.8385679616942487E-2</c:v>
                </c:pt>
                <c:pt idx="10">
                  <c:v>0.10256076706567192</c:v>
                </c:pt>
                <c:pt idx="11">
                  <c:v>0.10679379371334616</c:v>
                </c:pt>
                <c:pt idx="12">
                  <c:v>0.1110724001638201</c:v>
                </c:pt>
                <c:pt idx="13">
                  <c:v>0.11538290681906578</c:v>
                </c:pt>
                <c:pt idx="14">
                  <c:v>0.11971032537203768</c:v>
                </c:pt>
                <c:pt idx="15">
                  <c:v>0.12403839051645298</c:v>
                </c:pt>
                <c:pt idx="16">
                  <c:v>0.12834961380663371</c:v>
                </c:pt>
                <c:pt idx="17">
                  <c:v>0.13262536130881769</c:v>
                </c:pt>
                <c:pt idx="18">
                  <c:v>0.13684595629568252</c:v>
                </c:pt>
                <c:pt idx="19">
                  <c:v>0.14099080774730949</c:v>
                </c:pt>
                <c:pt idx="20">
                  <c:v>0.14503856483809102</c:v>
                </c:pt>
                <c:pt idx="21">
                  <c:v>0.14896729691911911</c:v>
                </c:pt>
                <c:pt idx="22">
                  <c:v>0.15275469776405501</c:v>
                </c:pt>
                <c:pt idx="23">
                  <c:v>0.1563783120539623</c:v>
                </c:pt>
                <c:pt idx="24">
                  <c:v>0.15981578125934034</c:v>
                </c:pt>
                <c:pt idx="25">
                  <c:v>0.16304510526688507</c:v>
                </c:pt>
                <c:pt idx="26">
                  <c:v>0.16604491532949039</c:v>
                </c:pt>
                <c:pt idx="27">
                  <c:v>0.16879475322816501</c:v>
                </c:pt>
                <c:pt idx="28">
                  <c:v>0.17127535096168758</c:v>
                </c:pt>
                <c:pt idx="29">
                  <c:v>0.17346890485985983</c:v>
                </c:pt>
                <c:pt idx="30">
                  <c:v>0.17535933778068685</c:v>
                </c:pt>
                <c:pt idx="31">
                  <c:v>0.17693254302551797</c:v>
                </c:pt>
                <c:pt idx="32">
                  <c:v>0.1781766038050237</c:v>
                </c:pt>
                <c:pt idx="33">
                  <c:v>0.17908198251813204</c:v>
                </c:pt>
                <c:pt idx="34">
                  <c:v>0.17964167475922935</c:v>
                </c:pt>
                <c:pt idx="35">
                  <c:v>0.17985132382751351</c:v>
                </c:pt>
                <c:pt idx="36">
                  <c:v>0.17970929254625045</c:v>
                </c:pt>
                <c:pt idx="37">
                  <c:v>0.17921669036855306</c:v>
                </c:pt>
                <c:pt idx="38">
                  <c:v>0.17837735500183236</c:v>
                </c:pt>
                <c:pt idx="39">
                  <c:v>0.17719778907171049</c:v>
                </c:pt>
                <c:pt idx="40">
                  <c:v>0.17568705361235862</c:v>
                </c:pt>
                <c:pt idx="41">
                  <c:v>0.17385662135971883</c:v>
                </c:pt>
                <c:pt idx="42">
                  <c:v>0.17172019388732057</c:v>
                </c:pt>
                <c:pt idx="43">
                  <c:v>0.16929348751938714</c:v>
                </c:pt>
                <c:pt idx="44">
                  <c:v>0.16659399365043293</c:v>
                </c:pt>
                <c:pt idx="45">
                  <c:v>0.16364071957376111</c:v>
                </c:pt>
                <c:pt idx="46">
                  <c:v>0.16045391616438423</c:v>
                </c:pt>
                <c:pt idx="47">
                  <c:v>0.15705479877797854</c:v>
                </c:pt>
                <c:pt idx="48">
                  <c:v>0.15346526753053052</c:v>
                </c:pt>
                <c:pt idx="49">
                  <c:v>0.14970763273657559</c:v>
                </c:pt>
                <c:pt idx="50">
                  <c:v>0.14580435073780612</c:v>
                </c:pt>
                <c:pt idx="51">
                  <c:v>0.14177777468358085</c:v>
                </c:pt>
                <c:pt idx="52">
                  <c:v>0.13764992406813437</c:v>
                </c:pt>
                <c:pt idx="53">
                  <c:v>0.1334422760237734</c:v>
                </c:pt>
                <c:pt idx="54">
                  <c:v>0.12917558055078635</c:v>
                </c:pt>
                <c:pt idx="55">
                  <c:v>0.12486970106531387</c:v>
                </c:pt>
                <c:pt idx="56">
                  <c:v>0.12054348089330216</c:v>
                </c:pt>
                <c:pt idx="57">
                  <c:v>0.11621463565360149</c:v>
                </c:pt>
                <c:pt idx="58">
                  <c:v>0.11189967087208974</c:v>
                </c:pt>
                <c:pt idx="59">
                  <c:v>0.10761382366142765</c:v>
                </c:pt>
                <c:pt idx="60">
                  <c:v>0.10337102689231058</c:v>
                </c:pt>
                <c:pt idx="61">
                  <c:v>9.918389397176855E-2</c:v>
                </c:pt>
                <c:pt idx="62">
                  <c:v>9.5063722128100117E-2</c:v>
                </c:pt>
                <c:pt idx="63">
                  <c:v>9.1020511973266938E-2</c:v>
                </c:pt>
                <c:pt idx="64">
                  <c:v>8.7063001062647152E-2</c:v>
                </c:pt>
                <c:pt idx="65">
                  <c:v>8.319870918819823E-2</c:v>
                </c:pt>
                <c:pt idx="66">
                  <c:v>7.9433993212900747E-2</c:v>
                </c:pt>
                <c:pt idx="67">
                  <c:v>7.5774109370402756E-2</c:v>
                </c:pt>
                <c:pt idx="68">
                  <c:v>7.2223281103080267E-2</c:v>
                </c:pt>
                <c:pt idx="69">
                  <c:v>6.8784770684135479E-2</c:v>
                </c:pt>
                <c:pt idx="70">
                  <c:v>6.5460953055810733E-2</c:v>
                </c:pt>
                <c:pt idx="71">
                  <c:v>6.2253390508494419E-2</c:v>
                </c:pt>
                <c:pt idx="72">
                  <c:v>5.9162907017900682E-2</c:v>
                </c:pt>
                <c:pt idx="73">
                  <c:v>5.6189661244383696E-2</c:v>
                </c:pt>
                <c:pt idx="74">
                  <c:v>5.3333217375757108E-2</c:v>
                </c:pt>
                <c:pt idx="75">
                  <c:v>5.0592613159811048E-2</c:v>
                </c:pt>
                <c:pt idx="76">
                  <c:v>4.7966424623094493E-2</c:v>
                </c:pt>
                <c:pt idx="77">
                  <c:v>4.5452827107353586E-2</c:v>
                </c:pt>
                <c:pt idx="78">
                  <c:v>4.304965237385646E-2</c:v>
                </c:pt>
                <c:pt idx="79">
                  <c:v>4.075444162883627E-2</c:v>
                </c:pt>
                <c:pt idx="80">
                  <c:v>3.8564494410999829E-2</c:v>
                </c:pt>
                <c:pt idx="81">
                  <c:v>3.6476913355367291E-2</c:v>
                </c:pt>
                <c:pt idx="82">
                  <c:v>3.448864490771214E-2</c:v>
                </c:pt>
                <c:pt idx="83">
                  <c:v>3.2596516111795419E-2</c:v>
                </c:pt>
                <c:pt idx="84">
                  <c:v>3.0797267628716148E-2</c:v>
                </c:pt>
                <c:pt idx="85">
                  <c:v>2.908758317533509E-2</c:v>
                </c:pt>
                <c:pt idx="86">
                  <c:v>2.7464115588139382E-2</c:v>
                </c:pt>
                <c:pt idx="87">
                  <c:v>2.5923509731303657E-2</c:v>
                </c:pt>
                <c:pt idx="88">
                  <c:v>2.4462422474197821E-2</c:v>
                </c:pt>
                <c:pt idx="89">
                  <c:v>2.3077539965213466E-2</c:v>
                </c:pt>
                <c:pt idx="90">
                  <c:v>2.1765592426460291E-2</c:v>
                </c:pt>
                <c:pt idx="91">
                  <c:v>2.052336668843463E-2</c:v>
                </c:pt>
                <c:pt idx="92">
                  <c:v>1.934771667590585E-2</c:v>
                </c:pt>
                <c:pt idx="93">
                  <c:v>1.8235572046617184E-2</c:v>
                </c:pt>
                <c:pt idx="94">
                  <c:v>1.7183945173485034E-2</c:v>
                </c:pt>
                <c:pt idx="95">
                  <c:v>1.6189936649244358E-2</c:v>
                </c:pt>
                <c:pt idx="96">
                  <c:v>1.5250739480295837E-2</c:v>
                </c:pt>
                <c:pt idx="97">
                  <c:v>1.436364212415844E-2</c:v>
                </c:pt>
                <c:pt idx="98">
                  <c:v>1.3526030512660363E-2</c:v>
                </c:pt>
                <c:pt idx="99">
                  <c:v>1.2735389190995965E-2</c:v>
                </c:pt>
                <c:pt idx="100">
                  <c:v>1.1989301691180697E-2</c:v>
                </c:pt>
                <c:pt idx="101">
                  <c:v>1.1285450247354851E-2</c:v>
                </c:pt>
                <c:pt idx="102">
                  <c:v>1.0621614949892102E-2</c:v>
                </c:pt>
                <c:pt idx="103">
                  <c:v>9.9956724254101209E-3</c:v>
                </c:pt>
                <c:pt idx="104">
                  <c:v>9.4055941205815879E-3</c:v>
                </c:pt>
                <c:pt idx="105">
                  <c:v>8.8494442591163184E-3</c:v>
                </c:pt>
                <c:pt idx="106">
                  <c:v>8.3253775334219786E-3</c:v>
                </c:pt>
                <c:pt idx="107">
                  <c:v>7.8316365852398196E-3</c:v>
                </c:pt>
                <c:pt idx="108">
                  <c:v>7.3665493229679632E-3</c:v>
                </c:pt>
                <c:pt idx="109">
                  <c:v>6.928526117401833E-3</c:v>
                </c:pt>
                <c:pt idx="110">
                  <c:v>6.5160569122052463E-3</c:v>
                </c:pt>
                <c:pt idx="111">
                  <c:v>6.1277082805436152E-3</c:v>
                </c:pt>
                <c:pt idx="112">
                  <c:v>5.7621204549249709E-3</c:v>
                </c:pt>
                <c:pt idx="113">
                  <c:v>5.4180043533704142E-3</c:v>
                </c:pt>
                <c:pt idx="114">
                  <c:v>5.0941386215358746E-3</c:v>
                </c:pt>
                <c:pt idx="115">
                  <c:v>4.7893667072974331E-3</c:v>
                </c:pt>
              </c:numCache>
            </c:numRef>
          </c:val>
          <c:smooth val="0"/>
          <c:extLst>
            <c:ext xmlns:c16="http://schemas.microsoft.com/office/drawing/2014/chart" uri="{C3380CC4-5D6E-409C-BE32-E72D297353CC}">
              <c16:uniqueId val="{00000002-BF65-4591-A4CD-DCFA9B586DF2}"/>
            </c:ext>
          </c:extLst>
        </c:ser>
        <c:ser>
          <c:idx val="2"/>
          <c:order val="3"/>
          <c:tx>
            <c:strRef>
              <c:f>'Working Data'!$O$28</c:f>
              <c:strCache>
                <c:ptCount val="1"/>
                <c:pt idx="0">
                  <c:v>2nd Derivative</c:v>
                </c:pt>
              </c:strCache>
            </c:strRef>
          </c:tx>
          <c:spPr>
            <a:ln w="25400" cap="rnd">
              <a:solidFill>
                <a:schemeClr val="accent3"/>
              </a:solidFill>
              <a:prstDash val="dash"/>
              <a:round/>
            </a:ln>
            <a:effectLst/>
          </c:spPr>
          <c:marker>
            <c:symbol val="none"/>
          </c:marker>
          <c:cat>
            <c:numRef>
              <c:f>'Working Data'!$A$129:$A$244</c:f>
              <c:numCache>
                <c:formatCode>General</c:formatCode>
                <c:ptCount val="116"/>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numCache>
            </c:numRef>
          </c:cat>
          <c:val>
            <c:numRef>
              <c:f>'Working Data'!$O$29:$O$244</c:f>
              <c:numCache>
                <c:formatCode>0.000</c:formatCode>
                <c:ptCount val="116"/>
                <c:pt idx="0">
                  <c:v>2.5947898434246736E-2</c:v>
                </c:pt>
                <c:pt idx="1">
                  <c:v>2.6875004605353303E-2</c:v>
                </c:pt>
                <c:pt idx="2">
                  <c:v>2.7787701143049372E-2</c:v>
                </c:pt>
                <c:pt idx="3">
                  <c:v>2.8679302945552668E-2</c:v>
                </c:pt>
                <c:pt idx="4">
                  <c:v>2.954252805523061E-2</c:v>
                </c:pt>
                <c:pt idx="5">
                  <c:v>3.0369507540454536E-2</c:v>
                </c:pt>
                <c:pt idx="6">
                  <c:v>3.1151806855905999E-2</c:v>
                </c:pt>
                <c:pt idx="7">
                  <c:v>3.1880460215900588E-2</c:v>
                </c:pt>
                <c:pt idx="8">
                  <c:v>3.2546019447685301E-2</c:v>
                </c:pt>
                <c:pt idx="9">
                  <c:v>3.3138618658369957E-2</c:v>
                </c:pt>
                <c:pt idx="10">
                  <c:v>3.3648055840532529E-2</c:v>
                </c:pt>
                <c:pt idx="11">
                  <c:v>3.4063892249373388E-2</c:v>
                </c:pt>
                <c:pt idx="12">
                  <c:v>3.4375570002666507E-2</c:v>
                </c:pt>
                <c:pt idx="13">
                  <c:v>3.4572547881019253E-2</c:v>
                </c:pt>
                <c:pt idx="14">
                  <c:v>3.4644454741753157E-2</c:v>
                </c:pt>
                <c:pt idx="15">
                  <c:v>3.4581259311971896E-2</c:v>
                </c:pt>
                <c:pt idx="16">
                  <c:v>3.4373454408143572E-2</c:v>
                </c:pt>
                <c:pt idx="17">
                  <c:v>3.4012252860604116E-2</c:v>
                </c:pt>
                <c:pt idx="18">
                  <c:v>3.348979162864249E-2</c:v>
                </c:pt>
                <c:pt idx="19">
                  <c:v>3.2799339808958848E-2</c:v>
                </c:pt>
                <c:pt idx="20">
                  <c:v>3.193550550707161E-2</c:v>
                </c:pt>
                <c:pt idx="21">
                  <c:v>3.0894435902135281E-2</c:v>
                </c:pt>
                <c:pt idx="22">
                  <c:v>2.9674004337617584E-2</c:v>
                </c:pt>
                <c:pt idx="23">
                  <c:v>2.8273977960193084E-2</c:v>
                </c:pt>
                <c:pt idx="24">
                  <c:v>2.6696159350385773E-2</c:v>
                </c:pt>
                <c:pt idx="25">
                  <c:v>2.4944495777174443E-2</c:v>
                </c:pt>
                <c:pt idx="26">
                  <c:v>2.3025150190375772E-2</c:v>
                </c:pt>
                <c:pt idx="27">
                  <c:v>2.0946528850264604E-2</c:v>
                </c:pt>
                <c:pt idx="28">
                  <c:v>1.8719261577564254E-2</c:v>
                </c:pt>
                <c:pt idx="29">
                  <c:v>1.6356131963639046E-2</c:v>
                </c:pt>
                <c:pt idx="30">
                  <c:v>1.3871956465918017E-2</c:v>
                </c:pt>
                <c:pt idx="31">
                  <c:v>1.1283413064239125E-2</c:v>
                </c:pt>
                <c:pt idx="32">
                  <c:v>8.6088219910703413E-3</c:v>
                </c:pt>
                <c:pt idx="33">
                  <c:v>5.8678828820254254E-3</c:v>
                </c:pt>
                <c:pt idx="34">
                  <c:v>3.081374426409027E-3</c:v>
                </c:pt>
                <c:pt idx="35">
                  <c:v>2.7082413498990935E-4</c:v>
                </c:pt>
                <c:pt idx="36">
                  <c:v>-2.5418429043165798E-3</c:v>
                </c:pt>
                <c:pt idx="37">
                  <c:v>-5.3346665165315693E-3</c:v>
                </c:pt>
                <c:pt idx="38">
                  <c:v>-8.0860149251156151E-3</c:v>
                </c:pt>
                <c:pt idx="39">
                  <c:v>-1.077493893954902E-2</c:v>
                </c:pt>
                <c:pt idx="40">
                  <c:v>-1.3381506952295825E-2</c:v>
                </c:pt>
                <c:pt idx="41">
                  <c:v>-1.5887111672383956E-2</c:v>
                </c:pt>
                <c:pt idx="42">
                  <c:v>-1.8274740712662926E-2</c:v>
                </c:pt>
                <c:pt idx="43">
                  <c:v>-2.0529204637124428E-2</c:v>
                </c:pt>
                <c:pt idx="44">
                  <c:v>-2.2637317777606587E-2</c:v>
                </c:pt>
                <c:pt idx="45">
                  <c:v>-2.4588028950957328E-2</c:v>
                </c:pt>
                <c:pt idx="46">
                  <c:v>-2.6372501051560079E-2</c:v>
                </c:pt>
                <c:pt idx="47">
                  <c:v>-2.7984140267999478E-2</c:v>
                </c:pt>
                <c:pt idx="48">
                  <c:v>-2.9418577295108779E-2</c:v>
                </c:pt>
                <c:pt idx="49">
                  <c:v>-3.0673604317355437E-2</c:v>
                </c:pt>
                <c:pt idx="50">
                  <c:v>-3.1749072678269971E-2</c:v>
                </c:pt>
                <c:pt idx="51">
                  <c:v>-3.2646756994640619E-2</c:v>
                </c:pt>
                <c:pt idx="52">
                  <c:v>-3.337019201392305E-2</c:v>
                </c:pt>
                <c:pt idx="53">
                  <c:v>-3.3924488756772432E-2</c:v>
                </c:pt>
                <c:pt idx="54">
                  <c:v>-3.4316136456713706E-2</c:v>
                </c:pt>
                <c:pt idx="55">
                  <c:v>-3.4552796540167963E-2</c:v>
                </c:pt>
                <c:pt idx="56">
                  <c:v>-3.4643094424615953E-2</c:v>
                </c:pt>
                <c:pt idx="57">
                  <c:v>-3.4596414297023641E-2</c:v>
                </c:pt>
                <c:pt idx="58">
                  <c:v>-3.4422701315978917E-2</c:v>
                </c:pt>
                <c:pt idx="59">
                  <c:v>-3.4132274904413673E-2</c:v>
                </c:pt>
                <c:pt idx="60">
                  <c:v>-3.3735656006118754E-2</c:v>
                </c:pt>
                <c:pt idx="61">
                  <c:v>-3.3243410403452023E-2</c:v>
                </c:pt>
                <c:pt idx="62">
                  <c:v>-3.26660094638941E-2</c:v>
                </c:pt>
                <c:pt idx="63">
                  <c:v>-3.2013709020582558E-2</c:v>
                </c:pt>
                <c:pt idx="64">
                  <c:v>-3.129644651096599E-2</c:v>
                </c:pt>
                <c:pt idx="65">
                  <c:v>-3.0523756006302048E-2</c:v>
                </c:pt>
                <c:pt idx="66">
                  <c:v>-2.9704700365462106E-2</c:v>
                </c:pt>
                <c:pt idx="67">
                  <c:v>-2.8847819437501782E-2</c:v>
                </c:pt>
                <c:pt idx="68">
                  <c:v>-2.7961093013343107E-2</c:v>
                </c:pt>
                <c:pt idx="69">
                  <c:v>-2.7051917079842978E-2</c:v>
                </c:pt>
                <c:pt idx="70">
                  <c:v>-2.6127091850064947E-2</c:v>
                </c:pt>
                <c:pt idx="71">
                  <c:v>-2.5192820021505215E-2</c:v>
                </c:pt>
                <c:pt idx="72">
                  <c:v>-2.4254713738971943E-2</c:v>
                </c:pt>
                <c:pt idx="73">
                  <c:v>-2.3317808800756751E-2</c:v>
                </c:pt>
                <c:pt idx="74">
                  <c:v>-2.2386584736356029E-2</c:v>
                </c:pt>
                <c:pt idx="75">
                  <c:v>-2.1464989492947815E-2</c:v>
                </c:pt>
                <c:pt idx="76">
                  <c:v>-2.0556467588845655E-2</c:v>
                </c:pt>
                <c:pt idx="77">
                  <c:v>-1.9663990719122944E-2</c:v>
                </c:pt>
                <c:pt idx="78">
                  <c:v>-1.8790089926540507E-2</c:v>
                </c:pt>
                <c:pt idx="79">
                  <c:v>-1.7936888575899167E-2</c:v>
                </c:pt>
                <c:pt idx="80">
                  <c:v>-1.710613548902044E-2</c:v>
                </c:pt>
                <c:pt idx="81">
                  <c:v>-1.6299237708635377E-2</c:v>
                </c:pt>
                <c:pt idx="82">
                  <c:v>-1.5517292461158688E-2</c:v>
                </c:pt>
                <c:pt idx="83">
                  <c:v>-1.4761117979880155E-2</c:v>
                </c:pt>
                <c:pt idx="84">
                  <c:v>-1.4031282931237116E-2</c:v>
                </c:pt>
                <c:pt idx="85">
                  <c:v>-1.3328134257645828E-2</c:v>
                </c:pt>
                <c:pt idx="86">
                  <c:v>-1.2651823311253266E-2</c:v>
                </c:pt>
                <c:pt idx="87">
                  <c:v>-1.2002330204514827E-2</c:v>
                </c:pt>
                <c:pt idx="88">
                  <c:v>-1.137948634643504E-2</c:v>
                </c:pt>
                <c:pt idx="89">
                  <c:v>-1.0782995168428093E-2</c:v>
                </c:pt>
                <c:pt idx="90">
                  <c:v>-1.0212451071901876E-2</c:v>
                </c:pt>
                <c:pt idx="91">
                  <c:v>-9.6673566516749625E-3</c:v>
                </c:pt>
                <c:pt idx="92">
                  <c:v>-9.1471382660112018E-3</c:v>
                </c:pt>
                <c:pt idx="93">
                  <c:v>-8.6511600361614972E-3</c:v>
                </c:pt>
                <c:pt idx="94">
                  <c:v>-8.1787363665452219E-3</c:v>
                </c:pt>
                <c:pt idx="95">
                  <c:v>-7.7291430817251813E-3</c:v>
                </c:pt>
                <c:pt idx="96">
                  <c:v>-7.3016272787074302E-3</c:v>
                </c:pt>
                <c:pt idx="97">
                  <c:v>-6.8954159933382348E-3</c:v>
                </c:pt>
                <c:pt idx="98">
                  <c:v>-6.5097237781209698E-3</c:v>
                </c:pt>
                <c:pt idx="99">
                  <c:v>-6.1437592860179345E-3</c:v>
                </c:pt>
                <c:pt idx="100">
                  <c:v>-5.7967309510635594E-3</c:v>
                </c:pt>
                <c:pt idx="101">
                  <c:v>-5.467851852171547E-3</c:v>
                </c:pt>
                <c:pt idx="102">
                  <c:v>-5.1563438415977185E-3</c:v>
                </c:pt>
                <c:pt idx="103">
                  <c:v>-4.8614410143119017E-3</c:v>
                </c:pt>
                <c:pt idx="104">
                  <c:v>-4.582392589187391E-3</c:v>
                </c:pt>
                <c:pt idx="105">
                  <c:v>-4.3184652675579069E-3</c:v>
                </c:pt>
                <c:pt idx="106">
                  <c:v>-4.0689451294132224E-3</c:v>
                </c:pt>
                <c:pt idx="107">
                  <c:v>-3.8331391223792523E-3</c:v>
                </c:pt>
                <c:pt idx="108">
                  <c:v>-3.610376193708889E-3</c:v>
                </c:pt>
                <c:pt idx="109">
                  <c:v>-3.4000081108348543E-3</c:v>
                </c:pt>
                <c:pt idx="110">
                  <c:v>-3.2014100116296933E-3</c:v>
                </c:pt>
                <c:pt idx="111">
                  <c:v>-3.0139807213959355E-3</c:v>
                </c:pt>
                <c:pt idx="112">
                  <c:v>-2.8371428697771231E-3</c:v>
                </c:pt>
                <c:pt idx="113">
                  <c:v>-2.6703428372381903E-3</c:v>
                </c:pt>
                <c:pt idx="114">
                  <c:v>-2.5130505575058516E-3</c:v>
                </c:pt>
                <c:pt idx="115">
                  <c:v>-2.3647591993774665E-3</c:v>
                </c:pt>
              </c:numCache>
            </c:numRef>
          </c:val>
          <c:smooth val="0"/>
          <c:extLst>
            <c:ext xmlns:c16="http://schemas.microsoft.com/office/drawing/2014/chart" uri="{C3380CC4-5D6E-409C-BE32-E72D297353CC}">
              <c16:uniqueId val="{00000003-BF65-4591-A4CD-DCFA9B586DF2}"/>
            </c:ext>
          </c:extLst>
        </c:ser>
        <c:ser>
          <c:idx val="3"/>
          <c:order val="4"/>
          <c:tx>
            <c:strRef>
              <c:f>'Working Data'!$P$28</c:f>
              <c:strCache>
                <c:ptCount val="1"/>
                <c:pt idx="0">
                  <c:v>3rd Derivative</c:v>
                </c:pt>
              </c:strCache>
            </c:strRef>
          </c:tx>
          <c:spPr>
            <a:ln w="25400" cap="rnd">
              <a:solidFill>
                <a:schemeClr val="accent4"/>
              </a:solidFill>
              <a:prstDash val="dashDot"/>
              <a:round/>
            </a:ln>
            <a:effectLst/>
          </c:spPr>
          <c:marker>
            <c:symbol val="none"/>
          </c:marker>
          <c:cat>
            <c:numRef>
              <c:f>'Working Data'!$A$129:$A$244</c:f>
              <c:numCache>
                <c:formatCode>General</c:formatCode>
                <c:ptCount val="116"/>
                <c:pt idx="0">
                  <c:v>1900</c:v>
                </c:pt>
                <c:pt idx="1">
                  <c:v>1901</c:v>
                </c:pt>
                <c:pt idx="2">
                  <c:v>1902</c:v>
                </c:pt>
                <c:pt idx="3">
                  <c:v>1903</c:v>
                </c:pt>
                <c:pt idx="4">
                  <c:v>1904</c:v>
                </c:pt>
                <c:pt idx="5">
                  <c:v>1905</c:v>
                </c:pt>
                <c:pt idx="6">
                  <c:v>1906</c:v>
                </c:pt>
                <c:pt idx="7">
                  <c:v>1907</c:v>
                </c:pt>
                <c:pt idx="8">
                  <c:v>1908</c:v>
                </c:pt>
                <c:pt idx="9">
                  <c:v>1909</c:v>
                </c:pt>
                <c:pt idx="10">
                  <c:v>1910</c:v>
                </c:pt>
                <c:pt idx="11">
                  <c:v>1911</c:v>
                </c:pt>
                <c:pt idx="12">
                  <c:v>1912</c:v>
                </c:pt>
                <c:pt idx="13">
                  <c:v>1913</c:v>
                </c:pt>
                <c:pt idx="14">
                  <c:v>1914</c:v>
                </c:pt>
                <c:pt idx="15">
                  <c:v>1915</c:v>
                </c:pt>
                <c:pt idx="16">
                  <c:v>1916</c:v>
                </c:pt>
                <c:pt idx="17">
                  <c:v>1917</c:v>
                </c:pt>
                <c:pt idx="18">
                  <c:v>1918</c:v>
                </c:pt>
                <c:pt idx="19">
                  <c:v>1919</c:v>
                </c:pt>
                <c:pt idx="20">
                  <c:v>1920</c:v>
                </c:pt>
                <c:pt idx="21">
                  <c:v>1921</c:v>
                </c:pt>
                <c:pt idx="22">
                  <c:v>1922</c:v>
                </c:pt>
                <c:pt idx="23">
                  <c:v>1923</c:v>
                </c:pt>
                <c:pt idx="24">
                  <c:v>1924</c:v>
                </c:pt>
                <c:pt idx="25">
                  <c:v>1925</c:v>
                </c:pt>
                <c:pt idx="26">
                  <c:v>1926</c:v>
                </c:pt>
                <c:pt idx="27">
                  <c:v>1927</c:v>
                </c:pt>
                <c:pt idx="28">
                  <c:v>1928</c:v>
                </c:pt>
                <c:pt idx="29">
                  <c:v>1929</c:v>
                </c:pt>
                <c:pt idx="30">
                  <c:v>1930</c:v>
                </c:pt>
                <c:pt idx="31">
                  <c:v>1931</c:v>
                </c:pt>
                <c:pt idx="32">
                  <c:v>1932</c:v>
                </c:pt>
                <c:pt idx="33">
                  <c:v>1933</c:v>
                </c:pt>
                <c:pt idx="34">
                  <c:v>1934</c:v>
                </c:pt>
                <c:pt idx="35">
                  <c:v>1935</c:v>
                </c:pt>
                <c:pt idx="36">
                  <c:v>1936</c:v>
                </c:pt>
                <c:pt idx="37">
                  <c:v>1937</c:v>
                </c:pt>
                <c:pt idx="38">
                  <c:v>1938</c:v>
                </c:pt>
                <c:pt idx="39">
                  <c:v>1939</c:v>
                </c:pt>
                <c:pt idx="40">
                  <c:v>1940</c:v>
                </c:pt>
                <c:pt idx="41">
                  <c:v>1941</c:v>
                </c:pt>
                <c:pt idx="42">
                  <c:v>1942</c:v>
                </c:pt>
                <c:pt idx="43">
                  <c:v>1943</c:v>
                </c:pt>
                <c:pt idx="44">
                  <c:v>1944</c:v>
                </c:pt>
                <c:pt idx="45">
                  <c:v>1945</c:v>
                </c:pt>
                <c:pt idx="46">
                  <c:v>1946</c:v>
                </c:pt>
                <c:pt idx="47">
                  <c:v>1947</c:v>
                </c:pt>
                <c:pt idx="48">
                  <c:v>1948</c:v>
                </c:pt>
                <c:pt idx="49">
                  <c:v>1949</c:v>
                </c:pt>
                <c:pt idx="50">
                  <c:v>1950</c:v>
                </c:pt>
                <c:pt idx="51">
                  <c:v>1951</c:v>
                </c:pt>
                <c:pt idx="52">
                  <c:v>1952</c:v>
                </c:pt>
                <c:pt idx="53">
                  <c:v>1953</c:v>
                </c:pt>
                <c:pt idx="54">
                  <c:v>1954</c:v>
                </c:pt>
                <c:pt idx="55">
                  <c:v>1955</c:v>
                </c:pt>
                <c:pt idx="56">
                  <c:v>1956</c:v>
                </c:pt>
                <c:pt idx="57">
                  <c:v>1957</c:v>
                </c:pt>
                <c:pt idx="58">
                  <c:v>1958</c:v>
                </c:pt>
                <c:pt idx="59">
                  <c:v>1959</c:v>
                </c:pt>
                <c:pt idx="60">
                  <c:v>1960</c:v>
                </c:pt>
                <c:pt idx="61">
                  <c:v>1961</c:v>
                </c:pt>
                <c:pt idx="62">
                  <c:v>1962</c:v>
                </c:pt>
                <c:pt idx="63">
                  <c:v>1963</c:v>
                </c:pt>
                <c:pt idx="64">
                  <c:v>1964</c:v>
                </c:pt>
                <c:pt idx="65">
                  <c:v>1965</c:v>
                </c:pt>
                <c:pt idx="66">
                  <c:v>1966</c:v>
                </c:pt>
                <c:pt idx="67">
                  <c:v>1967</c:v>
                </c:pt>
                <c:pt idx="68">
                  <c:v>1968</c:v>
                </c:pt>
                <c:pt idx="69">
                  <c:v>1969</c:v>
                </c:pt>
                <c:pt idx="70">
                  <c:v>1970</c:v>
                </c:pt>
                <c:pt idx="71">
                  <c:v>1971</c:v>
                </c:pt>
                <c:pt idx="72">
                  <c:v>1972</c:v>
                </c:pt>
                <c:pt idx="73">
                  <c:v>1973</c:v>
                </c:pt>
                <c:pt idx="74">
                  <c:v>1974</c:v>
                </c:pt>
                <c:pt idx="75">
                  <c:v>1975</c:v>
                </c:pt>
                <c:pt idx="76">
                  <c:v>1976</c:v>
                </c:pt>
                <c:pt idx="77">
                  <c:v>1977</c:v>
                </c:pt>
                <c:pt idx="78">
                  <c:v>1978</c:v>
                </c:pt>
                <c:pt idx="79">
                  <c:v>1979</c:v>
                </c:pt>
                <c:pt idx="80">
                  <c:v>1980</c:v>
                </c:pt>
                <c:pt idx="81">
                  <c:v>1981</c:v>
                </c:pt>
                <c:pt idx="82">
                  <c:v>1982</c:v>
                </c:pt>
                <c:pt idx="83">
                  <c:v>1983</c:v>
                </c:pt>
                <c:pt idx="84">
                  <c:v>1984</c:v>
                </c:pt>
                <c:pt idx="85">
                  <c:v>1985</c:v>
                </c:pt>
                <c:pt idx="86">
                  <c:v>1986</c:v>
                </c:pt>
                <c:pt idx="87">
                  <c:v>1987</c:v>
                </c:pt>
                <c:pt idx="88">
                  <c:v>1988</c:v>
                </c:pt>
                <c:pt idx="89">
                  <c:v>1989</c:v>
                </c:pt>
                <c:pt idx="90">
                  <c:v>1990</c:v>
                </c:pt>
                <c:pt idx="91">
                  <c:v>1991</c:v>
                </c:pt>
                <c:pt idx="92">
                  <c:v>1992</c:v>
                </c:pt>
                <c:pt idx="93">
                  <c:v>1993</c:v>
                </c:pt>
                <c:pt idx="94">
                  <c:v>1994</c:v>
                </c:pt>
                <c:pt idx="95">
                  <c:v>1995</c:v>
                </c:pt>
                <c:pt idx="96">
                  <c:v>1996</c:v>
                </c:pt>
                <c:pt idx="97">
                  <c:v>1997</c:v>
                </c:pt>
                <c:pt idx="98">
                  <c:v>1998</c:v>
                </c:pt>
                <c:pt idx="99">
                  <c:v>1999</c:v>
                </c:pt>
                <c:pt idx="100">
                  <c:v>2000</c:v>
                </c:pt>
                <c:pt idx="101">
                  <c:v>2001</c:v>
                </c:pt>
                <c:pt idx="102">
                  <c:v>2002</c:v>
                </c:pt>
                <c:pt idx="103">
                  <c:v>2003</c:v>
                </c:pt>
                <c:pt idx="104">
                  <c:v>2004</c:v>
                </c:pt>
                <c:pt idx="105">
                  <c:v>2005</c:v>
                </c:pt>
                <c:pt idx="106">
                  <c:v>2006</c:v>
                </c:pt>
                <c:pt idx="107">
                  <c:v>2007</c:v>
                </c:pt>
                <c:pt idx="108">
                  <c:v>2008</c:v>
                </c:pt>
                <c:pt idx="109">
                  <c:v>2009</c:v>
                </c:pt>
                <c:pt idx="110">
                  <c:v>2010</c:v>
                </c:pt>
                <c:pt idx="111">
                  <c:v>2011</c:v>
                </c:pt>
                <c:pt idx="112">
                  <c:v>2012</c:v>
                </c:pt>
                <c:pt idx="113">
                  <c:v>2013</c:v>
                </c:pt>
                <c:pt idx="114">
                  <c:v>2014</c:v>
                </c:pt>
                <c:pt idx="115">
                  <c:v>2015</c:v>
                </c:pt>
              </c:numCache>
            </c:numRef>
          </c:cat>
          <c:val>
            <c:numRef>
              <c:f>'Working Data'!$P$29:$P$244</c:f>
              <c:numCache>
                <c:formatCode>0.000</c:formatCode>
                <c:ptCount val="116"/>
                <c:pt idx="0">
                  <c:v>9.3223211921382139E-4</c:v>
                </c:pt>
                <c:pt idx="1">
                  <c:v>9.209656516202347E-4</c:v>
                </c:pt>
                <c:pt idx="2">
                  <c:v>9.03313244590293E-4</c:v>
                </c:pt>
                <c:pt idx="3">
                  <c:v>8.7867653981394593E-4</c:v>
                </c:pt>
                <c:pt idx="4">
                  <c:v>8.4646183860777313E-4</c:v>
                </c:pt>
                <c:pt idx="5">
                  <c:v>8.0609080491713758E-4</c:v>
                </c:pt>
                <c:pt idx="6">
                  <c:v>7.5701271735547238E-4</c:v>
                </c:pt>
                <c:pt idx="7">
                  <c:v>6.9871823210465958E-4</c:v>
                </c:pt>
                <c:pt idx="8">
                  <c:v>6.307545579084115E-4</c:v>
                </c:pt>
                <c:pt idx="9">
                  <c:v>5.5274187371594154E-4</c:v>
                </c:pt>
                <c:pt idx="10">
                  <c:v>4.6439073979282001E-4</c:v>
                </c:pt>
                <c:pt idx="11">
                  <c:v>3.655201661502757E-4</c:v>
                </c:pt>
                <c:pt idx="12">
                  <c:v>2.5607591072850566E-4</c:v>
                </c:pt>
                <c:pt idx="13">
                  <c:v>1.3614848768420172E-4</c:v>
                </c:pt>
                <c:pt idx="14">
                  <c:v>5.9902781711544867E-6</c:v>
                </c:pt>
                <c:pt idx="15">
                  <c:v>-1.3396894210167243E-4</c:v>
                </c:pt>
                <c:pt idx="16">
                  <c:v>-2.8310880600120253E-4</c:v>
                </c:pt>
                <c:pt idx="17">
                  <c:v>-4.4060827468488708E-4</c:v>
                </c:pt>
                <c:pt idx="18">
                  <c:v>-6.0543946786669703E-4</c:v>
                </c:pt>
                <c:pt idx="19">
                  <c:v>-7.763661697539493E-4</c:v>
                </c:pt>
                <c:pt idx="20">
                  <c:v>-9.5194770452129457E-4</c:v>
                </c:pt>
                <c:pt idx="21">
                  <c:v>-1.130548757805865E-3</c:v>
                </c:pt>
                <c:pt idx="22">
                  <c:v>-1.3103555559064825E-3</c:v>
                </c:pt>
                <c:pt idx="23">
                  <c:v>-1.4893986039019051E-3</c:v>
                </c:pt>
                <c:pt idx="24">
                  <c:v>-1.6655819330197606E-3</c:v>
                </c:pt>
                <c:pt idx="25">
                  <c:v>-1.8367185252675434E-3</c:v>
                </c:pt>
                <c:pt idx="26">
                  <c:v>-2.0005712822096064E-3</c:v>
                </c:pt>
                <c:pt idx="27">
                  <c:v>-2.1548986006883317E-3</c:v>
                </c:pt>
                <c:pt idx="28">
                  <c:v>-2.297503329501818E-3</c:v>
                </c:pt>
                <c:pt idx="29">
                  <c:v>-2.4262836270651984E-3</c:v>
                </c:pt>
                <c:pt idx="30">
                  <c:v>-2.5392840401858236E-3</c:v>
                </c:pt>
                <c:pt idx="31">
                  <c:v>-2.634744995715393E-3</c:v>
                </c:pt>
                <c:pt idx="32">
                  <c:v>-2.7111488539457041E-3</c:v>
                </c:pt>
                <c:pt idx="33">
                  <c:v>-2.7672607241254342E-3</c:v>
                </c:pt>
                <c:pt idx="34">
                  <c:v>-2.8021623911556616E-3</c:v>
                </c:pt>
                <c:pt idx="35">
                  <c:v>-2.8152779442794044E-3</c:v>
                </c:pt>
                <c:pt idx="36">
                  <c:v>-2.8063900223927267E-3</c:v>
                </c:pt>
                <c:pt idx="37">
                  <c:v>-2.775645979098761E-3</c:v>
                </c:pt>
                <c:pt idx="38">
                  <c:v>-2.7235537012831536E-3</c:v>
                </c:pt>
                <c:pt idx="39">
                  <c:v>-2.6509672618791162E-3</c:v>
                </c:pt>
                <c:pt idx="40">
                  <c:v>-2.5590630233565566E-3</c:v>
                </c:pt>
                <c:pt idx="41">
                  <c:v>-2.4493072069570587E-3</c:v>
                </c:pt>
                <c:pt idx="42">
                  <c:v>-2.3234162804819133E-3</c:v>
                </c:pt>
                <c:pt idx="43">
                  <c:v>-2.1833117760492239E-3</c:v>
                </c:pt>
                <c:pt idx="44">
                  <c:v>-2.0310713163583217E-3</c:v>
                </c:pt>
                <c:pt idx="45">
                  <c:v>-1.8688776981961974E-3</c:v>
                </c:pt>
                <c:pt idx="46">
                  <c:v>-1.6989678566699501E-3</c:v>
                </c:pt>
                <c:pt idx="47">
                  <c:v>-1.523583420777996E-3</c:v>
                </c:pt>
                <c:pt idx="48">
                  <c:v>-1.3449243835279825E-3</c:v>
                </c:pt>
                <c:pt idx="49">
                  <c:v>-1.1651071647654728E-3</c:v>
                </c:pt>
                <c:pt idx="50">
                  <c:v>-9.861280612567453E-4</c:v>
                </c:pt>
                <c:pt idx="51">
                  <c:v>-8.0983277595177627E-4</c:v>
                </c:pt>
                <c:pt idx="52">
                  <c:v>-6.378924153375734E-4</c:v>
                </c:pt>
                <c:pt idx="53">
                  <c:v>-4.7178605676454567E-4</c:v>
                </c:pt>
                <c:pt idx="54">
                  <c:v>-3.1278972988362571E-4</c:v>
                </c:pt>
                <c:pt idx="55">
                  <c:v>-1.6197143756685705E-4</c:v>
                </c:pt>
                <c:pt idx="56">
                  <c:v>-2.0191667858171195E-5</c:v>
                </c:pt>
                <c:pt idx="57">
                  <c:v>1.1189127799011887E-4</c:v>
                </c:pt>
                <c:pt idx="58">
                  <c:v>2.3381189624424074E-4</c:v>
                </c:pt>
                <c:pt idx="59">
                  <c:v>3.452848216537624E-4</c:v>
                </c:pt>
                <c:pt idx="60">
                  <c:v>4.461896886729617E-4</c:v>
                </c:pt>
                <c:pt idx="61">
                  <c:v>5.3655426982967516E-4</c:v>
                </c:pt>
                <c:pt idx="62">
                  <c:v>6.165365903188319E-4</c:v>
                </c:pt>
                <c:pt idx="63">
                  <c:v>6.8640664241560116E-4</c:v>
                </c:pt>
                <c:pt idx="64">
                  <c:v>7.4652823676600653E-4</c:v>
                </c:pt>
                <c:pt idx="65">
                  <c:v>7.9734143591792374E-4</c:v>
                </c:pt>
                <c:pt idx="66">
                  <c:v>8.3934592358552817E-4</c:v>
                </c:pt>
                <c:pt idx="67">
                  <c:v>8.7308557507247348E-4</c:v>
                </c:pt>
                <c:pt idx="68">
                  <c:v>8.9913441297818464E-4</c:v>
                </c:pt>
                <c:pt idx="69">
                  <c:v>9.1808405979011047E-4</c:v>
                </c:pt>
                <c:pt idx="70">
                  <c:v>9.3053273638824105E-4</c:v>
                </c:pt>
                <c:pt idx="71">
                  <c:v>9.3707580330637248E-4</c:v>
                </c:pt>
                <c:pt idx="72">
                  <c:v>9.3829779968494754E-4</c:v>
                </c:pt>
                <c:pt idx="73">
                  <c:v>9.3476590265812441E-4</c:v>
                </c:pt>
                <c:pt idx="74">
                  <c:v>9.2702470658771448E-4</c:v>
                </c:pt>
                <c:pt idx="75">
                  <c:v>9.1559220604721717E-4</c:v>
                </c:pt>
                <c:pt idx="76">
                  <c:v>9.0095685763858175E-4</c:v>
                </c:pt>
                <c:pt idx="77">
                  <c:v>8.8357559244649567E-4</c:v>
                </c:pt>
                <c:pt idx="78">
                  <c:v>8.6387265209682187E-4</c:v>
                </c:pt>
                <c:pt idx="79">
                  <c:v>8.4223912596689853E-4</c:v>
                </c:pt>
                <c:pt idx="80">
                  <c:v>8.1903307418332099E-4</c:v>
                </c:pt>
                <c:pt idx="81">
                  <c:v>7.9458012984614341E-4</c:v>
                </c:pt>
                <c:pt idx="82">
                  <c:v>7.6917448377029506E-4</c:v>
                </c:pt>
                <c:pt idx="83">
                  <c:v>7.4308016538981959E-4</c:v>
                </c:pt>
                <c:pt idx="84">
                  <c:v>7.1653254389574309E-4</c:v>
                </c:pt>
                <c:pt idx="85">
                  <c:v>6.8973998384305767E-4</c:v>
                </c:pt>
                <c:pt idx="86">
                  <c:v>6.6288559912466318E-4</c:v>
                </c:pt>
                <c:pt idx="87">
                  <c:v>6.3612905820358966E-4</c:v>
                </c:pt>
                <c:pt idx="88">
                  <c:v>6.0960840171574485E-4</c:v>
                </c:pt>
                <c:pt idx="89">
                  <c:v>5.8344184095009729E-4</c:v>
                </c:pt>
                <c:pt idx="90">
                  <c:v>5.5772951226760038E-4</c:v>
                </c:pt>
                <c:pt idx="91">
                  <c:v>5.3255516824969053E-4</c:v>
                </c:pt>
                <c:pt idx="92">
                  <c:v>5.079877913090568E-4</c:v>
                </c:pt>
                <c:pt idx="93">
                  <c:v>4.8408311970126263E-4</c:v>
                </c:pt>
                <c:pt idx="94">
                  <c:v>4.6088507940664995E-4</c:v>
                </c:pt>
                <c:pt idx="95">
                  <c:v>4.38427118273467E-4</c:v>
                </c:pt>
                <c:pt idx="96">
                  <c:v>4.1673344119240121E-4</c:v>
                </c:pt>
                <c:pt idx="97">
                  <c:v>3.9582014697559621E-4</c:v>
                </c:pt>
                <c:pt idx="98">
                  <c:v>3.7569626910290935E-4</c:v>
                </c:pt>
                <c:pt idx="99">
                  <c:v>3.5636472363347792E-4</c:v>
                </c:pt>
                <c:pt idx="100">
                  <c:v>3.3782316841576355E-4</c:v>
                </c:pt>
                <c:pt idx="101">
                  <c:v>3.2006477831299186E-4</c:v>
                </c:pt>
                <c:pt idx="102">
                  <c:v>3.0307894153681003E-4</c:v>
                </c:pt>
                <c:pt idx="103">
                  <c:v>2.8685188238845166E-4</c:v>
                </c:pt>
                <c:pt idx="104">
                  <c:v>2.7136721577699177E-4</c:v>
                </c:pt>
                <c:pt idx="105">
                  <c:v>2.5660643884719414E-4</c:v>
                </c:pt>
                <c:pt idx="106">
                  <c:v>2.425493649293545E-4</c:v>
                </c:pt>
                <c:pt idx="107">
                  <c:v>2.2917450484113416E-4</c:v>
                </c:pt>
                <c:pt idx="108">
                  <c:v>2.1645940034376935E-4</c:v>
                </c:pt>
                <c:pt idx="109">
                  <c:v>2.043809142964692E-4</c:v>
                </c:pt>
                <c:pt idx="110">
                  <c:v>1.9291548177480228E-4</c:v>
                </c:pt>
                <c:pt idx="111">
                  <c:v>1.8203932613073927E-4</c:v>
                </c:pt>
                <c:pt idx="112">
                  <c:v>1.717286436811088E-4</c:v>
                </c:pt>
                <c:pt idx="113">
                  <c:v>1.619597604232875E-4</c:v>
                </c:pt>
                <c:pt idx="114">
                  <c:v>1.5270926389633019E-4</c:v>
                </c:pt>
                <c:pt idx="115">
                  <c:v>1.4395411303567065E-4</c:v>
                </c:pt>
              </c:numCache>
            </c:numRef>
          </c:val>
          <c:smooth val="0"/>
          <c:extLst>
            <c:ext xmlns:c16="http://schemas.microsoft.com/office/drawing/2014/chart" uri="{C3380CC4-5D6E-409C-BE32-E72D297353CC}">
              <c16:uniqueId val="{00000004-BF65-4591-A4CD-DCFA9B586DF2}"/>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#4: Automobile Air Conditioning</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Data'!$A$180:$A$213</c:f>
              <c:numCache>
                <c:formatCode>General</c:formatCode>
                <c:ptCount val="34"/>
                <c:pt idx="0">
                  <c:v>1951</c:v>
                </c:pt>
                <c:pt idx="1">
                  <c:v>1952</c:v>
                </c:pt>
                <c:pt idx="2">
                  <c:v>1953</c:v>
                </c:pt>
                <c:pt idx="3">
                  <c:v>1954</c:v>
                </c:pt>
                <c:pt idx="4">
                  <c:v>1955</c:v>
                </c:pt>
                <c:pt idx="5">
                  <c:v>1956</c:v>
                </c:pt>
                <c:pt idx="6">
                  <c:v>1957</c:v>
                </c:pt>
                <c:pt idx="7">
                  <c:v>1958</c:v>
                </c:pt>
                <c:pt idx="8">
                  <c:v>1959</c:v>
                </c:pt>
                <c:pt idx="9">
                  <c:v>1960</c:v>
                </c:pt>
                <c:pt idx="10">
                  <c:v>1961</c:v>
                </c:pt>
                <c:pt idx="11">
                  <c:v>1962</c:v>
                </c:pt>
                <c:pt idx="12">
                  <c:v>1963</c:v>
                </c:pt>
                <c:pt idx="13">
                  <c:v>1964</c:v>
                </c:pt>
                <c:pt idx="14">
                  <c:v>1965</c:v>
                </c:pt>
                <c:pt idx="15">
                  <c:v>1966</c:v>
                </c:pt>
                <c:pt idx="16">
                  <c:v>1967</c:v>
                </c:pt>
                <c:pt idx="17">
                  <c:v>1968</c:v>
                </c:pt>
                <c:pt idx="18">
                  <c:v>1969</c:v>
                </c:pt>
                <c:pt idx="19">
                  <c:v>1970</c:v>
                </c:pt>
                <c:pt idx="20">
                  <c:v>1971</c:v>
                </c:pt>
                <c:pt idx="21">
                  <c:v>1972</c:v>
                </c:pt>
                <c:pt idx="22">
                  <c:v>1973</c:v>
                </c:pt>
                <c:pt idx="23">
                  <c:v>1974</c:v>
                </c:pt>
                <c:pt idx="24">
                  <c:v>1975</c:v>
                </c:pt>
                <c:pt idx="25">
                  <c:v>1976</c:v>
                </c:pt>
                <c:pt idx="26">
                  <c:v>1977</c:v>
                </c:pt>
                <c:pt idx="27">
                  <c:v>1978</c:v>
                </c:pt>
                <c:pt idx="28">
                  <c:v>1979</c:v>
                </c:pt>
                <c:pt idx="29">
                  <c:v>1980</c:v>
                </c:pt>
                <c:pt idx="30">
                  <c:v>1981</c:v>
                </c:pt>
                <c:pt idx="31">
                  <c:v>1982</c:v>
                </c:pt>
                <c:pt idx="32">
                  <c:v>1983</c:v>
                </c:pt>
                <c:pt idx="33">
                  <c:v>1984</c:v>
                </c:pt>
              </c:numCache>
            </c:numRef>
          </c:cat>
          <c:val>
            <c:numRef>
              <c:f>'Working Data'!$Q$180:$Q$213</c:f>
              <c:numCache>
                <c:formatCode>General</c:formatCode>
                <c:ptCount val="34"/>
                <c:pt idx="0">
                  <c:v>0</c:v>
                </c:pt>
                <c:pt idx="1">
                  <c:v>0</c:v>
                </c:pt>
                <c:pt idx="2">
                  <c:v>0</c:v>
                </c:pt>
                <c:pt idx="3">
                  <c:v>0</c:v>
                </c:pt>
                <c:pt idx="4">
                  <c:v>1</c:v>
                </c:pt>
                <c:pt idx="5">
                  <c:v>2</c:v>
                </c:pt>
                <c:pt idx="6">
                  <c:v>3</c:v>
                </c:pt>
                <c:pt idx="7">
                  <c:v>4</c:v>
                </c:pt>
                <c:pt idx="8">
                  <c:v>5</c:v>
                </c:pt>
                <c:pt idx="9">
                  <c:v>7</c:v>
                </c:pt>
                <c:pt idx="10">
                  <c:v>8</c:v>
                </c:pt>
                <c:pt idx="11">
                  <c:v>10.199999999999999</c:v>
                </c:pt>
                <c:pt idx="12">
                  <c:v>13</c:v>
                </c:pt>
                <c:pt idx="13">
                  <c:v>17</c:v>
                </c:pt>
                <c:pt idx="14">
                  <c:v>21</c:v>
                </c:pt>
                <c:pt idx="15">
                  <c:v>28</c:v>
                </c:pt>
                <c:pt idx="16">
                  <c:v>36</c:v>
                </c:pt>
                <c:pt idx="17">
                  <c:v>45</c:v>
                </c:pt>
                <c:pt idx="18">
                  <c:v>55</c:v>
                </c:pt>
                <c:pt idx="19">
                  <c:v>64</c:v>
                </c:pt>
                <c:pt idx="20">
                  <c:v>71</c:v>
                </c:pt>
                <c:pt idx="21">
                  <c:v>76</c:v>
                </c:pt>
                <c:pt idx="22">
                  <c:v>81</c:v>
                </c:pt>
                <c:pt idx="23">
                  <c:v>84</c:v>
                </c:pt>
                <c:pt idx="24">
                  <c:v>85</c:v>
                </c:pt>
                <c:pt idx="25">
                  <c:v>86.5</c:v>
                </c:pt>
                <c:pt idx="26">
                  <c:v>91.5</c:v>
                </c:pt>
                <c:pt idx="27">
                  <c:v>95</c:v>
                </c:pt>
                <c:pt idx="28">
                  <c:v>97</c:v>
                </c:pt>
                <c:pt idx="29">
                  <c:v>94</c:v>
                </c:pt>
                <c:pt idx="30">
                  <c:v>92</c:v>
                </c:pt>
                <c:pt idx="31">
                  <c:v>93</c:v>
                </c:pt>
                <c:pt idx="32">
                  <c:v>97</c:v>
                </c:pt>
                <c:pt idx="33">
                  <c:v>100</c:v>
                </c:pt>
              </c:numCache>
            </c:numRef>
          </c:val>
          <c:smooth val="0"/>
          <c:extLst>
            <c:ext xmlns:c16="http://schemas.microsoft.com/office/drawing/2014/chart" uri="{C3380CC4-5D6E-409C-BE32-E72D297353CC}">
              <c16:uniqueId val="{00000000-3AC1-4B81-8F8A-AAF132E85383}"/>
            </c:ext>
          </c:extLst>
        </c:ser>
        <c:ser>
          <c:idx val="1"/>
          <c:order val="1"/>
          <c:tx>
            <c:strRef>
              <c:f>'Working Data'!$R$28</c:f>
              <c:strCache>
                <c:ptCount val="1"/>
                <c:pt idx="0">
                  <c:v>Logistic Curve</c:v>
                </c:pt>
              </c:strCache>
            </c:strRef>
          </c:tx>
          <c:spPr>
            <a:ln w="25400" cap="rnd">
              <a:solidFill>
                <a:schemeClr val="accent2"/>
              </a:solidFill>
              <a:prstDash val="sysDot"/>
              <a:round/>
            </a:ln>
            <a:effectLst/>
          </c:spPr>
          <c:marker>
            <c:symbol val="none"/>
          </c:marker>
          <c:cat>
            <c:numRef>
              <c:f>'Working Data'!$A$180:$A$213</c:f>
              <c:numCache>
                <c:formatCode>General</c:formatCode>
                <c:ptCount val="34"/>
                <c:pt idx="0">
                  <c:v>1951</c:v>
                </c:pt>
                <c:pt idx="1">
                  <c:v>1952</c:v>
                </c:pt>
                <c:pt idx="2">
                  <c:v>1953</c:v>
                </c:pt>
                <c:pt idx="3">
                  <c:v>1954</c:v>
                </c:pt>
                <c:pt idx="4">
                  <c:v>1955</c:v>
                </c:pt>
                <c:pt idx="5">
                  <c:v>1956</c:v>
                </c:pt>
                <c:pt idx="6">
                  <c:v>1957</c:v>
                </c:pt>
                <c:pt idx="7">
                  <c:v>1958</c:v>
                </c:pt>
                <c:pt idx="8">
                  <c:v>1959</c:v>
                </c:pt>
                <c:pt idx="9">
                  <c:v>1960</c:v>
                </c:pt>
                <c:pt idx="10">
                  <c:v>1961</c:v>
                </c:pt>
                <c:pt idx="11">
                  <c:v>1962</c:v>
                </c:pt>
                <c:pt idx="12">
                  <c:v>1963</c:v>
                </c:pt>
                <c:pt idx="13">
                  <c:v>1964</c:v>
                </c:pt>
                <c:pt idx="14">
                  <c:v>1965</c:v>
                </c:pt>
                <c:pt idx="15">
                  <c:v>1966</c:v>
                </c:pt>
                <c:pt idx="16">
                  <c:v>1967</c:v>
                </c:pt>
                <c:pt idx="17">
                  <c:v>1968</c:v>
                </c:pt>
                <c:pt idx="18">
                  <c:v>1969</c:v>
                </c:pt>
                <c:pt idx="19">
                  <c:v>1970</c:v>
                </c:pt>
                <c:pt idx="20">
                  <c:v>1971</c:v>
                </c:pt>
                <c:pt idx="21">
                  <c:v>1972</c:v>
                </c:pt>
                <c:pt idx="22">
                  <c:v>1973</c:v>
                </c:pt>
                <c:pt idx="23">
                  <c:v>1974</c:v>
                </c:pt>
                <c:pt idx="24">
                  <c:v>1975</c:v>
                </c:pt>
                <c:pt idx="25">
                  <c:v>1976</c:v>
                </c:pt>
                <c:pt idx="26">
                  <c:v>1977</c:v>
                </c:pt>
                <c:pt idx="27">
                  <c:v>1978</c:v>
                </c:pt>
                <c:pt idx="28">
                  <c:v>1979</c:v>
                </c:pt>
                <c:pt idx="29">
                  <c:v>1980</c:v>
                </c:pt>
                <c:pt idx="30">
                  <c:v>1981</c:v>
                </c:pt>
                <c:pt idx="31">
                  <c:v>1982</c:v>
                </c:pt>
                <c:pt idx="32">
                  <c:v>1983</c:v>
                </c:pt>
                <c:pt idx="33">
                  <c:v>1984</c:v>
                </c:pt>
              </c:numCache>
            </c:numRef>
          </c:cat>
          <c:val>
            <c:numRef>
              <c:f>'Working Data'!$R$180:$R$213</c:f>
              <c:numCache>
                <c:formatCode>0.0000</c:formatCode>
                <c:ptCount val="34"/>
                <c:pt idx="0">
                  <c:v>0.36435258300592588</c:v>
                </c:pt>
                <c:pt idx="1">
                  <c:v>0.49992637394305173</c:v>
                </c:pt>
                <c:pt idx="2">
                  <c:v>0.6855993762606869</c:v>
                </c:pt>
                <c:pt idx="3">
                  <c:v>0.93958027916613407</c:v>
                </c:pt>
                <c:pt idx="4">
                  <c:v>1.2864299102932579</c:v>
                </c:pt>
                <c:pt idx="5">
                  <c:v>1.7590467395853662</c:v>
                </c:pt>
                <c:pt idx="6">
                  <c:v>2.401073169488058</c:v>
                </c:pt>
                <c:pt idx="7">
                  <c:v>3.2696309692119621</c:v>
                </c:pt>
                <c:pt idx="8">
                  <c:v>4.4380914762448</c:v>
                </c:pt>
                <c:pt idx="9">
                  <c:v>5.9982286045323487</c:v>
                </c:pt>
                <c:pt idx="10">
                  <c:v>8.0605456007607685</c:v>
                </c:pt>
                <c:pt idx="11">
                  <c:v>10.750835515515485</c:v>
                </c:pt>
                <c:pt idx="12">
                  <c:v>14.200351877741275</c:v>
                </c:pt>
                <c:pt idx="13">
                  <c:v>18.52692170148293</c:v>
                </c:pt>
                <c:pt idx="14">
                  <c:v>23.805959319535535</c:v>
                </c:pt>
                <c:pt idx="15">
                  <c:v>30.03468186018182</c:v>
                </c:pt>
                <c:pt idx="16">
                  <c:v>37.099596993585408</c:v>
                </c:pt>
                <c:pt idx="17">
                  <c:v>44.763125448034586</c:v>
                </c:pt>
                <c:pt idx="18">
                  <c:v>52.683777769801019</c:v>
                </c:pt>
                <c:pt idx="19">
                  <c:v>60.471608996560782</c:v>
                </c:pt>
                <c:pt idx="20">
                  <c:v>67.761990129958917</c:v>
                </c:pt>
                <c:pt idx="21">
                  <c:v>74.279671781424838</c:v>
                </c:pt>
                <c:pt idx="22">
                  <c:v>79.871077326068544</c:v>
                </c:pt>
                <c:pt idx="23">
                  <c:v>84.500589317529403</c:v>
                </c:pt>
                <c:pt idx="24">
                  <c:v>88.222352757944719</c:v>
                </c:pt>
                <c:pt idx="25">
                  <c:v>91.144095861602338</c:v>
                </c:pt>
                <c:pt idx="26">
                  <c:v>93.395289344389809</c:v>
                </c:pt>
                <c:pt idx="27">
                  <c:v>95.104957795739963</c:v>
                </c:pt>
                <c:pt idx="28">
                  <c:v>96.389178488589209</c:v>
                </c:pt>
                <c:pt idx="29">
                  <c:v>97.345884628735504</c:v>
                </c:pt>
                <c:pt idx="30">
                  <c:v>98.054223452375894</c:v>
                </c:pt>
                <c:pt idx="31">
                  <c:v>98.57628336757017</c:v>
                </c:pt>
                <c:pt idx="32">
                  <c:v>98.959758432110903</c:v>
                </c:pt>
                <c:pt idx="33">
                  <c:v>99.240740850354712</c:v>
                </c:pt>
              </c:numCache>
            </c:numRef>
          </c:val>
          <c:smooth val="0"/>
          <c:extLst>
            <c:ext xmlns:c16="http://schemas.microsoft.com/office/drawing/2014/chart" uri="{C3380CC4-5D6E-409C-BE32-E72D297353CC}">
              <c16:uniqueId val="{00000001-3AC1-4B81-8F8A-AAF132E85383}"/>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Data'!$S$1</c:f>
              <c:strCache>
                <c:ptCount val="1"/>
                <c:pt idx="0">
                  <c:v>1st Derivative (Scaled to Fit)</c:v>
                </c:pt>
              </c:strCache>
            </c:strRef>
          </c:tx>
          <c:spPr>
            <a:ln w="25400" cap="rnd">
              <a:solidFill>
                <a:schemeClr val="accent5"/>
              </a:solidFill>
              <a:prstDash val="sysDash"/>
              <a:round/>
            </a:ln>
            <a:effectLst/>
          </c:spPr>
          <c:marker>
            <c:symbol val="none"/>
          </c:marker>
          <c:val>
            <c:numRef>
              <c:f>'Working Data'!$S$180:$S$213</c:f>
              <c:numCache>
                <c:formatCode>0.0000</c:formatCode>
                <c:ptCount val="34"/>
                <c:pt idx="0">
                  <c:v>1.441665174657814E-2</c:v>
                </c:pt>
                <c:pt idx="1">
                  <c:v>1.9754100490807034E-2</c:v>
                </c:pt>
                <c:pt idx="2">
                  <c:v>2.7040234120231932E-2</c:v>
                </c:pt>
                <c:pt idx="3">
                  <c:v>3.6962544836509861E-2</c:v>
                </c:pt>
                <c:pt idx="4">
                  <c:v>5.0430212232789068E-2</c:v>
                </c:pt>
                <c:pt idx="5">
                  <c:v>6.8627433071477326E-2</c:v>
                </c:pt>
                <c:pt idx="6">
                  <c:v>9.3063256383967549E-2</c:v>
                </c:pt>
                <c:pt idx="7">
                  <c:v>0.12559992806624345</c:v>
                </c:pt>
                <c:pt idx="8">
                  <c:v>0.16842589816622119</c:v>
                </c:pt>
                <c:pt idx="9">
                  <c:v>0.22391689280798416</c:v>
                </c:pt>
                <c:pt idx="10">
                  <c:v>0.294302647656567</c:v>
                </c:pt>
                <c:pt idx="11">
                  <c:v>0.3810431723650024</c:v>
                </c:pt>
                <c:pt idx="12">
                  <c:v>0.48385186641572253</c:v>
                </c:pt>
                <c:pt idx="13">
                  <c:v>0.59943928207890196</c:v>
                </c:pt>
                <c:pt idx="14">
                  <c:v>0.72033497237512867</c:v>
                </c:pt>
                <c:pt idx="15">
                  <c:v>0.83451405805812962</c:v>
                </c:pt>
                <c:pt idx="16">
                  <c:v>0.9267240370701525</c:v>
                </c:pt>
                <c:pt idx="17">
                  <c:v>0.98192271565753708</c:v>
                </c:pt>
                <c:pt idx="18">
                  <c:v>0.98995346436181009</c:v>
                </c:pt>
                <c:pt idx="19">
                  <c:v>0.94926718659107223</c:v>
                </c:pt>
                <c:pt idx="20">
                  <c:v>0.86752536995858409</c:v>
                </c:pt>
                <c:pt idx="21">
                  <c:v>0.75870734800592565</c:v>
                </c:pt>
                <c:pt idx="22">
                  <c:v>0.63846615696372611</c:v>
                </c:pt>
                <c:pt idx="23">
                  <c:v>0.52011901490454904</c:v>
                </c:pt>
                <c:pt idx="24">
                  <c:v>0.4126339770969672</c:v>
                </c:pt>
                <c:pt idx="25">
                  <c:v>0.32054518363314216</c:v>
                </c:pt>
                <c:pt idx="26">
                  <c:v>0.24496643172675805</c:v>
                </c:pt>
                <c:pt idx="27">
                  <c:v>0.18487892428029795</c:v>
                </c:pt>
                <c:pt idx="28">
                  <c:v>0.13821720538982446</c:v>
                </c:pt>
                <c:pt idx="29">
                  <c:v>0.10260421477831976</c:v>
                </c:pt>
                <c:pt idx="30">
                  <c:v>7.5768218660004716E-2</c:v>
                </c:pt>
                <c:pt idx="31">
                  <c:v>5.57344611076332E-2</c:v>
                </c:pt>
                <c:pt idx="32">
                  <c:v>4.0880917892793474E-2</c:v>
                </c:pt>
                <c:pt idx="33">
                  <c:v>2.9923186520295662E-2</c:v>
                </c:pt>
              </c:numCache>
            </c:numRef>
          </c:val>
          <c:smooth val="0"/>
          <c:extLst>
            <c:ext xmlns:c16="http://schemas.microsoft.com/office/drawing/2014/chart" uri="{C3380CC4-5D6E-409C-BE32-E72D297353CC}">
              <c16:uniqueId val="{00000002-3AC1-4B81-8F8A-AAF132E85383}"/>
            </c:ext>
          </c:extLst>
        </c:ser>
        <c:ser>
          <c:idx val="2"/>
          <c:order val="3"/>
          <c:tx>
            <c:strRef>
              <c:f>'Working Data'!$T$28</c:f>
              <c:strCache>
                <c:ptCount val="1"/>
                <c:pt idx="0">
                  <c:v>2nd Derivative</c:v>
                </c:pt>
              </c:strCache>
            </c:strRef>
          </c:tx>
          <c:spPr>
            <a:ln w="25400" cap="rnd">
              <a:solidFill>
                <a:schemeClr val="accent3"/>
              </a:solidFill>
              <a:prstDash val="dash"/>
              <a:round/>
            </a:ln>
            <a:effectLst/>
          </c:spPr>
          <c:marker>
            <c:symbol val="none"/>
          </c:marker>
          <c:cat>
            <c:numRef>
              <c:f>'Working Data'!$A$180:$A$213</c:f>
              <c:numCache>
                <c:formatCode>General</c:formatCode>
                <c:ptCount val="34"/>
                <c:pt idx="0">
                  <c:v>1951</c:v>
                </c:pt>
                <c:pt idx="1">
                  <c:v>1952</c:v>
                </c:pt>
                <c:pt idx="2">
                  <c:v>1953</c:v>
                </c:pt>
                <c:pt idx="3">
                  <c:v>1954</c:v>
                </c:pt>
                <c:pt idx="4">
                  <c:v>1955</c:v>
                </c:pt>
                <c:pt idx="5">
                  <c:v>1956</c:v>
                </c:pt>
                <c:pt idx="6">
                  <c:v>1957</c:v>
                </c:pt>
                <c:pt idx="7">
                  <c:v>1958</c:v>
                </c:pt>
                <c:pt idx="8">
                  <c:v>1959</c:v>
                </c:pt>
                <c:pt idx="9">
                  <c:v>1960</c:v>
                </c:pt>
                <c:pt idx="10">
                  <c:v>1961</c:v>
                </c:pt>
                <c:pt idx="11">
                  <c:v>1962</c:v>
                </c:pt>
                <c:pt idx="12">
                  <c:v>1963</c:v>
                </c:pt>
                <c:pt idx="13">
                  <c:v>1964</c:v>
                </c:pt>
                <c:pt idx="14">
                  <c:v>1965</c:v>
                </c:pt>
                <c:pt idx="15">
                  <c:v>1966</c:v>
                </c:pt>
                <c:pt idx="16">
                  <c:v>1967</c:v>
                </c:pt>
                <c:pt idx="17">
                  <c:v>1968</c:v>
                </c:pt>
                <c:pt idx="18">
                  <c:v>1969</c:v>
                </c:pt>
                <c:pt idx="19">
                  <c:v>1970</c:v>
                </c:pt>
                <c:pt idx="20">
                  <c:v>1971</c:v>
                </c:pt>
                <c:pt idx="21">
                  <c:v>1972</c:v>
                </c:pt>
                <c:pt idx="22">
                  <c:v>1973</c:v>
                </c:pt>
                <c:pt idx="23">
                  <c:v>1974</c:v>
                </c:pt>
                <c:pt idx="24">
                  <c:v>1975</c:v>
                </c:pt>
                <c:pt idx="25">
                  <c:v>1976</c:v>
                </c:pt>
                <c:pt idx="26">
                  <c:v>1977</c:v>
                </c:pt>
                <c:pt idx="27">
                  <c:v>1978</c:v>
                </c:pt>
                <c:pt idx="28">
                  <c:v>1979</c:v>
                </c:pt>
                <c:pt idx="29">
                  <c:v>1980</c:v>
                </c:pt>
                <c:pt idx="30">
                  <c:v>1981</c:v>
                </c:pt>
                <c:pt idx="31">
                  <c:v>1982</c:v>
                </c:pt>
                <c:pt idx="32">
                  <c:v>1983</c:v>
                </c:pt>
                <c:pt idx="33">
                  <c:v>1984</c:v>
                </c:pt>
              </c:numCache>
            </c:numRef>
          </c:cat>
          <c:val>
            <c:numRef>
              <c:f>'Working Data'!$T$180:$T$213</c:f>
              <c:numCache>
                <c:formatCode>0.0000</c:formatCode>
                <c:ptCount val="34"/>
                <c:pt idx="0">
                  <c:v>3.6374403153958304E-2</c:v>
                </c:pt>
                <c:pt idx="1">
                  <c:v>4.9705091894862989E-2</c:v>
                </c:pt>
                <c:pt idx="2">
                  <c:v>6.7783186918475916E-2</c:v>
                </c:pt>
                <c:pt idx="3">
                  <c:v>9.2178768379805306E-2</c:v>
                </c:pt>
                <c:pt idx="4">
                  <c:v>0.12487587155160733</c:v>
                </c:pt>
                <c:pt idx="5">
                  <c:v>0.16828732740698582</c:v>
                </c:pt>
                <c:pt idx="6">
                  <c:v>0.22517137690937128</c:v>
                </c:pt>
                <c:pt idx="7">
                  <c:v>0.29835023122888515</c:v>
                </c:pt>
                <c:pt idx="8">
                  <c:v>0.39007539522224272</c:v>
                </c:pt>
                <c:pt idx="9">
                  <c:v>0.50083514486622693</c:v>
                </c:pt>
                <c:pt idx="10">
                  <c:v>0.627414747913973</c:v>
                </c:pt>
                <c:pt idx="11">
                  <c:v>0.76022540352805557</c:v>
                </c:pt>
                <c:pt idx="12">
                  <c:v>0.88049918033842955</c:v>
                </c:pt>
                <c:pt idx="13">
                  <c:v>0.95900793158332698</c:v>
                </c:pt>
                <c:pt idx="14">
                  <c:v>0.95912403761175202</c:v>
                </c:pt>
                <c:pt idx="15">
                  <c:v>0.84693029779407247</c:v>
                </c:pt>
                <c:pt idx="16">
                  <c:v>0.60770314368117773</c:v>
                </c:pt>
                <c:pt idx="17">
                  <c:v>0.2613889685916253</c:v>
                </c:pt>
                <c:pt idx="18">
                  <c:v>-0.13505140554680325</c:v>
                </c:pt>
                <c:pt idx="19">
                  <c:v>-0.50528879051191256</c:v>
                </c:pt>
                <c:pt idx="20">
                  <c:v>-0.78327016780160719</c:v>
                </c:pt>
                <c:pt idx="21">
                  <c:v>-0.93638592940958998</c:v>
                </c:pt>
                <c:pt idx="22">
                  <c:v>-0.96945252287120065</c:v>
                </c:pt>
                <c:pt idx="23">
                  <c:v>-0.91215159575577409</c:v>
                </c:pt>
                <c:pt idx="24">
                  <c:v>-0.80171531428272058</c:v>
                </c:pt>
                <c:pt idx="25">
                  <c:v>-0.67040085014798134</c:v>
                </c:pt>
                <c:pt idx="26">
                  <c:v>-0.54036466460954025</c:v>
                </c:pt>
                <c:pt idx="27">
                  <c:v>-0.42388638134969586</c:v>
                </c:pt>
                <c:pt idx="28">
                  <c:v>-0.32592416891228371</c:v>
                </c:pt>
                <c:pt idx="29">
                  <c:v>-0.24693645776326317</c:v>
                </c:pt>
                <c:pt idx="30">
                  <c:v>-0.18507869043320641</c:v>
                </c:pt>
                <c:pt idx="31">
                  <c:v>-0.13762136689648127</c:v>
                </c:pt>
                <c:pt idx="32">
                  <c:v>-0.10174139361520824</c:v>
                </c:pt>
                <c:pt idx="33">
                  <c:v>-7.4897995633761899E-2</c:v>
                </c:pt>
              </c:numCache>
            </c:numRef>
          </c:val>
          <c:smooth val="0"/>
          <c:extLst>
            <c:ext xmlns:c16="http://schemas.microsoft.com/office/drawing/2014/chart" uri="{C3380CC4-5D6E-409C-BE32-E72D297353CC}">
              <c16:uniqueId val="{00000003-3AC1-4B81-8F8A-AAF132E85383}"/>
            </c:ext>
          </c:extLst>
        </c:ser>
        <c:ser>
          <c:idx val="3"/>
          <c:order val="4"/>
          <c:tx>
            <c:strRef>
              <c:f>'Working Data'!$U$28</c:f>
              <c:strCache>
                <c:ptCount val="1"/>
                <c:pt idx="0">
                  <c:v>3rd Derivative</c:v>
                </c:pt>
              </c:strCache>
            </c:strRef>
          </c:tx>
          <c:spPr>
            <a:ln w="25400" cap="rnd">
              <a:solidFill>
                <a:schemeClr val="accent4"/>
              </a:solidFill>
              <a:prstDash val="dashDot"/>
              <a:round/>
            </a:ln>
            <a:effectLst/>
          </c:spPr>
          <c:marker>
            <c:symbol val="none"/>
          </c:marker>
          <c:cat>
            <c:numRef>
              <c:f>'Working Data'!$A$180:$A$213</c:f>
              <c:numCache>
                <c:formatCode>General</c:formatCode>
                <c:ptCount val="34"/>
                <c:pt idx="0">
                  <c:v>1951</c:v>
                </c:pt>
                <c:pt idx="1">
                  <c:v>1952</c:v>
                </c:pt>
                <c:pt idx="2">
                  <c:v>1953</c:v>
                </c:pt>
                <c:pt idx="3">
                  <c:v>1954</c:v>
                </c:pt>
                <c:pt idx="4">
                  <c:v>1955</c:v>
                </c:pt>
                <c:pt idx="5">
                  <c:v>1956</c:v>
                </c:pt>
                <c:pt idx="6">
                  <c:v>1957</c:v>
                </c:pt>
                <c:pt idx="7">
                  <c:v>1958</c:v>
                </c:pt>
                <c:pt idx="8">
                  <c:v>1959</c:v>
                </c:pt>
                <c:pt idx="9">
                  <c:v>1960</c:v>
                </c:pt>
                <c:pt idx="10">
                  <c:v>1961</c:v>
                </c:pt>
                <c:pt idx="11">
                  <c:v>1962</c:v>
                </c:pt>
                <c:pt idx="12">
                  <c:v>1963</c:v>
                </c:pt>
                <c:pt idx="13">
                  <c:v>1964</c:v>
                </c:pt>
                <c:pt idx="14">
                  <c:v>1965</c:v>
                </c:pt>
                <c:pt idx="15">
                  <c:v>1966</c:v>
                </c:pt>
                <c:pt idx="16">
                  <c:v>1967</c:v>
                </c:pt>
                <c:pt idx="17">
                  <c:v>1968</c:v>
                </c:pt>
                <c:pt idx="18">
                  <c:v>1969</c:v>
                </c:pt>
                <c:pt idx="19">
                  <c:v>1970</c:v>
                </c:pt>
                <c:pt idx="20">
                  <c:v>1971</c:v>
                </c:pt>
                <c:pt idx="21">
                  <c:v>1972</c:v>
                </c:pt>
                <c:pt idx="22">
                  <c:v>1973</c:v>
                </c:pt>
                <c:pt idx="23">
                  <c:v>1974</c:v>
                </c:pt>
                <c:pt idx="24">
                  <c:v>1975</c:v>
                </c:pt>
                <c:pt idx="25">
                  <c:v>1976</c:v>
                </c:pt>
                <c:pt idx="26">
                  <c:v>1977</c:v>
                </c:pt>
                <c:pt idx="27">
                  <c:v>1978</c:v>
                </c:pt>
                <c:pt idx="28">
                  <c:v>1979</c:v>
                </c:pt>
                <c:pt idx="29">
                  <c:v>1980</c:v>
                </c:pt>
                <c:pt idx="30">
                  <c:v>1981</c:v>
                </c:pt>
                <c:pt idx="31">
                  <c:v>1982</c:v>
                </c:pt>
                <c:pt idx="32">
                  <c:v>1983</c:v>
                </c:pt>
                <c:pt idx="33">
                  <c:v>1984</c:v>
                </c:pt>
              </c:numCache>
            </c:numRef>
          </c:cat>
          <c:val>
            <c:numRef>
              <c:f>'Working Data'!$U$180:$U$213</c:f>
              <c:numCache>
                <c:formatCode>0.0000</c:formatCode>
                <c:ptCount val="34"/>
                <c:pt idx="0">
                  <c:v>1.1387433520763096E-2</c:v>
                </c:pt>
                <c:pt idx="1">
                  <c:v>1.5474751406913463E-2</c:v>
                </c:pt>
                <c:pt idx="2">
                  <c:v>2.0942126257844702E-2</c:v>
                </c:pt>
                <c:pt idx="3">
                  <c:v>2.8179331002208624E-2</c:v>
                </c:pt>
                <c:pt idx="4">
                  <c:v>3.7618172189212998E-2</c:v>
                </c:pt>
                <c:pt idx="5">
                  <c:v>4.9668767893827667E-2</c:v>
                </c:pt>
                <c:pt idx="6">
                  <c:v>6.4579769868636255E-2</c:v>
                </c:pt>
                <c:pt idx="7">
                  <c:v>8.2172544524735283E-2</c:v>
                </c:pt>
                <c:pt idx="8">
                  <c:v>0.10139137946965678</c:v>
                </c:pt>
                <c:pt idx="9">
                  <c:v>0.11963804970575576</c:v>
                </c:pt>
                <c:pt idx="10">
                  <c:v>0.1319736020194924</c:v>
                </c:pt>
                <c:pt idx="11">
                  <c:v>0.13054820252011048</c:v>
                </c:pt>
                <c:pt idx="12">
                  <c:v>0.10508483271861814</c:v>
                </c:pt>
                <c:pt idx="13">
                  <c:v>4.5659744432838864E-2</c:v>
                </c:pt>
                <c:pt idx="14">
                  <c:v>-5.1373074699414059E-2</c:v>
                </c:pt>
                <c:pt idx="15">
                  <c:v>-0.17575978416625762</c:v>
                </c:pt>
                <c:pt idx="16">
                  <c:v>-0.29943074844630047</c:v>
                </c:pt>
                <c:pt idx="17">
                  <c:v>-0.38338918576373937</c:v>
                </c:pt>
                <c:pt idx="18">
                  <c:v>-0.39622361173427395</c:v>
                </c:pt>
                <c:pt idx="19">
                  <c:v>-0.33282129723758469</c:v>
                </c:pt>
                <c:pt idx="20">
                  <c:v>-0.21765008040052872</c:v>
                </c:pt>
                <c:pt idx="21">
                  <c:v>-8.962719566673398E-2</c:v>
                </c:pt>
                <c:pt idx="22">
                  <c:v>1.8234054465452669E-2</c:v>
                </c:pt>
                <c:pt idx="23">
                  <c:v>8.9948901238353626E-2</c:v>
                </c:pt>
                <c:pt idx="24">
                  <c:v>0.12546860516020358</c:v>
                </c:pt>
                <c:pt idx="25">
                  <c:v>0.13347920967832921</c:v>
                </c:pt>
                <c:pt idx="26">
                  <c:v>0.12459405968063837</c:v>
                </c:pt>
                <c:pt idx="27">
                  <c:v>0.10758507711100734</c:v>
                </c:pt>
                <c:pt idx="28">
                  <c:v>8.8299741516058683E-2</c:v>
                </c:pt>
                <c:pt idx="29">
                  <c:v>7.0006286360240533E-2</c:v>
                </c:pt>
                <c:pt idx="30">
                  <c:v>5.4176818435134701E-2</c:v>
                </c:pt>
                <c:pt idx="31">
                  <c:v>4.1214191953994998E-2</c:v>
                </c:pt>
                <c:pt idx="32">
                  <c:v>3.0971178921280214E-2</c:v>
                </c:pt>
                <c:pt idx="33">
                  <c:v>2.3069672574931394E-2</c:v>
                </c:pt>
              </c:numCache>
            </c:numRef>
          </c:val>
          <c:smooth val="0"/>
          <c:extLst>
            <c:ext xmlns:c16="http://schemas.microsoft.com/office/drawing/2014/chart" uri="{C3380CC4-5D6E-409C-BE32-E72D297353CC}">
              <c16:uniqueId val="{00000004-3AC1-4B81-8F8A-AAF132E85383}"/>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layout>
            <c:manualLayout>
              <c:xMode val="edge"/>
              <c:yMode val="edge"/>
              <c:x val="0.47798400208724851"/>
              <c:y val="0.68382569200126575"/>
            </c:manualLayout>
          </c:layout>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#13: Diesel Locomotive</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Data'!$A$170:$A$191</c:f>
              <c:numCache>
                <c:formatCode>General</c:formatCode>
                <c:ptCount val="22"/>
                <c:pt idx="0">
                  <c:v>1941</c:v>
                </c:pt>
                <c:pt idx="1">
                  <c:v>1942</c:v>
                </c:pt>
                <c:pt idx="2">
                  <c:v>1943</c:v>
                </c:pt>
                <c:pt idx="3">
                  <c:v>1944</c:v>
                </c:pt>
                <c:pt idx="4">
                  <c:v>1945</c:v>
                </c:pt>
                <c:pt idx="5">
                  <c:v>1946</c:v>
                </c:pt>
                <c:pt idx="6">
                  <c:v>1947</c:v>
                </c:pt>
                <c:pt idx="7">
                  <c:v>1948</c:v>
                </c:pt>
                <c:pt idx="8">
                  <c:v>1949</c:v>
                </c:pt>
                <c:pt idx="9">
                  <c:v>1950</c:v>
                </c:pt>
                <c:pt idx="10">
                  <c:v>1951</c:v>
                </c:pt>
                <c:pt idx="11">
                  <c:v>1952</c:v>
                </c:pt>
                <c:pt idx="12">
                  <c:v>1953</c:v>
                </c:pt>
                <c:pt idx="13">
                  <c:v>1954</c:v>
                </c:pt>
                <c:pt idx="14">
                  <c:v>1955</c:v>
                </c:pt>
                <c:pt idx="15">
                  <c:v>1956</c:v>
                </c:pt>
                <c:pt idx="16">
                  <c:v>1957</c:v>
                </c:pt>
                <c:pt idx="17">
                  <c:v>1958</c:v>
                </c:pt>
                <c:pt idx="18">
                  <c:v>1959</c:v>
                </c:pt>
                <c:pt idx="19">
                  <c:v>1960</c:v>
                </c:pt>
                <c:pt idx="20">
                  <c:v>1961</c:v>
                </c:pt>
                <c:pt idx="21">
                  <c:v>1962</c:v>
                </c:pt>
              </c:numCache>
            </c:numRef>
          </c:cat>
          <c:val>
            <c:numRef>
              <c:f>'Working Data'!$BJ$170:$BJ$191</c:f>
              <c:numCache>
                <c:formatCode>General</c:formatCode>
                <c:ptCount val="22"/>
                <c:pt idx="0">
                  <c:v>6</c:v>
                </c:pt>
                <c:pt idx="1">
                  <c:v>7</c:v>
                </c:pt>
                <c:pt idx="2">
                  <c:v>8</c:v>
                </c:pt>
                <c:pt idx="3">
                  <c:v>10</c:v>
                </c:pt>
                <c:pt idx="4">
                  <c:v>12</c:v>
                </c:pt>
                <c:pt idx="5">
                  <c:v>14</c:v>
                </c:pt>
                <c:pt idx="6">
                  <c:v>18</c:v>
                </c:pt>
                <c:pt idx="7">
                  <c:v>24</c:v>
                </c:pt>
                <c:pt idx="8">
                  <c:v>33</c:v>
                </c:pt>
                <c:pt idx="9">
                  <c:v>42</c:v>
                </c:pt>
                <c:pt idx="10">
                  <c:v>50</c:v>
                </c:pt>
                <c:pt idx="11">
                  <c:v>58</c:v>
                </c:pt>
                <c:pt idx="12">
                  <c:v>68</c:v>
                </c:pt>
                <c:pt idx="13">
                  <c:v>74</c:v>
                </c:pt>
                <c:pt idx="14">
                  <c:v>82</c:v>
                </c:pt>
                <c:pt idx="15">
                  <c:v>88</c:v>
                </c:pt>
                <c:pt idx="16">
                  <c:v>92</c:v>
                </c:pt>
                <c:pt idx="17">
                  <c:v>96</c:v>
                </c:pt>
                <c:pt idx="18">
                  <c:v>98</c:v>
                </c:pt>
                <c:pt idx="19">
                  <c:v>99</c:v>
                </c:pt>
                <c:pt idx="20">
                  <c:v>99.5</c:v>
                </c:pt>
                <c:pt idx="21">
                  <c:v>100</c:v>
                </c:pt>
              </c:numCache>
            </c:numRef>
          </c:val>
          <c:smooth val="0"/>
          <c:extLst>
            <c:ext xmlns:c16="http://schemas.microsoft.com/office/drawing/2014/chart" uri="{C3380CC4-5D6E-409C-BE32-E72D297353CC}">
              <c16:uniqueId val="{00000000-FBBF-4C34-AA16-17F3E4AEDE0F}"/>
            </c:ext>
          </c:extLst>
        </c:ser>
        <c:ser>
          <c:idx val="1"/>
          <c:order val="1"/>
          <c:tx>
            <c:strRef>
              <c:f>'Working Data'!$BK$28</c:f>
              <c:strCache>
                <c:ptCount val="1"/>
                <c:pt idx="0">
                  <c:v>&lt;--Logistic Curve</c:v>
                </c:pt>
              </c:strCache>
            </c:strRef>
          </c:tx>
          <c:spPr>
            <a:ln w="25400" cap="rnd">
              <a:solidFill>
                <a:schemeClr val="accent2"/>
              </a:solidFill>
              <a:prstDash val="sysDot"/>
              <a:round/>
            </a:ln>
            <a:effectLst/>
          </c:spPr>
          <c:marker>
            <c:symbol val="none"/>
          </c:marker>
          <c:cat>
            <c:numRef>
              <c:f>'Working Data'!$A$170:$A$191</c:f>
              <c:numCache>
                <c:formatCode>General</c:formatCode>
                <c:ptCount val="22"/>
                <c:pt idx="0">
                  <c:v>1941</c:v>
                </c:pt>
                <c:pt idx="1">
                  <c:v>1942</c:v>
                </c:pt>
                <c:pt idx="2">
                  <c:v>1943</c:v>
                </c:pt>
                <c:pt idx="3">
                  <c:v>1944</c:v>
                </c:pt>
                <c:pt idx="4">
                  <c:v>1945</c:v>
                </c:pt>
                <c:pt idx="5">
                  <c:v>1946</c:v>
                </c:pt>
                <c:pt idx="6">
                  <c:v>1947</c:v>
                </c:pt>
                <c:pt idx="7">
                  <c:v>1948</c:v>
                </c:pt>
                <c:pt idx="8">
                  <c:v>1949</c:v>
                </c:pt>
                <c:pt idx="9">
                  <c:v>1950</c:v>
                </c:pt>
                <c:pt idx="10">
                  <c:v>1951</c:v>
                </c:pt>
                <c:pt idx="11">
                  <c:v>1952</c:v>
                </c:pt>
                <c:pt idx="12">
                  <c:v>1953</c:v>
                </c:pt>
                <c:pt idx="13">
                  <c:v>1954</c:v>
                </c:pt>
                <c:pt idx="14">
                  <c:v>1955</c:v>
                </c:pt>
                <c:pt idx="15">
                  <c:v>1956</c:v>
                </c:pt>
                <c:pt idx="16">
                  <c:v>1957</c:v>
                </c:pt>
                <c:pt idx="17">
                  <c:v>1958</c:v>
                </c:pt>
                <c:pt idx="18">
                  <c:v>1959</c:v>
                </c:pt>
                <c:pt idx="19">
                  <c:v>1960</c:v>
                </c:pt>
                <c:pt idx="20">
                  <c:v>1961</c:v>
                </c:pt>
                <c:pt idx="21">
                  <c:v>1962</c:v>
                </c:pt>
              </c:numCache>
            </c:numRef>
          </c:cat>
          <c:val>
            <c:numRef>
              <c:f>'Working Data'!$BK$170:$BK$191</c:f>
              <c:numCache>
                <c:formatCode>0.000</c:formatCode>
                <c:ptCount val="22"/>
                <c:pt idx="0">
                  <c:v>2.5240499501266958</c:v>
                </c:pt>
                <c:pt idx="1">
                  <c:v>3.6085979688626804</c:v>
                </c:pt>
                <c:pt idx="2">
                  <c:v>5.1346130503894027</c:v>
                </c:pt>
                <c:pt idx="3">
                  <c:v>7.2573671295731685</c:v>
                </c:pt>
                <c:pt idx="4">
                  <c:v>10.163687937932325</c:v>
                </c:pt>
                <c:pt idx="5">
                  <c:v>14.057473082714727</c:v>
                </c:pt>
                <c:pt idx="6">
                  <c:v>19.125417632868299</c:v>
                </c:pt>
                <c:pt idx="7">
                  <c:v>25.478777307621232</c:v>
                </c:pt>
                <c:pt idx="8">
                  <c:v>33.079427943486806</c:v>
                </c:pt>
                <c:pt idx="9">
                  <c:v>41.679321938733253</c:v>
                </c:pt>
                <c:pt idx="10">
                  <c:v>50.817219149607716</c:v>
                </c:pt>
                <c:pt idx="11">
                  <c:v>59.900835141879298</c:v>
                </c:pt>
                <c:pt idx="12">
                  <c:v>68.35161783920924</c:v>
                </c:pt>
                <c:pt idx="13">
                  <c:v>75.742644832914323</c:v>
                </c:pt>
                <c:pt idx="14">
                  <c:v>81.865548569632381</c:v>
                </c:pt>
                <c:pt idx="15">
                  <c:v>86.714040224548171</c:v>
                </c:pt>
                <c:pt idx="16">
                  <c:v>90.417949988532698</c:v>
                </c:pt>
                <c:pt idx="17">
                  <c:v>93.170594367923087</c:v>
                </c:pt>
                <c:pt idx="18">
                  <c:v>95.174684089022065</c:v>
                </c:pt>
                <c:pt idx="19">
                  <c:v>96.612058454775152</c:v>
                </c:pt>
                <c:pt idx="20">
                  <c:v>97.631918410509812</c:v>
                </c:pt>
                <c:pt idx="21">
                  <c:v>98.350016725682806</c:v>
                </c:pt>
              </c:numCache>
            </c:numRef>
          </c:val>
          <c:smooth val="0"/>
          <c:extLst>
            <c:ext xmlns:c16="http://schemas.microsoft.com/office/drawing/2014/chart" uri="{C3380CC4-5D6E-409C-BE32-E72D297353CC}">
              <c16:uniqueId val="{00000001-FBBF-4C34-AA16-17F3E4AEDE0F}"/>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Data'!$BL$1</c:f>
              <c:strCache>
                <c:ptCount val="1"/>
                <c:pt idx="0">
                  <c:v>1st Derivative (Scaled to Fit)</c:v>
                </c:pt>
              </c:strCache>
            </c:strRef>
          </c:tx>
          <c:spPr>
            <a:ln w="25400" cap="rnd">
              <a:solidFill>
                <a:schemeClr val="accent5"/>
              </a:solidFill>
              <a:prstDash val="sysDash"/>
              <a:round/>
            </a:ln>
            <a:effectLst/>
          </c:spPr>
          <c:marker>
            <c:symbol val="none"/>
          </c:marker>
          <c:val>
            <c:numRef>
              <c:f>'Working Data'!$BL$170:$BL$191</c:f>
              <c:numCache>
                <c:formatCode>0.000</c:formatCode>
                <c:ptCount val="22"/>
                <c:pt idx="0">
                  <c:v>0.11337354742150992</c:v>
                </c:pt>
                <c:pt idx="1">
                  <c:v>0.16028508483190176</c:v>
                </c:pt>
                <c:pt idx="2">
                  <c:v>0.22445630880957296</c:v>
                </c:pt>
                <c:pt idx="3">
                  <c:v>0.31015217288811781</c:v>
                </c:pt>
                <c:pt idx="4">
                  <c:v>0.42074556909593974</c:v>
                </c:pt>
                <c:pt idx="5">
                  <c:v>0.55671342364930243</c:v>
                </c:pt>
                <c:pt idx="6">
                  <c:v>0.71275339112665437</c:v>
                </c:pt>
                <c:pt idx="7">
                  <c:v>0.87493314400898814</c:v>
                </c:pt>
                <c:pt idx="8">
                  <c:v>1.0200793338648686</c:v>
                </c:pt>
                <c:pt idx="9">
                  <c:v>1.1201070313961399</c:v>
                </c:pt>
                <c:pt idx="10">
                  <c:v>1.1517024483577485</c:v>
                </c:pt>
                <c:pt idx="11">
                  <c:v>1.1068391672664919</c:v>
                </c:pt>
                <c:pt idx="12">
                  <c:v>0.99681973257302359</c:v>
                </c:pt>
                <c:pt idx="13">
                  <c:v>0.84664281461952506</c:v>
                </c:pt>
                <c:pt idx="14">
                  <c:v>0.68410365822578778</c:v>
                </c:pt>
                <c:pt idx="15">
                  <c:v>0.53088281677867077</c:v>
                </c:pt>
                <c:pt idx="16">
                  <c:v>0.3992357312186598</c:v>
                </c:pt>
                <c:pt idx="17">
                  <c:v>0.29320953435021729</c:v>
                </c:pt>
                <c:pt idx="18">
                  <c:v>0.21162331318505495</c:v>
                </c:pt>
                <c:pt idx="19">
                  <c:v>0.15082855064551404</c:v>
                </c:pt>
                <c:pt idx="20">
                  <c:v>0.10653806344368008</c:v>
                </c:pt>
                <c:pt idx="21">
                  <c:v>7.4777388477967194E-2</c:v>
                </c:pt>
              </c:numCache>
            </c:numRef>
          </c:val>
          <c:smooth val="0"/>
          <c:extLst>
            <c:ext xmlns:c16="http://schemas.microsoft.com/office/drawing/2014/chart" uri="{C3380CC4-5D6E-409C-BE32-E72D297353CC}">
              <c16:uniqueId val="{00000002-FBBF-4C34-AA16-17F3E4AEDE0F}"/>
            </c:ext>
          </c:extLst>
        </c:ser>
        <c:ser>
          <c:idx val="2"/>
          <c:order val="3"/>
          <c:tx>
            <c:strRef>
              <c:f>'Working Data'!$BM$28</c:f>
              <c:strCache>
                <c:ptCount val="1"/>
                <c:pt idx="0">
                  <c:v>2nd Derivative</c:v>
                </c:pt>
              </c:strCache>
            </c:strRef>
          </c:tx>
          <c:spPr>
            <a:ln w="25400" cap="rnd">
              <a:solidFill>
                <a:schemeClr val="accent3"/>
              </a:solidFill>
              <a:prstDash val="dash"/>
              <a:round/>
            </a:ln>
            <a:effectLst/>
          </c:spPr>
          <c:marker>
            <c:symbol val="none"/>
          </c:marker>
          <c:val>
            <c:numRef>
              <c:f>'Working Data'!$BM$170:$BM$191</c:f>
              <c:numCache>
                <c:formatCode>0.000</c:formatCode>
                <c:ptCount val="22"/>
                <c:pt idx="0">
                  <c:v>0.31747657288972664</c:v>
                </c:pt>
                <c:pt idx="1">
                  <c:v>0.43858814924608047</c:v>
                </c:pt>
                <c:pt idx="2">
                  <c:v>0.59397684868380174</c:v>
                </c:pt>
                <c:pt idx="3">
                  <c:v>0.7819201086684292</c:v>
                </c:pt>
                <c:pt idx="4">
                  <c:v>0.98860991179882118</c:v>
                </c:pt>
                <c:pt idx="5">
                  <c:v>1.1802298199543078</c:v>
                </c:pt>
                <c:pt idx="6">
                  <c:v>1.2979760154807847</c:v>
                </c:pt>
                <c:pt idx="7">
                  <c:v>1.265444998386162</c:v>
                </c:pt>
                <c:pt idx="8">
                  <c:v>1.0180644543654964</c:v>
                </c:pt>
                <c:pt idx="9">
                  <c:v>0.54972378219939277</c:v>
                </c:pt>
                <c:pt idx="10">
                  <c:v>-5.5514330719331338E-2</c:v>
                </c:pt>
                <c:pt idx="11">
                  <c:v>-0.64637214362633588</c:v>
                </c:pt>
                <c:pt idx="12">
                  <c:v>-1.0789896199610203</c:v>
                </c:pt>
                <c:pt idx="13">
                  <c:v>-1.2855224790210713</c:v>
                </c:pt>
                <c:pt idx="14">
                  <c:v>-1.2857886731220789</c:v>
                </c:pt>
                <c:pt idx="15">
                  <c:v>-1.1496274672359263</c:v>
                </c:pt>
                <c:pt idx="16">
                  <c:v>-0.9517655234833805</c:v>
                </c:pt>
                <c:pt idx="17">
                  <c:v>-0.7466075884531671</c:v>
                </c:pt>
                <c:pt idx="18">
                  <c:v>-0.56387769673063703</c:v>
                </c:pt>
                <c:pt idx="19">
                  <c:v>-0.41467525817358408</c:v>
                </c:pt>
                <c:pt idx="20">
                  <c:v>-0.29931546408847343</c:v>
                </c:pt>
                <c:pt idx="21">
                  <c:v>-0.21325204567940712</c:v>
                </c:pt>
              </c:numCache>
            </c:numRef>
          </c:val>
          <c:smooth val="0"/>
          <c:extLst>
            <c:ext xmlns:c16="http://schemas.microsoft.com/office/drawing/2014/chart" uri="{C3380CC4-5D6E-409C-BE32-E72D297353CC}">
              <c16:uniqueId val="{00000003-FBBF-4C34-AA16-17F3E4AEDE0F}"/>
            </c:ext>
          </c:extLst>
        </c:ser>
        <c:ser>
          <c:idx val="3"/>
          <c:order val="4"/>
          <c:tx>
            <c:strRef>
              <c:f>'Working Data'!$BN$28</c:f>
              <c:strCache>
                <c:ptCount val="1"/>
                <c:pt idx="0">
                  <c:v>3rd Derivative</c:v>
                </c:pt>
              </c:strCache>
            </c:strRef>
          </c:tx>
          <c:spPr>
            <a:ln w="25400" cap="rnd">
              <a:solidFill>
                <a:schemeClr val="accent4"/>
              </a:solidFill>
              <a:prstDash val="dashDot"/>
              <a:round/>
            </a:ln>
            <a:effectLst/>
          </c:spPr>
          <c:marker>
            <c:symbol val="none"/>
          </c:marker>
          <c:val>
            <c:numRef>
              <c:f>'Working Data'!$BN$170:$BN$191</c:f>
              <c:numCache>
                <c:formatCode>0.000</c:formatCode>
                <c:ptCount val="22"/>
                <c:pt idx="0">
                  <c:v>0.10506240077886396</c:v>
                </c:pt>
                <c:pt idx="1">
                  <c:v>0.13789083107279745</c:v>
                </c:pt>
                <c:pt idx="2">
                  <c:v>0.17270671821414474</c:v>
                </c:pt>
                <c:pt idx="3">
                  <c:v>0.20102031896076344</c:v>
                </c:pt>
                <c:pt idx="4">
                  <c:v>0.20682992404702447</c:v>
                </c:pt>
                <c:pt idx="5">
                  <c:v>0.16651566443368063</c:v>
                </c:pt>
                <c:pt idx="6">
                  <c:v>5.5748844287781152E-2</c:v>
                </c:pt>
                <c:pt idx="7">
                  <c:v>-0.13243327685722134</c:v>
                </c:pt>
                <c:pt idx="8">
                  <c:v>-0.36399633178900381</c:v>
                </c:pt>
                <c:pt idx="9">
                  <c:v>-0.55829451775332029</c:v>
                </c:pt>
                <c:pt idx="10">
                  <c:v>-0.62555383766112316</c:v>
                </c:pt>
                <c:pt idx="11">
                  <c:v>-0.53089292583772985</c:v>
                </c:pt>
                <c:pt idx="12">
                  <c:v>-0.32287522753129116</c:v>
                </c:pt>
                <c:pt idx="13">
                  <c:v>-9.4245205362859158E-2</c:v>
                </c:pt>
                <c:pt idx="14">
                  <c:v>8.1252670618235837E-2</c:v>
                </c:pt>
                <c:pt idx="15">
                  <c:v>0.1782016288819942</c:v>
                </c:pt>
                <c:pt idx="16">
                  <c:v>0.20841250164045913</c:v>
                </c:pt>
                <c:pt idx="17">
                  <c:v>0.19707149882015498</c:v>
                </c:pt>
                <c:pt idx="18">
                  <c:v>0.1666768422220026</c:v>
                </c:pt>
                <c:pt idx="19">
                  <c:v>0.13177459584697551</c:v>
                </c:pt>
                <c:pt idx="20">
                  <c:v>9.9758898224588263E-2</c:v>
                </c:pt>
                <c:pt idx="21">
                  <c:v>7.3381197909155232E-2</c:v>
                </c:pt>
              </c:numCache>
            </c:numRef>
          </c:val>
          <c:smooth val="0"/>
          <c:extLst>
            <c:ext xmlns:c16="http://schemas.microsoft.com/office/drawing/2014/chart" uri="{C3380CC4-5D6E-409C-BE32-E72D297353CC}">
              <c16:uniqueId val="{00000004-FBBF-4C34-AA16-17F3E4AEDE0F}"/>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a:p>
                <a:pPr marL="0" marR="0" lvl="0" indent="0" algn="ctr" defTabSz="914400" rtl="0" eaLnBrk="1" fontAlgn="auto" latinLnBrk="0" hangingPunct="1">
                  <a:lnSpc>
                    <a:spcPct val="100000"/>
                  </a:lnSpc>
                  <a:spcBef>
                    <a:spcPts val="0"/>
                  </a:spcBef>
                  <a:spcAft>
                    <a:spcPts val="0"/>
                  </a:spcAft>
                  <a:buClrTx/>
                  <a:buSzTx/>
                  <a:buFontTx/>
                  <a:buNone/>
                  <a:tabLst/>
                  <a:defRPr/>
                </a:pPr>
                <a:endParaRPr lang="en-US"/>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#9:</a:t>
            </a:r>
            <a:r>
              <a:rPr lang="en-US" baseline="0"/>
              <a:t>  </a:t>
            </a:r>
            <a:r>
              <a:rPr lang="en-US"/>
              <a:t>Broadband Internet</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Data'!$A$229:$A$245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'Working Data'!$AP$229:$AP$245</c:f>
              <c:numCache>
                <c:formatCode>General</c:formatCode>
                <c:ptCount val="17"/>
                <c:pt idx="0">
                  <c:v>3</c:v>
                </c:pt>
                <c:pt idx="1">
                  <c:v>6</c:v>
                </c:pt>
                <c:pt idx="2">
                  <c:v>11</c:v>
                </c:pt>
                <c:pt idx="3">
                  <c:v>16</c:v>
                </c:pt>
                <c:pt idx="4">
                  <c:v>24</c:v>
                </c:pt>
                <c:pt idx="5">
                  <c:v>33</c:v>
                </c:pt>
                <c:pt idx="6">
                  <c:v>42</c:v>
                </c:pt>
                <c:pt idx="7">
                  <c:v>47</c:v>
                </c:pt>
                <c:pt idx="8">
                  <c:v>55</c:v>
                </c:pt>
                <c:pt idx="9">
                  <c:v>63</c:v>
                </c:pt>
                <c:pt idx="10">
                  <c:v>66</c:v>
                </c:pt>
                <c:pt idx="11">
                  <c:v>62</c:v>
                </c:pt>
                <c:pt idx="12">
                  <c:v>66</c:v>
                </c:pt>
                <c:pt idx="13">
                  <c:v>70</c:v>
                </c:pt>
                <c:pt idx="14">
                  <c:v>69</c:v>
                </c:pt>
                <c:pt idx="15">
                  <c:v>67</c:v>
                </c:pt>
                <c:pt idx="16">
                  <c:v>73</c:v>
                </c:pt>
              </c:numCache>
            </c:numRef>
          </c:val>
          <c:smooth val="0"/>
          <c:extLst>
            <c:ext xmlns:c16="http://schemas.microsoft.com/office/drawing/2014/chart" uri="{C3380CC4-5D6E-409C-BE32-E72D297353CC}">
              <c16:uniqueId val="{00000000-AE54-4FDE-B64A-9EE7A1069D9F}"/>
            </c:ext>
          </c:extLst>
        </c:ser>
        <c:ser>
          <c:idx val="1"/>
          <c:order val="1"/>
          <c:tx>
            <c:strRef>
              <c:f>'Working Data'!$AQ$28</c:f>
              <c:strCache>
                <c:ptCount val="1"/>
                <c:pt idx="0">
                  <c:v>&lt;--Logistic Curve</c:v>
                </c:pt>
              </c:strCache>
            </c:strRef>
          </c:tx>
          <c:spPr>
            <a:ln w="25400" cap="rnd">
              <a:solidFill>
                <a:schemeClr val="accent2"/>
              </a:solidFill>
              <a:prstDash val="sysDot"/>
              <a:round/>
            </a:ln>
            <a:effectLst/>
          </c:spPr>
          <c:marker>
            <c:symbol val="none"/>
          </c:marker>
          <c:cat>
            <c:numRef>
              <c:f>'Working Data'!$A$229:$A$245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cat>
          <c:val>
            <c:numRef>
              <c:f>'Working Data'!$AQ$229:$AQ$245</c:f>
              <c:numCache>
                <c:formatCode>0.000</c:formatCode>
                <c:ptCount val="17"/>
                <c:pt idx="0">
                  <c:v>5.2116328366617992</c:v>
                </c:pt>
                <c:pt idx="1">
                  <c:v>7.9163868011935739</c:v>
                </c:pt>
                <c:pt idx="2">
                  <c:v>11.78091214223268</c:v>
                </c:pt>
                <c:pt idx="3">
                  <c:v>17.038101892973369</c:v>
                </c:pt>
                <c:pt idx="4">
                  <c:v>23.731855423734469</c:v>
                </c:pt>
                <c:pt idx="5">
                  <c:v>31.571755441536808</c:v>
                </c:pt>
                <c:pt idx="6">
                  <c:v>39.903916138855216</c:v>
                </c:pt>
                <c:pt idx="7">
                  <c:v>47.892939444550457</c:v>
                </c:pt>
                <c:pt idx="8">
                  <c:v>54.831540257857625</c:v>
                </c:pt>
                <c:pt idx="9">
                  <c:v>60.35872183852883</c:v>
                </c:pt>
                <c:pt idx="10">
                  <c:v>64.466133157556541</c:v>
                </c:pt>
                <c:pt idx="11">
                  <c:v>67.363587888081014</c:v>
                </c:pt>
                <c:pt idx="12">
                  <c:v>69.333241381560129</c:v>
                </c:pt>
                <c:pt idx="13">
                  <c:v>70.638722959153711</c:v>
                </c:pt>
                <c:pt idx="14">
                  <c:v>71.489537728308164</c:v>
                </c:pt>
                <c:pt idx="15">
                  <c:v>72.037962279375179</c:v>
                </c:pt>
                <c:pt idx="16">
                  <c:v>72.388964652506587</c:v>
                </c:pt>
              </c:numCache>
            </c:numRef>
          </c:val>
          <c:smooth val="0"/>
          <c:extLst>
            <c:ext xmlns:c16="http://schemas.microsoft.com/office/drawing/2014/chart" uri="{C3380CC4-5D6E-409C-BE32-E72D297353CC}">
              <c16:uniqueId val="{00000001-AE54-4FDE-B64A-9EE7A1069D9F}"/>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Data'!$AR$1</c:f>
              <c:strCache>
                <c:ptCount val="1"/>
                <c:pt idx="0">
                  <c:v>1st Derivative (Scaled to Fit)</c:v>
                </c:pt>
              </c:strCache>
            </c:strRef>
          </c:tx>
          <c:spPr>
            <a:ln w="25400" cap="rnd">
              <a:solidFill>
                <a:schemeClr val="accent5"/>
              </a:solidFill>
              <a:prstDash val="sysDash"/>
              <a:round/>
            </a:ln>
            <a:effectLst/>
          </c:spPr>
          <c:marker>
            <c:symbol val="none"/>
          </c:marker>
          <c:val>
            <c:numRef>
              <c:f>'Working Data'!$AR$229:$AR$245</c:f>
              <c:numCache>
                <c:formatCode>0.0000</c:formatCode>
                <c:ptCount val="17"/>
                <c:pt idx="0">
                  <c:v>0.27752441278530515</c:v>
                </c:pt>
                <c:pt idx="1">
                  <c:v>0.40473509948169417</c:v>
                </c:pt>
                <c:pt idx="2">
                  <c:v>0.56654965477802166</c:v>
                </c:pt>
                <c:pt idx="3">
                  <c:v>0.74900696309644854</c:v>
                </c:pt>
                <c:pt idx="4">
                  <c:v>0.91848085598246509</c:v>
                </c:pt>
                <c:pt idx="5">
                  <c:v>1.0274660223253307</c:v>
                </c:pt>
                <c:pt idx="6">
                  <c:v>1.0374432157449629</c:v>
                </c:pt>
                <c:pt idx="7">
                  <c:v>0.94458179352895522</c:v>
                </c:pt>
                <c:pt idx="8">
                  <c:v>0.78256561967761773</c:v>
                </c:pt>
                <c:pt idx="9">
                  <c:v>0.59938135593613817</c:v>
                </c:pt>
                <c:pt idx="10">
                  <c:v>0.43216509858417124</c:v>
                </c:pt>
                <c:pt idx="11">
                  <c:v>0.2982635326435728</c:v>
                </c:pt>
                <c:pt idx="12">
                  <c:v>0.19970826251792168</c:v>
                </c:pt>
                <c:pt idx="13">
                  <c:v>0.13102736015072738</c:v>
                </c:pt>
                <c:pt idx="14">
                  <c:v>8.4825138676609818E-2</c:v>
                </c:pt>
                <c:pt idx="15">
                  <c:v>5.444095409916816E-2</c:v>
                </c:pt>
                <c:pt idx="16">
                  <c:v>3.4746487371794088E-2</c:v>
                </c:pt>
              </c:numCache>
            </c:numRef>
          </c:val>
          <c:smooth val="0"/>
          <c:extLst>
            <c:ext xmlns:c16="http://schemas.microsoft.com/office/drawing/2014/chart" uri="{C3380CC4-5D6E-409C-BE32-E72D297353CC}">
              <c16:uniqueId val="{00000002-AE54-4FDE-B64A-9EE7A1069D9F}"/>
            </c:ext>
          </c:extLst>
        </c:ser>
        <c:ser>
          <c:idx val="2"/>
          <c:order val="3"/>
          <c:tx>
            <c:strRef>
              <c:f>'Working Data'!$AS$28</c:f>
              <c:strCache>
                <c:ptCount val="1"/>
                <c:pt idx="0">
                  <c:v>2nd Derivative</c:v>
                </c:pt>
              </c:strCache>
            </c:strRef>
          </c:tx>
          <c:spPr>
            <a:ln w="25400" cap="rnd">
              <a:solidFill>
                <a:schemeClr val="accent3"/>
              </a:solidFill>
              <a:prstDash val="dash"/>
              <a:round/>
            </a:ln>
            <a:effectLst/>
          </c:spPr>
          <c:marker>
            <c:symbol val="none"/>
          </c:marker>
          <c:val>
            <c:numRef>
              <c:f>'Working Data'!$AS$229:$AS$245</c:f>
              <c:numCache>
                <c:formatCode>0.000</c:formatCode>
                <c:ptCount val="17"/>
                <c:pt idx="0">
                  <c:v>0.87310458520212753</c:v>
                </c:pt>
                <c:pt idx="1">
                  <c:v>1.1632422624905856</c:v>
                </c:pt>
                <c:pt idx="2">
                  <c:v>1.4081619257857267</c:v>
                </c:pt>
                <c:pt idx="3">
                  <c:v>1.4657274684216279</c:v>
                </c:pt>
                <c:pt idx="4">
                  <c:v>1.1791799267151533</c:v>
                </c:pt>
                <c:pt idx="5">
                  <c:v>0.5091454853863433</c:v>
                </c:pt>
                <c:pt idx="6">
                  <c:v>-0.35507930749575983</c:v>
                </c:pt>
                <c:pt idx="7">
                  <c:v>-1.0820754320293375</c:v>
                </c:pt>
                <c:pt idx="8">
                  <c:v>-1.4424537541499702</c:v>
                </c:pt>
                <c:pt idx="9">
                  <c:v>-1.4379129035116327</c:v>
                </c:pt>
                <c:pt idx="10">
                  <c:v>-1.215246248227325</c:v>
                </c:pt>
                <c:pt idx="11">
                  <c:v>-0.92561150888972421</c:v>
                </c:pt>
                <c:pt idx="12">
                  <c:v>-0.65931350248394105</c:v>
                </c:pt>
                <c:pt idx="13">
                  <c:v>-0.44977098947672089</c:v>
                </c:pt>
                <c:pt idx="14">
                  <c:v>-0.29843170511096029</c:v>
                </c:pt>
                <c:pt idx="15">
                  <c:v>-0.19453619945954759</c:v>
                </c:pt>
                <c:pt idx="16">
                  <c:v>-0.12538743374383635</c:v>
                </c:pt>
              </c:numCache>
            </c:numRef>
          </c:val>
          <c:smooth val="0"/>
          <c:extLst>
            <c:ext xmlns:c16="http://schemas.microsoft.com/office/drawing/2014/chart" uri="{C3380CC4-5D6E-409C-BE32-E72D297353CC}">
              <c16:uniqueId val="{00000003-AE54-4FDE-B64A-9EE7A1069D9F}"/>
            </c:ext>
          </c:extLst>
        </c:ser>
        <c:ser>
          <c:idx val="3"/>
          <c:order val="4"/>
          <c:tx>
            <c:strRef>
              <c:f>'Working Data'!$AT$28</c:f>
              <c:strCache>
                <c:ptCount val="1"/>
                <c:pt idx="0">
                  <c:v>3rd Derivative</c:v>
                </c:pt>
              </c:strCache>
            </c:strRef>
          </c:tx>
          <c:spPr>
            <a:ln w="25400" cap="rnd">
              <a:solidFill>
                <a:schemeClr val="accent4"/>
              </a:solidFill>
              <a:prstDash val="dashDot"/>
              <a:round/>
            </a:ln>
            <a:effectLst/>
          </c:spPr>
          <c:marker>
            <c:symbol val="none"/>
          </c:marker>
          <c:val>
            <c:numRef>
              <c:f>'Working Data'!$AT$229:$AT$245</c:f>
              <c:numCache>
                <c:formatCode>0.000</c:formatCode>
                <c:ptCount val="17"/>
                <c:pt idx="0">
                  <c:v>0.28139866348872916</c:v>
                </c:pt>
                <c:pt idx="1">
                  <c:v>0.28613765128469543</c:v>
                </c:pt>
                <c:pt idx="2">
                  <c:v>0.17930399012599069</c:v>
                </c:pt>
                <c:pt idx="3">
                  <c:v>-9.2743482308515215E-2</c:v>
                </c:pt>
                <c:pt idx="4">
                  <c:v>-0.48936330949280521</c:v>
                </c:pt>
                <c:pt idx="5">
                  <c:v>-0.81765692909874987</c:v>
                </c:pt>
                <c:pt idx="6">
                  <c:v>-0.85057526243110071</c:v>
                </c:pt>
                <c:pt idx="7">
                  <c:v>-0.56276597749182433</c:v>
                </c:pt>
                <c:pt idx="8">
                  <c:v>-0.16027389316891763</c:v>
                </c:pt>
                <c:pt idx="9">
                  <c:v>0.14220603031297446</c:v>
                </c:pt>
                <c:pt idx="10">
                  <c:v>0.2769232033998873</c:v>
                </c:pt>
                <c:pt idx="11">
                  <c:v>0.28749991157164068</c:v>
                </c:pt>
                <c:pt idx="12">
                  <c:v>0.23999860839036596</c:v>
                </c:pt>
                <c:pt idx="13">
                  <c:v>0.17917818627880824</c:v>
                </c:pt>
                <c:pt idx="14">
                  <c:v>0.125454856090746</c:v>
                </c:pt>
                <c:pt idx="15">
                  <c:v>8.4508974234571183E-2</c:v>
                </c:pt>
                <c:pt idx="16">
                  <c:v>5.5588537634482946E-2</c:v>
                </c:pt>
              </c:numCache>
            </c:numRef>
          </c:val>
          <c:smooth val="0"/>
          <c:extLst>
            <c:ext xmlns:c16="http://schemas.microsoft.com/office/drawing/2014/chart" uri="{C3380CC4-5D6E-409C-BE32-E72D297353CC}">
              <c16:uniqueId val="{00000004-AE54-4FDE-B64A-9EE7A1069D9F}"/>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#14:  Digital Camera</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Data'!$A$226:$A$243</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'Working Data'!$BO$226:$BO$243</c:f>
              <c:numCache>
                <c:formatCode>General</c:formatCode>
                <c:ptCount val="18"/>
                <c:pt idx="0">
                  <c:v>0.5</c:v>
                </c:pt>
                <c:pt idx="1">
                  <c:v>1.6</c:v>
                </c:pt>
                <c:pt idx="2">
                  <c:v>4.5</c:v>
                </c:pt>
                <c:pt idx="3">
                  <c:v>10</c:v>
                </c:pt>
                <c:pt idx="4">
                  <c:v>18</c:v>
                </c:pt>
                <c:pt idx="5">
                  <c:v>20</c:v>
                </c:pt>
                <c:pt idx="6">
                  <c:v>31</c:v>
                </c:pt>
                <c:pt idx="7">
                  <c:v>39</c:v>
                </c:pt>
                <c:pt idx="8">
                  <c:v>49</c:v>
                </c:pt>
                <c:pt idx="9">
                  <c:v>62</c:v>
                </c:pt>
                <c:pt idx="10">
                  <c:v>67</c:v>
                </c:pt>
                <c:pt idx="11">
                  <c:v>72</c:v>
                </c:pt>
                <c:pt idx="12">
                  <c:v>77</c:v>
                </c:pt>
                <c:pt idx="13">
                  <c:v>80.5</c:v>
                </c:pt>
                <c:pt idx="14">
                  <c:v>84</c:v>
                </c:pt>
                <c:pt idx="15">
                  <c:v>84</c:v>
                </c:pt>
                <c:pt idx="16">
                  <c:v>85</c:v>
                </c:pt>
                <c:pt idx="17">
                  <c:v>84</c:v>
                </c:pt>
              </c:numCache>
            </c:numRef>
          </c:val>
          <c:smooth val="0"/>
          <c:extLst>
            <c:ext xmlns:c16="http://schemas.microsoft.com/office/drawing/2014/chart" uri="{C3380CC4-5D6E-409C-BE32-E72D297353CC}">
              <c16:uniqueId val="{00000000-3A0A-4B58-A77D-EBA6C427719E}"/>
            </c:ext>
          </c:extLst>
        </c:ser>
        <c:ser>
          <c:idx val="1"/>
          <c:order val="1"/>
          <c:tx>
            <c:strRef>
              <c:f>'Working Data'!$BP$28</c:f>
              <c:strCache>
                <c:ptCount val="1"/>
                <c:pt idx="0">
                  <c:v>&lt;--Logistic Curve</c:v>
                </c:pt>
              </c:strCache>
            </c:strRef>
          </c:tx>
          <c:spPr>
            <a:ln w="25400" cap="rnd">
              <a:solidFill>
                <a:schemeClr val="accent2"/>
              </a:solidFill>
              <a:prstDash val="sysDot"/>
              <a:round/>
            </a:ln>
            <a:effectLst/>
          </c:spPr>
          <c:marker>
            <c:symbol val="none"/>
          </c:marker>
          <c:cat>
            <c:numRef>
              <c:f>'Working Data'!$A$226:$A$243</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'Working Data'!$BP$226:$BP$243</c:f>
              <c:numCache>
                <c:formatCode>0.000</c:formatCode>
                <c:ptCount val="18"/>
                <c:pt idx="0">
                  <c:v>2.351912018005883</c:v>
                </c:pt>
                <c:pt idx="1">
                  <c:v>3.779353665899849</c:v>
                </c:pt>
                <c:pt idx="2">
                  <c:v>6.0101487647640699</c:v>
                </c:pt>
                <c:pt idx="3">
                  <c:v>9.4052124412472047</c:v>
                </c:pt>
                <c:pt idx="4">
                  <c:v>14.369230991678274</c:v>
                </c:pt>
                <c:pt idx="5">
                  <c:v>21.217857481073576</c:v>
                </c:pt>
                <c:pt idx="6">
                  <c:v>29.94668399765624</c:v>
                </c:pt>
                <c:pt idx="7">
                  <c:v>40.013683092289</c:v>
                </c:pt>
                <c:pt idx="8">
                  <c:v>50.368651574883593</c:v>
                </c:pt>
                <c:pt idx="9">
                  <c:v>59.838890937433213</c:v>
                </c:pt>
                <c:pt idx="10">
                  <c:v>67.613351455157158</c:v>
                </c:pt>
                <c:pt idx="11">
                  <c:v>73.449301474109816</c:v>
                </c:pt>
                <c:pt idx="12">
                  <c:v>77.542432907842496</c:v>
                </c:pt>
                <c:pt idx="13">
                  <c:v>80.278354518422617</c:v>
                </c:pt>
                <c:pt idx="14">
                  <c:v>82.048762793542281</c:v>
                </c:pt>
                <c:pt idx="15">
                  <c:v>83.170474664724466</c:v>
                </c:pt>
                <c:pt idx="16">
                  <c:v>83.871706991115076</c:v>
                </c:pt>
                <c:pt idx="17">
                  <c:v>84.306407852660186</c:v>
                </c:pt>
              </c:numCache>
            </c:numRef>
          </c:val>
          <c:smooth val="0"/>
          <c:extLst>
            <c:ext xmlns:c16="http://schemas.microsoft.com/office/drawing/2014/chart" uri="{C3380CC4-5D6E-409C-BE32-E72D297353CC}">
              <c16:uniqueId val="{00000001-3A0A-4B58-A77D-EBA6C427719E}"/>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Data'!$BR$28</c:f>
              <c:strCache>
                <c:ptCount val="1"/>
                <c:pt idx="0">
                  <c:v>2nd Derivative</c:v>
                </c:pt>
              </c:strCache>
            </c:strRef>
          </c:tx>
          <c:spPr>
            <a:ln w="25400" cap="rnd">
              <a:solidFill>
                <a:schemeClr val="accent5"/>
              </a:solidFill>
              <a:prstDash val="sysDash"/>
              <a:round/>
            </a:ln>
            <a:effectLst/>
          </c:spPr>
          <c:marker>
            <c:symbol val="none"/>
          </c:marker>
          <c:cat>
            <c:numRef>
              <c:f>'Working Data'!$A$226:$A$243</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'Working Data'!$BR$226:$BR$243</c:f>
              <c:numCache>
                <c:formatCode>0.000</c:formatCode>
                <c:ptCount val="18"/>
                <c:pt idx="0">
                  <c:v>0.52238851088253813</c:v>
                </c:pt>
                <c:pt idx="1">
                  <c:v>0.7956122127683749</c:v>
                </c:pt>
                <c:pt idx="2">
                  <c:v>1.1595873740508489</c:v>
                </c:pt>
                <c:pt idx="3">
                  <c:v>1.5750521053462332</c:v>
                </c:pt>
                <c:pt idx="4">
                  <c:v>1.9111022906015371</c:v>
                </c:pt>
                <c:pt idx="5">
                  <c:v>1.9279281568456599</c:v>
                </c:pt>
                <c:pt idx="6">
                  <c:v>1.3853692745054791</c:v>
                </c:pt>
                <c:pt idx="7">
                  <c:v>0.29958517414681979</c:v>
                </c:pt>
                <c:pt idx="8">
                  <c:v>-0.91876598623738226</c:v>
                </c:pt>
                <c:pt idx="9">
                  <c:v>-1.7474690723741975</c:v>
                </c:pt>
                <c:pt idx="10">
                  <c:v>-1.9761862845295532</c:v>
                </c:pt>
                <c:pt idx="11">
                  <c:v>-1.757606449524856</c:v>
                </c:pt>
                <c:pt idx="12">
                  <c:v>-1.3564559972257471</c:v>
                </c:pt>
                <c:pt idx="13">
                  <c:v>-0.95853890090096017</c:v>
                </c:pt>
                <c:pt idx="14">
                  <c:v>-0.64103821959157703</c:v>
                </c:pt>
                <c:pt idx="15">
                  <c:v>-0.41424923634876848</c:v>
                </c:pt>
                <c:pt idx="16">
                  <c:v>-0.26206902127897519</c:v>
                </c:pt>
                <c:pt idx="17">
                  <c:v>-0.16363736334342724</c:v>
                </c:pt>
              </c:numCache>
            </c:numRef>
          </c:val>
          <c:smooth val="0"/>
          <c:extLst>
            <c:ext xmlns:c16="http://schemas.microsoft.com/office/drawing/2014/chart" uri="{C3380CC4-5D6E-409C-BE32-E72D297353CC}">
              <c16:uniqueId val="{00000002-3A0A-4B58-A77D-EBA6C427719E}"/>
            </c:ext>
          </c:extLst>
        </c:ser>
        <c:ser>
          <c:idx val="2"/>
          <c:order val="3"/>
          <c:tx>
            <c:strRef>
              <c:f>'Working Data'!$BS$28</c:f>
              <c:strCache>
                <c:ptCount val="1"/>
                <c:pt idx="0">
                  <c:v>3rd Derivative</c:v>
                </c:pt>
              </c:strCache>
            </c:strRef>
          </c:tx>
          <c:spPr>
            <a:ln w="25400" cap="rnd">
              <a:solidFill>
                <a:schemeClr val="accent3"/>
              </a:solidFill>
              <a:prstDash val="dash"/>
              <a:round/>
            </a:ln>
            <a:effectLst/>
          </c:spPr>
          <c:marker>
            <c:symbol val="none"/>
          </c:marker>
          <c:cat>
            <c:numRef>
              <c:f>'Working Data'!$A$226:$A$243</c:f>
              <c:numCache>
                <c:formatCode>General</c:formatCode>
                <c:ptCount val="18"/>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numCache>
            </c:numRef>
          </c:cat>
          <c:val>
            <c:numRef>
              <c:f>'Working Data'!$BS$226:$BS$243</c:f>
              <c:numCache>
                <c:formatCode>0.000</c:formatCode>
                <c:ptCount val="18"/>
                <c:pt idx="0">
                  <c:v>0.22803506224739986</c:v>
                </c:pt>
                <c:pt idx="1">
                  <c:v>0.31995895993830092</c:v>
                </c:pt>
                <c:pt idx="2">
                  <c:v>0.40230577009351959</c:v>
                </c:pt>
                <c:pt idx="3">
                  <c:v>0.4073670615321841</c:v>
                </c:pt>
                <c:pt idx="4">
                  <c:v>0.22315035615654355</c:v>
                </c:pt>
                <c:pt idx="5">
                  <c:v>-0.23450566922252927</c:v>
                </c:pt>
                <c:pt idx="6">
                  <c:v>-0.85137362495977076</c:v>
                </c:pt>
                <c:pt idx="7">
                  <c:v>-1.2461836470945016</c:v>
                </c:pt>
                <c:pt idx="8">
                  <c:v>-1.0946539790606709</c:v>
                </c:pt>
                <c:pt idx="9">
                  <c:v>-0.52728046216885038</c:v>
                </c:pt>
                <c:pt idx="10">
                  <c:v>3.9056085093250897E-2</c:v>
                </c:pt>
                <c:pt idx="11">
                  <c:v>0.35066388279734662</c:v>
                </c:pt>
                <c:pt idx="12">
                  <c:v>0.42048674482999859</c:v>
                </c:pt>
                <c:pt idx="13">
                  <c:v>0.36335228647483081</c:v>
                </c:pt>
                <c:pt idx="14">
                  <c:v>0.27063215904303894</c:v>
                </c:pt>
                <c:pt idx="15">
                  <c:v>0.18597031633659145</c:v>
                </c:pt>
                <c:pt idx="16">
                  <c:v>0.12198231402224503</c:v>
                </c:pt>
                <c:pt idx="17">
                  <c:v>7.7830773113205312E-2</c:v>
                </c:pt>
              </c:numCache>
            </c:numRef>
          </c:val>
          <c:smooth val="0"/>
          <c:extLst>
            <c:ext xmlns:c16="http://schemas.microsoft.com/office/drawing/2014/chart" uri="{C3380CC4-5D6E-409C-BE32-E72D297353CC}">
              <c16:uniqueId val="{00000003-3A0A-4B58-A77D-EBA6C427719E}"/>
            </c:ext>
          </c:extLst>
        </c:ser>
        <c:ser>
          <c:idx val="3"/>
          <c:order val="4"/>
          <c:tx>
            <c:strRef>
              <c:f>'Working Data'!$BQ$1</c:f>
              <c:strCache>
                <c:ptCount val="1"/>
                <c:pt idx="0">
                  <c:v>1st Derivative (Scaled to Fit)</c:v>
                </c:pt>
              </c:strCache>
            </c:strRef>
          </c:tx>
          <c:spPr>
            <a:ln w="25400" cap="rnd">
              <a:solidFill>
                <a:schemeClr val="accent4"/>
              </a:solidFill>
              <a:prstDash val="dashDot"/>
              <a:round/>
            </a:ln>
            <a:effectLst/>
          </c:spPr>
          <c:marker>
            <c:symbol val="none"/>
          </c:marker>
          <c:val>
            <c:numRef>
              <c:f>'Working Data'!$BQ$226:$BQ$243</c:f>
              <c:numCache>
                <c:formatCode>0.000</c:formatCode>
                <c:ptCount val="18"/>
                <c:pt idx="0">
                  <c:v>0.14056795639875574</c:v>
                </c:pt>
                <c:pt idx="1">
                  <c:v>0.22198131737559545</c:v>
                </c:pt>
                <c:pt idx="2">
                  <c:v>0.34331198640946053</c:v>
                </c:pt>
                <c:pt idx="3">
                  <c:v>0.51415363365398914</c:v>
                </c:pt>
                <c:pt idx="4">
                  <c:v>0.73393890553410612</c:v>
                </c:pt>
                <c:pt idx="5">
                  <c:v>0.97866279954628288</c:v>
                </c:pt>
                <c:pt idx="6">
                  <c:v>1.1922426987109433</c:v>
                </c:pt>
                <c:pt idx="7">
                  <c:v>1.3017315033867176</c:v>
                </c:pt>
                <c:pt idx="8">
                  <c:v>1.2614271527501681</c:v>
                </c:pt>
                <c:pt idx="9">
                  <c:v>1.0887941148031304</c:v>
                </c:pt>
                <c:pt idx="10">
                  <c:v>0.85012108485713034</c:v>
                </c:pt>
                <c:pt idx="11">
                  <c:v>0.61351949546036877</c:v>
                </c:pt>
                <c:pt idx="12">
                  <c:v>0.41818556818966446</c:v>
                </c:pt>
                <c:pt idx="13">
                  <c:v>0.27410962563333446</c:v>
                </c:pt>
                <c:pt idx="14">
                  <c:v>0.17510905449003247</c:v>
                </c:pt>
                <c:pt idx="15">
                  <c:v>0.11003733329141495</c:v>
                </c:pt>
                <c:pt idx="16">
                  <c:v>6.8433669506922479E-2</c:v>
                </c:pt>
                <c:pt idx="17">
                  <c:v>4.2286058041411348E-2</c:v>
                </c:pt>
              </c:numCache>
            </c:numRef>
          </c:val>
          <c:smooth val="0"/>
          <c:extLst>
            <c:ext xmlns:c16="http://schemas.microsoft.com/office/drawing/2014/chart" uri="{C3380CC4-5D6E-409C-BE32-E72D297353CC}">
              <c16:uniqueId val="{00000004-3A0A-4B58-A77D-EBA6C427719E}"/>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#11:  Cholrin Free Paper Product</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Data'!$A$219:$A$234</c:f>
              <c:numCache>
                <c:formatCode>General</c:formatCode>
                <c:ptCount val="1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numCache>
            </c:numRef>
          </c:cat>
          <c:val>
            <c:numRef>
              <c:f>'Working Data'!$AZ$219:$AZ$234</c:f>
              <c:numCache>
                <c:formatCode>General</c:formatCode>
                <c:ptCount val="16"/>
                <c:pt idx="0">
                  <c:v>3</c:v>
                </c:pt>
                <c:pt idx="1">
                  <c:v>8</c:v>
                </c:pt>
                <c:pt idx="2">
                  <c:v>14</c:v>
                </c:pt>
                <c:pt idx="3">
                  <c:v>22</c:v>
                </c:pt>
                <c:pt idx="4">
                  <c:v>31</c:v>
                </c:pt>
                <c:pt idx="5">
                  <c:v>43</c:v>
                </c:pt>
                <c:pt idx="6">
                  <c:v>48</c:v>
                </c:pt>
                <c:pt idx="7">
                  <c:v>56</c:v>
                </c:pt>
                <c:pt idx="8">
                  <c:v>64</c:v>
                </c:pt>
                <c:pt idx="9">
                  <c:v>74</c:v>
                </c:pt>
                <c:pt idx="10">
                  <c:v>81</c:v>
                </c:pt>
                <c:pt idx="11">
                  <c:v>95</c:v>
                </c:pt>
                <c:pt idx="12">
                  <c:v>95</c:v>
                </c:pt>
                <c:pt idx="13">
                  <c:v>97</c:v>
                </c:pt>
                <c:pt idx="14">
                  <c:v>98</c:v>
                </c:pt>
                <c:pt idx="15">
                  <c:v>99</c:v>
                </c:pt>
              </c:numCache>
            </c:numRef>
          </c:val>
          <c:smooth val="0"/>
          <c:extLst>
            <c:ext xmlns:c16="http://schemas.microsoft.com/office/drawing/2014/chart" uri="{C3380CC4-5D6E-409C-BE32-E72D297353CC}">
              <c16:uniqueId val="{00000000-0A2C-415E-9C8B-1DAEB4F31C2B}"/>
            </c:ext>
          </c:extLst>
        </c:ser>
        <c:ser>
          <c:idx val="1"/>
          <c:order val="1"/>
          <c:tx>
            <c:strRef>
              <c:f>'Working Data'!$BA$28</c:f>
              <c:strCache>
                <c:ptCount val="1"/>
                <c:pt idx="0">
                  <c:v>&lt;--Logistic Curve</c:v>
                </c:pt>
              </c:strCache>
            </c:strRef>
          </c:tx>
          <c:spPr>
            <a:ln w="25400" cap="rnd">
              <a:solidFill>
                <a:schemeClr val="accent2"/>
              </a:solidFill>
              <a:prstDash val="sysDot"/>
              <a:round/>
            </a:ln>
            <a:effectLst/>
          </c:spPr>
          <c:marker>
            <c:symbol val="none"/>
          </c:marker>
          <c:cat>
            <c:numRef>
              <c:f>'Working Data'!$A$219:$A$234</c:f>
              <c:numCache>
                <c:formatCode>General</c:formatCode>
                <c:ptCount val="1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numCache>
            </c:numRef>
          </c:cat>
          <c:val>
            <c:numRef>
              <c:f>'Working Data'!$BA$219:$BA$234</c:f>
              <c:numCache>
                <c:formatCode>0.000</c:formatCode>
                <c:ptCount val="16"/>
                <c:pt idx="0">
                  <c:v>6.5920264586514072</c:v>
                </c:pt>
                <c:pt idx="1">
                  <c:v>9.805103581889739</c:v>
                </c:pt>
                <c:pt idx="2">
                  <c:v>14.341241832055974</c:v>
                </c:pt>
                <c:pt idx="3">
                  <c:v>20.493763083965895</c:v>
                </c:pt>
                <c:pt idx="4">
                  <c:v>28.400307638465577</c:v>
                </c:pt>
                <c:pt idx="5">
                  <c:v>37.885185542758826</c:v>
                </c:pt>
                <c:pt idx="6">
                  <c:v>48.367576161747934</c:v>
                </c:pt>
                <c:pt idx="7">
                  <c:v>58.952580954994517</c:v>
                </c:pt>
                <c:pt idx="8">
                  <c:v>68.710498634126964</c:v>
                </c:pt>
                <c:pt idx="9">
                  <c:v>76.978938230031005</c:v>
                </c:pt>
                <c:pt idx="10">
                  <c:v>83.499445185458242</c:v>
                </c:pt>
                <c:pt idx="11">
                  <c:v>88.356171729932683</c:v>
                </c:pt>
                <c:pt idx="12">
                  <c:v>91.821975822043015</c:v>
                </c:pt>
                <c:pt idx="13">
                  <c:v>94.220305844780938</c:v>
                </c:pt>
                <c:pt idx="14">
                  <c:v>95.844838155837394</c:v>
                </c:pt>
                <c:pt idx="15">
                  <c:v>96.929355454674081</c:v>
                </c:pt>
              </c:numCache>
            </c:numRef>
          </c:val>
          <c:smooth val="0"/>
          <c:extLst>
            <c:ext xmlns:c16="http://schemas.microsoft.com/office/drawing/2014/chart" uri="{C3380CC4-5D6E-409C-BE32-E72D297353CC}">
              <c16:uniqueId val="{00000001-0A2C-415E-9C8B-1DAEB4F31C2B}"/>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Data'!$BB$1</c:f>
              <c:strCache>
                <c:ptCount val="1"/>
                <c:pt idx="0">
                  <c:v>1st Derivative (Scaled to Fit)</c:v>
                </c:pt>
              </c:strCache>
            </c:strRef>
          </c:tx>
          <c:spPr>
            <a:ln w="25400" cap="rnd">
              <a:solidFill>
                <a:schemeClr val="accent5"/>
              </a:solidFill>
              <a:prstDash val="sysDash"/>
              <a:round/>
            </a:ln>
            <a:effectLst/>
          </c:spPr>
          <c:marker>
            <c:symbol val="none"/>
          </c:marker>
          <c:val>
            <c:numRef>
              <c:f>'Working Data'!$BB$219:$BB$234</c:f>
              <c:numCache>
                <c:formatCode>0.0000</c:formatCode>
                <c:ptCount val="16"/>
                <c:pt idx="0">
                  <c:v>0.33259881133635094</c:v>
                </c:pt>
                <c:pt idx="1">
                  <c:v>0.47751222637881691</c:v>
                </c:pt>
                <c:pt idx="2">
                  <c:v>0.6629044850310154</c:v>
                </c:pt>
                <c:pt idx="3">
                  <c:v>0.8784522838978428</c:v>
                </c:pt>
                <c:pt idx="4">
                  <c:v>1.0947580756258664</c:v>
                </c:pt>
                <c:pt idx="5">
                  <c:v>1.2641779778384927</c:v>
                </c:pt>
                <c:pt idx="6">
                  <c:v>1.337135277008908</c:v>
                </c:pt>
                <c:pt idx="7">
                  <c:v>1.2890496934448015</c:v>
                </c:pt>
                <c:pt idx="8">
                  <c:v>1.1363379961890847</c:v>
                </c:pt>
                <c:pt idx="9">
                  <c:v>0.92555552185367962</c:v>
                </c:pt>
                <c:pt idx="10">
                  <c:v>0.70668054856902007</c:v>
                </c:pt>
                <c:pt idx="11">
                  <c:v>0.51348416355671478</c:v>
                </c:pt>
                <c:pt idx="12">
                  <c:v>0.35986851764174316</c:v>
                </c:pt>
                <c:pt idx="13">
                  <c:v>0.24588776633516859</c:v>
                </c:pt>
                <c:pt idx="14">
                  <c:v>0.16511353446171134</c:v>
                </c:pt>
                <c:pt idx="15">
                  <c:v>0.10958552231653965</c:v>
                </c:pt>
              </c:numCache>
            </c:numRef>
          </c:val>
          <c:smooth val="0"/>
          <c:extLst>
            <c:ext xmlns:c16="http://schemas.microsoft.com/office/drawing/2014/chart" uri="{C3380CC4-5D6E-409C-BE32-E72D297353CC}">
              <c16:uniqueId val="{00000002-0A2C-415E-9C8B-1DAEB4F31C2B}"/>
            </c:ext>
          </c:extLst>
        </c:ser>
        <c:ser>
          <c:idx val="2"/>
          <c:order val="3"/>
          <c:tx>
            <c:strRef>
              <c:f>'Working Data'!$BC$28</c:f>
              <c:strCache>
                <c:ptCount val="1"/>
                <c:pt idx="0">
                  <c:v>2nd Derivative</c:v>
                </c:pt>
              </c:strCache>
            </c:strRef>
          </c:tx>
          <c:spPr>
            <a:ln w="25400" cap="rnd">
              <a:solidFill>
                <a:schemeClr val="accent3"/>
              </a:solidFill>
              <a:prstDash val="dash"/>
              <a:round/>
            </a:ln>
            <a:effectLst/>
          </c:spPr>
          <c:marker>
            <c:symbol val="none"/>
          </c:marker>
          <c:val>
            <c:numRef>
              <c:f>'Working Data'!$BC$219:$BC$234</c:f>
              <c:numCache>
                <c:formatCode>0.000</c:formatCode>
                <c:ptCount val="16"/>
                <c:pt idx="0">
                  <c:v>0.99738072514076392</c:v>
                </c:pt>
                <c:pt idx="1">
                  <c:v>1.3247119163097352</c:v>
                </c:pt>
                <c:pt idx="2">
                  <c:v>1.6288712521157349</c:v>
                </c:pt>
                <c:pt idx="3">
                  <c:v>1.7807864409710548</c:v>
                </c:pt>
                <c:pt idx="4">
                  <c:v>1.6143457504801562</c:v>
                </c:pt>
                <c:pt idx="5">
                  <c:v>1.0261781689029557</c:v>
                </c:pt>
                <c:pt idx="6">
                  <c:v>0.10582459712872568</c:v>
                </c:pt>
                <c:pt idx="7">
                  <c:v>-0.85157389467232225</c:v>
                </c:pt>
                <c:pt idx="8">
                  <c:v>-1.5256272609961681</c:v>
                </c:pt>
                <c:pt idx="9">
                  <c:v>-1.7774798988079974</c:v>
                </c:pt>
                <c:pt idx="10">
                  <c:v>-1.6791799567381442</c:v>
                </c:pt>
                <c:pt idx="11">
                  <c:v>-1.3944063054822025</c:v>
                </c:pt>
                <c:pt idx="12">
                  <c:v>-1.0644176413112676</c:v>
                </c:pt>
                <c:pt idx="13">
                  <c:v>-0.76850015768805802</c:v>
                </c:pt>
                <c:pt idx="14">
                  <c:v>-0.53479374377552014</c:v>
                </c:pt>
                <c:pt idx="15">
                  <c:v>-0.36324753750211025</c:v>
                </c:pt>
              </c:numCache>
            </c:numRef>
          </c:val>
          <c:smooth val="0"/>
          <c:extLst>
            <c:ext xmlns:c16="http://schemas.microsoft.com/office/drawing/2014/chart" uri="{C3380CC4-5D6E-409C-BE32-E72D297353CC}">
              <c16:uniqueId val="{00000003-0A2C-415E-9C8B-1DAEB4F31C2B}"/>
            </c:ext>
          </c:extLst>
        </c:ser>
        <c:ser>
          <c:idx val="3"/>
          <c:order val="4"/>
          <c:tx>
            <c:strRef>
              <c:f>'Working Data'!$BD$28</c:f>
              <c:strCache>
                <c:ptCount val="1"/>
                <c:pt idx="0">
                  <c:v>3rd Derivative</c:v>
                </c:pt>
              </c:strCache>
            </c:strRef>
          </c:tx>
          <c:spPr>
            <a:ln w="25400" cap="rnd">
              <a:solidFill>
                <a:schemeClr val="accent4"/>
              </a:solidFill>
              <a:prstDash val="dashDot"/>
              <a:round/>
            </a:ln>
            <a:effectLst/>
          </c:spPr>
          <c:marker>
            <c:symbol val="none"/>
          </c:marker>
          <c:val>
            <c:numRef>
              <c:f>'Working Data'!$BD$219:$BD$234</c:f>
              <c:numCache>
                <c:formatCode>0.000</c:formatCode>
                <c:ptCount val="16"/>
                <c:pt idx="0">
                  <c:v>0.31201280869854142</c:v>
                </c:pt>
                <c:pt idx="1">
                  <c:v>0.33189047171714764</c:v>
                </c:pt>
                <c:pt idx="2">
                  <c:v>0.25460859661143115</c:v>
                </c:pt>
                <c:pt idx="3">
                  <c:v>1.9800083484738971E-2</c:v>
                </c:pt>
                <c:pt idx="4">
                  <c:v>-0.37251582699448527</c:v>
                </c:pt>
                <c:pt idx="5">
                  <c:v>-0.78940594391255003</c:v>
                </c:pt>
                <c:pt idx="6">
                  <c:v>-0.99859154836315334</c:v>
                </c:pt>
                <c:pt idx="7">
                  <c:v>-0.8587129425632084</c:v>
                </c:pt>
                <c:pt idx="8">
                  <c:v>-0.46591531204171516</c:v>
                </c:pt>
                <c:pt idx="9">
                  <c:v>-5.2263369273417778E-2</c:v>
                </c:pt>
                <c:pt idx="10">
                  <c:v>0.21953335507272895</c:v>
                </c:pt>
                <c:pt idx="11">
                  <c:v>0.32591079560919334</c:v>
                </c:pt>
                <c:pt idx="12">
                  <c:v>0.3211343697688363</c:v>
                </c:pt>
                <c:pt idx="13">
                  <c:v>0.26643094336896556</c:v>
                </c:pt>
                <c:pt idx="14">
                  <c:v>0.20127842615306077</c:v>
                </c:pt>
                <c:pt idx="15">
                  <c:v>0.14379463517338339</c:v>
                </c:pt>
              </c:numCache>
            </c:numRef>
          </c:val>
          <c:smooth val="0"/>
          <c:extLst>
            <c:ext xmlns:c16="http://schemas.microsoft.com/office/drawing/2014/chart" uri="{C3380CC4-5D6E-409C-BE32-E72D297353CC}">
              <c16:uniqueId val="{00000004-0A2C-415E-9C8B-1DAEB4F31C2B}"/>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#16:  DVD</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Data'!$A$226:$A$244</c:f>
              <c:numCache>
                <c:formatCode>General</c:formatCode>
                <c:ptCount val="1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numCache>
            </c:numRef>
          </c:cat>
          <c:val>
            <c:numRef>
              <c:f>'Working Data'!$CC$226:$CC$244</c:f>
              <c:numCache>
                <c:formatCode>General</c:formatCode>
                <c:ptCount val="19"/>
                <c:pt idx="0">
                  <c:v>0</c:v>
                </c:pt>
                <c:pt idx="1">
                  <c:v>1</c:v>
                </c:pt>
                <c:pt idx="2">
                  <c:v>5</c:v>
                </c:pt>
                <c:pt idx="3">
                  <c:v>13</c:v>
                </c:pt>
                <c:pt idx="4">
                  <c:v>21</c:v>
                </c:pt>
                <c:pt idx="5">
                  <c:v>35</c:v>
                </c:pt>
                <c:pt idx="6">
                  <c:v>50</c:v>
                </c:pt>
                <c:pt idx="7">
                  <c:v>70</c:v>
                </c:pt>
                <c:pt idx="8">
                  <c:v>75</c:v>
                </c:pt>
                <c:pt idx="9">
                  <c:v>82</c:v>
                </c:pt>
                <c:pt idx="10">
                  <c:v>83</c:v>
                </c:pt>
                <c:pt idx="11">
                  <c:v>87</c:v>
                </c:pt>
                <c:pt idx="12">
                  <c:v>92</c:v>
                </c:pt>
                <c:pt idx="13">
                  <c:v>94</c:v>
                </c:pt>
                <c:pt idx="14">
                  <c:v>95</c:v>
                </c:pt>
                <c:pt idx="15">
                  <c:v>92</c:v>
                </c:pt>
                <c:pt idx="16">
                  <c:v>88</c:v>
                </c:pt>
                <c:pt idx="17">
                  <c:v>87</c:v>
                </c:pt>
                <c:pt idx="18">
                  <c:v>85</c:v>
                </c:pt>
              </c:numCache>
            </c:numRef>
          </c:val>
          <c:smooth val="0"/>
          <c:extLst>
            <c:ext xmlns:c16="http://schemas.microsoft.com/office/drawing/2014/chart" uri="{C3380CC4-5D6E-409C-BE32-E72D297353CC}">
              <c16:uniqueId val="{00000000-2860-4C86-AF8A-A42AFCE93D64}"/>
            </c:ext>
          </c:extLst>
        </c:ser>
        <c:ser>
          <c:idx val="1"/>
          <c:order val="1"/>
          <c:tx>
            <c:strRef>
              <c:f>'Working Data'!$CD$28</c:f>
              <c:strCache>
                <c:ptCount val="1"/>
                <c:pt idx="0">
                  <c:v>Logistic Fit</c:v>
                </c:pt>
              </c:strCache>
            </c:strRef>
          </c:tx>
          <c:spPr>
            <a:ln w="25400" cap="rnd">
              <a:solidFill>
                <a:schemeClr val="accent2"/>
              </a:solidFill>
              <a:prstDash val="sysDot"/>
              <a:round/>
            </a:ln>
            <a:effectLst/>
          </c:spPr>
          <c:marker>
            <c:symbol val="none"/>
          </c:marker>
          <c:cat>
            <c:numRef>
              <c:f>'Working Data'!$A$226:$A$244</c:f>
              <c:numCache>
                <c:formatCode>General</c:formatCode>
                <c:ptCount val="19"/>
                <c:pt idx="0">
                  <c:v>1997</c:v>
                </c:pt>
                <c:pt idx="1">
                  <c:v>1998</c:v>
                </c:pt>
                <c:pt idx="2">
                  <c:v>1999</c:v>
                </c:pt>
                <c:pt idx="3">
                  <c:v>2000</c:v>
                </c:pt>
                <c:pt idx="4">
                  <c:v>2001</c:v>
                </c:pt>
                <c:pt idx="5">
                  <c:v>2002</c:v>
                </c:pt>
                <c:pt idx="6">
                  <c:v>2003</c:v>
                </c:pt>
                <c:pt idx="7">
                  <c:v>2004</c:v>
                </c:pt>
                <c:pt idx="8">
                  <c:v>2005</c:v>
                </c:pt>
                <c:pt idx="9">
                  <c:v>2006</c:v>
                </c:pt>
                <c:pt idx="10">
                  <c:v>2007</c:v>
                </c:pt>
                <c:pt idx="11">
                  <c:v>2008</c:v>
                </c:pt>
                <c:pt idx="12">
                  <c:v>2009</c:v>
                </c:pt>
                <c:pt idx="13">
                  <c:v>2010</c:v>
                </c:pt>
                <c:pt idx="14">
                  <c:v>2011</c:v>
                </c:pt>
                <c:pt idx="15">
                  <c:v>2012</c:v>
                </c:pt>
                <c:pt idx="16">
                  <c:v>2013</c:v>
                </c:pt>
                <c:pt idx="17">
                  <c:v>2014</c:v>
                </c:pt>
                <c:pt idx="18">
                  <c:v>2015</c:v>
                </c:pt>
              </c:numCache>
            </c:numRef>
          </c:cat>
          <c:val>
            <c:numRef>
              <c:f>'Working Data'!$CD$226:$CD$244</c:f>
              <c:numCache>
                <c:formatCode>0.000</c:formatCode>
                <c:ptCount val="19"/>
                <c:pt idx="0">
                  <c:v>2.2006221949771878</c:v>
                </c:pt>
                <c:pt idx="1">
                  <c:v>4.0829303581833107</c:v>
                </c:pt>
                <c:pt idx="2">
                  <c:v>7.4460888255961581</c:v>
                </c:pt>
                <c:pt idx="3">
                  <c:v>13.17798346334453</c:v>
                </c:pt>
                <c:pt idx="4">
                  <c:v>22.203263309589563</c:v>
                </c:pt>
                <c:pt idx="5">
                  <c:v>34.782141785096691</c:v>
                </c:pt>
                <c:pt idx="6">
                  <c:v>49.628997908688333</c:v>
                </c:pt>
                <c:pt idx="7">
                  <c:v>64.0704058216551</c:v>
                </c:pt>
                <c:pt idx="8">
                  <c:v>75.702507052477728</c:v>
                </c:pt>
                <c:pt idx="9">
                  <c:v>83.729504011760795</c:v>
                </c:pt>
                <c:pt idx="10">
                  <c:v>88.695644625161052</c:v>
                </c:pt>
                <c:pt idx="11">
                  <c:v>91.563360351799219</c:v>
                </c:pt>
                <c:pt idx="12">
                  <c:v>93.153766718768793</c:v>
                </c:pt>
                <c:pt idx="13">
                  <c:v>94.016074647025974</c:v>
                </c:pt>
                <c:pt idx="14">
                  <c:v>94.477887498298841</c:v>
                </c:pt>
                <c:pt idx="15">
                  <c:v>94.7235822587852</c:v>
                </c:pt>
                <c:pt idx="16">
                  <c:v>94.853837290091946</c:v>
                </c:pt>
                <c:pt idx="17">
                  <c:v>94.922762904489716</c:v>
                </c:pt>
                <c:pt idx="18">
                  <c:v>94.959199405683407</c:v>
                </c:pt>
              </c:numCache>
            </c:numRef>
          </c:val>
          <c:smooth val="0"/>
          <c:extLst>
            <c:ext xmlns:c16="http://schemas.microsoft.com/office/drawing/2014/chart" uri="{C3380CC4-5D6E-409C-BE32-E72D297353CC}">
              <c16:uniqueId val="{00000001-2860-4C86-AF8A-A42AFCE93D64}"/>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Data'!$CE$1</c:f>
              <c:strCache>
                <c:ptCount val="1"/>
                <c:pt idx="0">
                  <c:v>1st Derivative (Scaled to Fit)</c:v>
                </c:pt>
              </c:strCache>
            </c:strRef>
          </c:tx>
          <c:spPr>
            <a:ln w="25400" cap="rnd">
              <a:solidFill>
                <a:schemeClr val="accent5"/>
              </a:solidFill>
              <a:prstDash val="sysDash"/>
              <a:round/>
            </a:ln>
            <a:effectLst/>
          </c:spPr>
          <c:marker>
            <c:symbol val="none"/>
          </c:marker>
          <c:val>
            <c:numRef>
              <c:f>'Working Data'!$CE$226:$CE$244</c:f>
              <c:numCache>
                <c:formatCode>0.000</c:formatCode>
                <c:ptCount val="19"/>
                <c:pt idx="0">
                  <c:v>0.17158662131933972</c:v>
                </c:pt>
                <c:pt idx="1">
                  <c:v>0.31189633480791878</c:v>
                </c:pt>
                <c:pt idx="2">
                  <c:v>0.54776796970694153</c:v>
                </c:pt>
                <c:pt idx="3">
                  <c:v>0.90596622323085907</c:v>
                </c:pt>
                <c:pt idx="4">
                  <c:v>1.3580682313215697</c:v>
                </c:pt>
                <c:pt idx="5">
                  <c:v>1.7598453110069099</c:v>
                </c:pt>
                <c:pt idx="6">
                  <c:v>1.8919373330398597</c:v>
                </c:pt>
                <c:pt idx="7">
                  <c:v>1.6650395967162333</c:v>
                </c:pt>
                <c:pt idx="8">
                  <c:v>1.2274506004829704</c:v>
                </c:pt>
                <c:pt idx="9">
                  <c:v>0.79289269525219552</c:v>
                </c:pt>
                <c:pt idx="10">
                  <c:v>0.46982470544394472</c:v>
                </c:pt>
                <c:pt idx="11">
                  <c:v>0.26439216947221611</c:v>
                </c:pt>
                <c:pt idx="12">
                  <c:v>0.14450399886415921</c:v>
                </c:pt>
                <c:pt idx="13">
                  <c:v>7.7724356540444975E-2</c:v>
                </c:pt>
                <c:pt idx="14">
                  <c:v>4.1446430699553588E-2</c:v>
                </c:pt>
                <c:pt idx="15">
                  <c:v>2.1999707015250877E-2</c:v>
                </c:pt>
                <c:pt idx="16">
                  <c:v>1.1648885077084028E-2</c:v>
                </c:pt>
                <c:pt idx="17">
                  <c:v>6.1601200229841257E-3</c:v>
                </c:pt>
                <c:pt idx="18">
                  <c:v>3.2553403637394411E-3</c:v>
                </c:pt>
              </c:numCache>
            </c:numRef>
          </c:val>
          <c:smooth val="0"/>
          <c:extLst>
            <c:ext xmlns:c16="http://schemas.microsoft.com/office/drawing/2014/chart" uri="{C3380CC4-5D6E-409C-BE32-E72D297353CC}">
              <c16:uniqueId val="{00000002-2860-4C86-AF8A-A42AFCE93D64}"/>
            </c:ext>
          </c:extLst>
        </c:ser>
        <c:ser>
          <c:idx val="2"/>
          <c:order val="3"/>
          <c:tx>
            <c:strRef>
              <c:f>'Working Data'!$CF$28</c:f>
              <c:strCache>
                <c:ptCount val="1"/>
                <c:pt idx="0">
                  <c:v>2nd Derivative</c:v>
                </c:pt>
              </c:strCache>
            </c:strRef>
          </c:tx>
          <c:spPr>
            <a:ln w="25400" cap="rnd">
              <a:solidFill>
                <a:schemeClr val="accent3"/>
              </a:solidFill>
              <a:prstDash val="dash"/>
              <a:round/>
            </a:ln>
            <a:effectLst/>
          </c:spPr>
          <c:marker>
            <c:symbol val="none"/>
          </c:marker>
          <c:val>
            <c:numRef>
              <c:f>'Working Data'!$CF$226:$CF$244</c:f>
              <c:numCache>
                <c:formatCode>0.000</c:formatCode>
                <c:ptCount val="19"/>
                <c:pt idx="0">
                  <c:v>0.8359465288497524</c:v>
                </c:pt>
                <c:pt idx="1">
                  <c:v>1.456376352360228</c:v>
                </c:pt>
                <c:pt idx="2">
                  <c:v>2.3596326842200801</c:v>
                </c:pt>
                <c:pt idx="3">
                  <c:v>3.3441645722626459</c:v>
                </c:pt>
                <c:pt idx="4">
                  <c:v>3.6947829382399804</c:v>
                </c:pt>
                <c:pt idx="5">
                  <c:v>2.4070843730101412</c:v>
                </c:pt>
                <c:pt idx="6">
                  <c:v>-0.43319638224478052</c:v>
                </c:pt>
                <c:pt idx="7">
                  <c:v>-2.9672938050823192</c:v>
                </c:pt>
                <c:pt idx="8">
                  <c:v>-3.7230132196330148</c:v>
                </c:pt>
                <c:pt idx="9">
                  <c:v>-3.0894391408952924</c:v>
                </c:pt>
                <c:pt idx="10">
                  <c:v>-2.0815650736962072</c:v>
                </c:pt>
                <c:pt idx="11">
                  <c:v>-1.2529364441570334</c:v>
                </c:pt>
                <c:pt idx="12">
                  <c:v>-0.70951130545162178</c:v>
                </c:pt>
                <c:pt idx="13">
                  <c:v>-0.38883292579333256</c:v>
                </c:pt>
                <c:pt idx="14">
                  <c:v>-0.20940326958493197</c:v>
                </c:pt>
                <c:pt idx="15">
                  <c:v>-0.11173228092659009</c:v>
                </c:pt>
                <c:pt idx="16">
                  <c:v>-5.9325632535191623E-2</c:v>
                </c:pt>
                <c:pt idx="17">
                  <c:v>-3.1418023917290157E-2</c:v>
                </c:pt>
                <c:pt idx="18">
                  <c:v>-1.6615738555075543E-2</c:v>
                </c:pt>
              </c:numCache>
            </c:numRef>
          </c:val>
          <c:smooth val="0"/>
          <c:extLst>
            <c:ext xmlns:c16="http://schemas.microsoft.com/office/drawing/2014/chart" uri="{C3380CC4-5D6E-409C-BE32-E72D297353CC}">
              <c16:uniqueId val="{00000003-2860-4C86-AF8A-A42AFCE93D64}"/>
            </c:ext>
          </c:extLst>
        </c:ser>
        <c:ser>
          <c:idx val="3"/>
          <c:order val="4"/>
          <c:tx>
            <c:strRef>
              <c:f>'Working Data'!$CG$28</c:f>
              <c:strCache>
                <c:ptCount val="1"/>
                <c:pt idx="0">
                  <c:v>3rd Derivative</c:v>
                </c:pt>
              </c:strCache>
            </c:strRef>
          </c:tx>
          <c:spPr>
            <a:ln w="25400" cap="rnd">
              <a:solidFill>
                <a:schemeClr val="accent4"/>
              </a:solidFill>
              <a:prstDash val="dashDot"/>
              <a:round/>
            </a:ln>
            <a:effectLst/>
          </c:spPr>
          <c:marker>
            <c:symbol val="none"/>
          </c:marker>
          <c:val>
            <c:numRef>
              <c:f>'Working Data'!$CG$226:$CG$244</c:f>
              <c:numCache>
                <c:formatCode>0.000</c:formatCode>
                <c:ptCount val="19"/>
                <c:pt idx="0">
                  <c:v>0.48374570300375036</c:v>
                </c:pt>
                <c:pt idx="1">
                  <c:v>0.76635723718263415</c:v>
                </c:pt>
                <c:pt idx="2">
                  <c:v>1.0124221989813502</c:v>
                </c:pt>
                <c:pt idx="3">
                  <c:v>0.83684384611446683</c:v>
                </c:pt>
                <c:pt idx="4">
                  <c:v>-0.33033951307541159</c:v>
                </c:pt>
                <c:pt idx="5">
                  <c:v>-2.2531143147861883</c:v>
                </c:pt>
                <c:pt idx="6">
                  <c:v>-3.0672865525138242</c:v>
                </c:pt>
                <c:pt idx="7">
                  <c:v>-1.7242864900460944</c:v>
                </c:pt>
                <c:pt idx="8">
                  <c:v>0.1152602396812643</c:v>
                </c:pt>
                <c:pt idx="9">
                  <c:v>0.96381137250803117</c:v>
                </c:pt>
                <c:pt idx="10">
                  <c:v>0.96288317735753359</c:v>
                </c:pt>
                <c:pt idx="11">
                  <c:v>0.68205385494382431</c:v>
                </c:pt>
                <c:pt idx="12">
                  <c:v>0.41749447251372501</c:v>
                </c:pt>
                <c:pt idx="13">
                  <c:v>0.23795496397069515</c:v>
                </c:pt>
                <c:pt idx="14">
                  <c:v>0.13077023239059393</c:v>
                </c:pt>
                <c:pt idx="15">
                  <c:v>7.0516930551821094E-2</c:v>
                </c:pt>
                <c:pt idx="16">
                  <c:v>3.7650067765271557E-2</c:v>
                </c:pt>
                <c:pt idx="17">
                  <c:v>1.9997241213270477E-2</c:v>
                </c:pt>
                <c:pt idx="18">
                  <c:v>1.0592030594018661E-2</c:v>
                </c:pt>
              </c:numCache>
            </c:numRef>
          </c:val>
          <c:smooth val="0"/>
          <c:extLst>
            <c:ext xmlns:c16="http://schemas.microsoft.com/office/drawing/2014/chart" uri="{C3380CC4-5D6E-409C-BE32-E72D297353CC}">
              <c16:uniqueId val="{00000004-2860-4C86-AF8A-A42AFCE93D64}"/>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#6:</a:t>
            </a:r>
            <a:r>
              <a:rPr lang="en-US" baseline="0"/>
              <a:t>  </a:t>
            </a:r>
            <a:r>
              <a:rPr lang="en-US"/>
              <a:t>Automobile Electronic Ignition</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Data'!$A$205:$A$216</c:f>
              <c:numCache>
                <c:formatCode>General</c:formatCode>
                <c:ptCount val="12"/>
                <c:pt idx="0">
                  <c:v>1976</c:v>
                </c:pt>
                <c:pt idx="1">
                  <c:v>1977</c:v>
                </c:pt>
                <c:pt idx="2">
                  <c:v>1978</c:v>
                </c:pt>
                <c:pt idx="3">
                  <c:v>1979</c:v>
                </c:pt>
                <c:pt idx="4">
                  <c:v>1980</c:v>
                </c:pt>
                <c:pt idx="5">
                  <c:v>1981</c:v>
                </c:pt>
                <c:pt idx="6">
                  <c:v>1982</c:v>
                </c:pt>
                <c:pt idx="7">
                  <c:v>1983</c:v>
                </c:pt>
                <c:pt idx="8">
                  <c:v>1984</c:v>
                </c:pt>
                <c:pt idx="9">
                  <c:v>1985</c:v>
                </c:pt>
                <c:pt idx="10">
                  <c:v>1986</c:v>
                </c:pt>
                <c:pt idx="11">
                  <c:v>1987</c:v>
                </c:pt>
              </c:numCache>
            </c:numRef>
          </c:cat>
          <c:val>
            <c:numRef>
              <c:f>'Working Data'!$AA$205:$AA$216</c:f>
              <c:numCache>
                <c:formatCode>General</c:formatCode>
                <c:ptCount val="12"/>
                <c:pt idx="0">
                  <c:v>0</c:v>
                </c:pt>
                <c:pt idx="1">
                  <c:v>2</c:v>
                </c:pt>
                <c:pt idx="2">
                  <c:v>5</c:v>
                </c:pt>
                <c:pt idx="3">
                  <c:v>11</c:v>
                </c:pt>
                <c:pt idx="4">
                  <c:v>11</c:v>
                </c:pt>
                <c:pt idx="5">
                  <c:v>45</c:v>
                </c:pt>
                <c:pt idx="6">
                  <c:v>70</c:v>
                </c:pt>
                <c:pt idx="7">
                  <c:v>98</c:v>
                </c:pt>
                <c:pt idx="8">
                  <c:v>100</c:v>
                </c:pt>
                <c:pt idx="9">
                  <c:v>100</c:v>
                </c:pt>
                <c:pt idx="10">
                  <c:v>100</c:v>
                </c:pt>
                <c:pt idx="11">
                  <c:v>100</c:v>
                </c:pt>
              </c:numCache>
            </c:numRef>
          </c:val>
          <c:smooth val="0"/>
          <c:extLst>
            <c:ext xmlns:c16="http://schemas.microsoft.com/office/drawing/2014/chart" uri="{C3380CC4-5D6E-409C-BE32-E72D297353CC}">
              <c16:uniqueId val="{00000000-69DE-4A39-BF7A-14A3720A7B22}"/>
            </c:ext>
          </c:extLst>
        </c:ser>
        <c:ser>
          <c:idx val="1"/>
          <c:order val="1"/>
          <c:tx>
            <c:strRef>
              <c:f>'Working Data'!$AB$28</c:f>
              <c:strCache>
                <c:ptCount val="1"/>
                <c:pt idx="0">
                  <c:v>Logistic Curve</c:v>
                </c:pt>
              </c:strCache>
            </c:strRef>
          </c:tx>
          <c:spPr>
            <a:ln w="25400" cap="rnd">
              <a:solidFill>
                <a:schemeClr val="accent2"/>
              </a:solidFill>
              <a:prstDash val="sysDot"/>
              <a:round/>
            </a:ln>
            <a:effectLst/>
          </c:spPr>
          <c:marker>
            <c:symbol val="none"/>
          </c:marker>
          <c:cat>
            <c:numRef>
              <c:f>'Working Data'!$A$205:$A$216</c:f>
              <c:numCache>
                <c:formatCode>General</c:formatCode>
                <c:ptCount val="12"/>
                <c:pt idx="0">
                  <c:v>1976</c:v>
                </c:pt>
                <c:pt idx="1">
                  <c:v>1977</c:v>
                </c:pt>
                <c:pt idx="2">
                  <c:v>1978</c:v>
                </c:pt>
                <c:pt idx="3">
                  <c:v>1979</c:v>
                </c:pt>
                <c:pt idx="4">
                  <c:v>1980</c:v>
                </c:pt>
                <c:pt idx="5">
                  <c:v>1981</c:v>
                </c:pt>
                <c:pt idx="6">
                  <c:v>1982</c:v>
                </c:pt>
                <c:pt idx="7">
                  <c:v>1983</c:v>
                </c:pt>
                <c:pt idx="8">
                  <c:v>1984</c:v>
                </c:pt>
                <c:pt idx="9">
                  <c:v>1985</c:v>
                </c:pt>
                <c:pt idx="10">
                  <c:v>1986</c:v>
                </c:pt>
                <c:pt idx="11">
                  <c:v>1987</c:v>
                </c:pt>
              </c:numCache>
            </c:numRef>
          </c:cat>
          <c:val>
            <c:numRef>
              <c:f>'Working Data'!$AB$205:$AB$216</c:f>
              <c:numCache>
                <c:formatCode>0.000</c:formatCode>
                <c:ptCount val="12"/>
                <c:pt idx="0">
                  <c:v>7.1312249077495088E-2</c:v>
                </c:pt>
                <c:pt idx="1">
                  <c:v>0.28481087194955079</c:v>
                </c:pt>
                <c:pt idx="2">
                  <c:v>1.1302640573445399</c:v>
                </c:pt>
                <c:pt idx="3">
                  <c:v>4.3753008558513065</c:v>
                </c:pt>
                <c:pt idx="4">
                  <c:v>15.478423511186977</c:v>
                </c:pt>
                <c:pt idx="5">
                  <c:v>42.29527252421623</c:v>
                </c:pt>
                <c:pt idx="6">
                  <c:v>74.578031084502072</c:v>
                </c:pt>
                <c:pt idx="7">
                  <c:v>92.151621247746647</c:v>
                </c:pt>
                <c:pt idx="8">
                  <c:v>97.916415195604444</c:v>
                </c:pt>
                <c:pt idx="9">
                  <c:v>99.471151199561405</c:v>
                </c:pt>
                <c:pt idx="10">
                  <c:v>99.867341045685379</c:v>
                </c:pt>
                <c:pt idx="11">
                  <c:v>99.96682219329935</c:v>
                </c:pt>
              </c:numCache>
            </c:numRef>
          </c:val>
          <c:smooth val="0"/>
          <c:extLst>
            <c:ext xmlns:c16="http://schemas.microsoft.com/office/drawing/2014/chart" uri="{C3380CC4-5D6E-409C-BE32-E72D297353CC}">
              <c16:uniqueId val="{00000001-69DE-4A39-BF7A-14A3720A7B22}"/>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Data'!$AC$1</c:f>
              <c:strCache>
                <c:ptCount val="1"/>
                <c:pt idx="0">
                  <c:v>1st Derivative (Scaled to Fit)</c:v>
                </c:pt>
              </c:strCache>
            </c:strRef>
          </c:tx>
          <c:spPr>
            <a:ln w="25400" cap="rnd">
              <a:solidFill>
                <a:schemeClr val="accent5"/>
              </a:solidFill>
              <a:prstDash val="sysDash"/>
              <a:round/>
            </a:ln>
            <a:effectLst/>
          </c:spPr>
          <c:marker>
            <c:symbol val="none"/>
          </c:marker>
          <c:val>
            <c:numRef>
              <c:f>'Working Data'!$AC$205:$AC$216</c:f>
              <c:numCache>
                <c:formatCode>0.000E+00</c:formatCode>
                <c:ptCount val="12"/>
                <c:pt idx="0">
                  <c:v>1.235401825887841E-2</c:v>
                </c:pt>
                <c:pt idx="1">
                  <c:v>4.9234757318175865E-2</c:v>
                </c:pt>
                <c:pt idx="2">
                  <c:v>0.19373014891743121</c:v>
                </c:pt>
                <c:pt idx="3">
                  <c:v>0.72532379327965946</c:v>
                </c:pt>
                <c:pt idx="4">
                  <c:v>2.2680270772165594</c:v>
                </c:pt>
                <c:pt idx="5">
                  <c:v>4.2311375381540213</c:v>
                </c:pt>
                <c:pt idx="6">
                  <c:v>3.2868055960109324</c:v>
                </c:pt>
                <c:pt idx="7">
                  <c:v>1.2538247965514302</c:v>
                </c:pt>
                <c:pt idx="8">
                  <c:v>0.3536882299108679</c:v>
                </c:pt>
                <c:pt idx="9">
                  <c:v>9.1197427652322888E-2</c:v>
                </c:pt>
                <c:pt idx="10">
                  <c:v>2.2967513352390664E-2</c:v>
                </c:pt>
                <c:pt idx="11">
                  <c:v>5.7498627764043329E-3</c:v>
                </c:pt>
              </c:numCache>
            </c:numRef>
          </c:val>
          <c:smooth val="0"/>
          <c:extLst>
            <c:ext xmlns:c16="http://schemas.microsoft.com/office/drawing/2014/chart" uri="{C3380CC4-5D6E-409C-BE32-E72D297353CC}">
              <c16:uniqueId val="{00000002-69DE-4A39-BF7A-14A3720A7B22}"/>
            </c:ext>
          </c:extLst>
        </c:ser>
        <c:ser>
          <c:idx val="2"/>
          <c:order val="3"/>
          <c:tx>
            <c:strRef>
              <c:f>'Working Data'!$AD$28</c:f>
              <c:strCache>
                <c:ptCount val="1"/>
                <c:pt idx="0">
                  <c:v>2nd Derivative</c:v>
                </c:pt>
              </c:strCache>
            </c:strRef>
          </c:tx>
          <c:spPr>
            <a:ln w="25400" cap="rnd">
              <a:solidFill>
                <a:schemeClr val="accent3"/>
              </a:solidFill>
              <a:prstDash val="dash"/>
              <a:round/>
            </a:ln>
            <a:effectLst/>
          </c:spPr>
          <c:marker>
            <c:symbol val="none"/>
          </c:marker>
          <c:cat>
            <c:numRef>
              <c:f>'Working Data'!$A$205:$A$216</c:f>
              <c:numCache>
                <c:formatCode>General</c:formatCode>
                <c:ptCount val="12"/>
                <c:pt idx="0">
                  <c:v>1976</c:v>
                </c:pt>
                <c:pt idx="1">
                  <c:v>1977</c:v>
                </c:pt>
                <c:pt idx="2">
                  <c:v>1978</c:v>
                </c:pt>
                <c:pt idx="3">
                  <c:v>1979</c:v>
                </c:pt>
                <c:pt idx="4">
                  <c:v>1980</c:v>
                </c:pt>
                <c:pt idx="5">
                  <c:v>1981</c:v>
                </c:pt>
                <c:pt idx="6">
                  <c:v>1982</c:v>
                </c:pt>
                <c:pt idx="7">
                  <c:v>1983</c:v>
                </c:pt>
                <c:pt idx="8">
                  <c:v>1984</c:v>
                </c:pt>
                <c:pt idx="9">
                  <c:v>1985</c:v>
                </c:pt>
                <c:pt idx="10">
                  <c:v>1986</c:v>
                </c:pt>
                <c:pt idx="11">
                  <c:v>1987</c:v>
                </c:pt>
              </c:numCache>
            </c:numRef>
          </c:cat>
          <c:val>
            <c:numRef>
              <c:f>'Working Data'!$AD$205:$AD$216</c:f>
              <c:numCache>
                <c:formatCode>0.000</c:formatCode>
                <c:ptCount val="12"/>
                <c:pt idx="0">
                  <c:v>0.13687441665962177</c:v>
                </c:pt>
                <c:pt idx="1">
                  <c:v>0.54315625848429538</c:v>
                </c:pt>
                <c:pt idx="2">
                  <c:v>2.1008792674520742</c:v>
                </c:pt>
                <c:pt idx="3">
                  <c:v>7.3433770578947053</c:v>
                </c:pt>
                <c:pt idx="4">
                  <c:v>17.374117168351098</c:v>
                </c:pt>
                <c:pt idx="5">
                  <c:v>7.2339968485868518</c:v>
                </c:pt>
                <c:pt idx="6">
                  <c:v>-17.926066261380299</c:v>
                </c:pt>
                <c:pt idx="7">
                  <c:v>-11.727758877008368</c:v>
                </c:pt>
                <c:pt idx="8">
                  <c:v>-3.7607011031248487</c:v>
                </c:pt>
                <c:pt idx="9">
                  <c:v>-1.0011484878479067</c:v>
                </c:pt>
                <c:pt idx="10">
                  <c:v>-0.25415232094202456</c:v>
                </c:pt>
                <c:pt idx="11">
                  <c:v>-6.3753363260354398E-2</c:v>
                </c:pt>
              </c:numCache>
            </c:numRef>
          </c:val>
          <c:smooth val="0"/>
          <c:extLst>
            <c:ext xmlns:c16="http://schemas.microsoft.com/office/drawing/2014/chart" uri="{C3380CC4-5D6E-409C-BE32-E72D297353CC}">
              <c16:uniqueId val="{00000003-69DE-4A39-BF7A-14A3720A7B22}"/>
            </c:ext>
          </c:extLst>
        </c:ser>
        <c:ser>
          <c:idx val="3"/>
          <c:order val="4"/>
          <c:tx>
            <c:strRef>
              <c:f>'Working Data'!$AE$28</c:f>
              <c:strCache>
                <c:ptCount val="1"/>
                <c:pt idx="0">
                  <c:v>3rd Derivative</c:v>
                </c:pt>
              </c:strCache>
            </c:strRef>
          </c:tx>
          <c:spPr>
            <a:ln w="25400" cap="rnd">
              <a:solidFill>
                <a:schemeClr val="accent4"/>
              </a:solidFill>
              <a:prstDash val="dashDot"/>
              <a:round/>
            </a:ln>
            <a:effectLst/>
          </c:spPr>
          <c:marker>
            <c:symbol val="none"/>
          </c:marker>
          <c:cat>
            <c:numRef>
              <c:f>'Working Data'!$A$205:$A$216</c:f>
              <c:numCache>
                <c:formatCode>General</c:formatCode>
                <c:ptCount val="12"/>
                <c:pt idx="0">
                  <c:v>1976</c:v>
                </c:pt>
                <c:pt idx="1">
                  <c:v>1977</c:v>
                </c:pt>
                <c:pt idx="2">
                  <c:v>1978</c:v>
                </c:pt>
                <c:pt idx="3">
                  <c:v>1979</c:v>
                </c:pt>
                <c:pt idx="4">
                  <c:v>1980</c:v>
                </c:pt>
                <c:pt idx="5">
                  <c:v>1981</c:v>
                </c:pt>
                <c:pt idx="6">
                  <c:v>1982</c:v>
                </c:pt>
                <c:pt idx="7">
                  <c:v>1983</c:v>
                </c:pt>
                <c:pt idx="8">
                  <c:v>1984</c:v>
                </c:pt>
                <c:pt idx="9">
                  <c:v>1985</c:v>
                </c:pt>
                <c:pt idx="10">
                  <c:v>1986</c:v>
                </c:pt>
                <c:pt idx="11">
                  <c:v>1987</c:v>
                </c:pt>
              </c:numCache>
            </c:numRef>
          </c:cat>
          <c:val>
            <c:numRef>
              <c:f>'Working Data'!$AE$205:$AE$216</c:f>
              <c:numCache>
                <c:formatCode>0.000</c:formatCode>
                <c:ptCount val="12"/>
                <c:pt idx="0">
                  <c:v>0.18928890314367169</c:v>
                </c:pt>
                <c:pt idx="1">
                  <c:v>0.74470703682546402</c:v>
                </c:pt>
                <c:pt idx="2">
                  <c:v>2.7812094017627396</c:v>
                </c:pt>
                <c:pt idx="3">
                  <c:v>8.359358165307528</c:v>
                </c:pt>
                <c:pt idx="4">
                  <c:v>7.5050303116439343</c:v>
                </c:pt>
                <c:pt idx="5">
                  <c:v>-30.235044222737422</c:v>
                </c:pt>
                <c:pt idx="6">
                  <c:v>-6.9569593362742852</c:v>
                </c:pt>
                <c:pt idx="7">
                  <c:v>10.921283353639813</c:v>
                </c:pt>
                <c:pt idx="8">
                  <c:v>4.7762816793233895</c:v>
                </c:pt>
                <c:pt idx="9">
                  <c:v>1.3590383484156705</c:v>
                </c:pt>
                <c:pt idx="10">
                  <c:v>0.35061120310898414</c:v>
                </c:pt>
                <c:pt idx="11">
                  <c:v>8.8301925193588052E-2</c:v>
                </c:pt>
              </c:numCache>
            </c:numRef>
          </c:val>
          <c:smooth val="0"/>
          <c:extLst>
            <c:ext xmlns:c16="http://schemas.microsoft.com/office/drawing/2014/chart" uri="{C3380CC4-5D6E-409C-BE32-E72D297353CC}">
              <c16:uniqueId val="{00000004-69DE-4A39-BF7A-14A3720A7B22}"/>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a:p>
                <a:pPr marL="0" marR="0" lvl="0" indent="0" algn="ctr" defTabSz="914400" rtl="0" eaLnBrk="1" fontAlgn="auto" latinLnBrk="0" hangingPunct="1">
                  <a:lnSpc>
                    <a:spcPct val="100000"/>
                  </a:lnSpc>
                  <a:spcBef>
                    <a:spcPts val="0"/>
                  </a:spcBef>
                  <a:spcAft>
                    <a:spcPts val="0"/>
                  </a:spcAft>
                  <a:buClrTx/>
                  <a:buSzTx/>
                  <a:buFontTx/>
                  <a:buNone/>
                  <a:tabLst/>
                  <a:defRPr/>
                </a:pPr>
                <a:endParaRPr lang="en-US"/>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#30:  Multi Valve Engine (% of cars</a:t>
            </a:r>
            <a:r>
              <a:rPr lang="en-US" baseline="0"/>
              <a:t> equipped</a:t>
            </a:r>
            <a:r>
              <a:rPr lang="en-US"/>
              <a:t>)</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Data'!$A$215:$A$241</c:f>
              <c:numCache>
                <c:formatCode>General</c:formatCode>
                <c:ptCount val="27"/>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numCache>
            </c:numRef>
          </c:cat>
          <c:val>
            <c:numRef>
              <c:f>'Working Data'!$FC$215:$FC$241</c:f>
              <c:numCache>
                <c:formatCode>General</c:formatCode>
                <c:ptCount val="27"/>
                <c:pt idx="0">
                  <c:v>5</c:v>
                </c:pt>
                <c:pt idx="1">
                  <c:v>15</c:v>
                </c:pt>
                <c:pt idx="2">
                  <c:v>21</c:v>
                </c:pt>
                <c:pt idx="3">
                  <c:v>25</c:v>
                </c:pt>
                <c:pt idx="4">
                  <c:v>33</c:v>
                </c:pt>
                <c:pt idx="5">
                  <c:v>34</c:v>
                </c:pt>
                <c:pt idx="6">
                  <c:v>35</c:v>
                </c:pt>
                <c:pt idx="7">
                  <c:v>38</c:v>
                </c:pt>
                <c:pt idx="8">
                  <c:v>42</c:v>
                </c:pt>
                <c:pt idx="9">
                  <c:v>53</c:v>
                </c:pt>
                <c:pt idx="10">
                  <c:v>57</c:v>
                </c:pt>
                <c:pt idx="11">
                  <c:v>58</c:v>
                </c:pt>
                <c:pt idx="12">
                  <c:v>61</c:v>
                </c:pt>
                <c:pt idx="13">
                  <c:v>64</c:v>
                </c:pt>
                <c:pt idx="14">
                  <c:v>65</c:v>
                </c:pt>
                <c:pt idx="15">
                  <c:v>66</c:v>
                </c:pt>
                <c:pt idx="16">
                  <c:v>69</c:v>
                </c:pt>
                <c:pt idx="17">
                  <c:v>72</c:v>
                </c:pt>
                <c:pt idx="18">
                  <c:v>76</c:v>
                </c:pt>
                <c:pt idx="19">
                  <c:v>78</c:v>
                </c:pt>
                <c:pt idx="20">
                  <c:v>80</c:v>
                </c:pt>
                <c:pt idx="21">
                  <c:v>84</c:v>
                </c:pt>
                <c:pt idx="22">
                  <c:v>87</c:v>
                </c:pt>
                <c:pt idx="23">
                  <c:v>91</c:v>
                </c:pt>
                <c:pt idx="24">
                  <c:v>92</c:v>
                </c:pt>
                <c:pt idx="25">
                  <c:v>93</c:v>
                </c:pt>
                <c:pt idx="26">
                  <c:v>97</c:v>
                </c:pt>
              </c:numCache>
            </c:numRef>
          </c:val>
          <c:smooth val="0"/>
          <c:extLst>
            <c:ext xmlns:c16="http://schemas.microsoft.com/office/drawing/2014/chart" uri="{C3380CC4-5D6E-409C-BE32-E72D297353CC}">
              <c16:uniqueId val="{00000000-82AC-4A06-BCB7-B607B060ADF7}"/>
            </c:ext>
          </c:extLst>
        </c:ser>
        <c:ser>
          <c:idx val="1"/>
          <c:order val="1"/>
          <c:tx>
            <c:strRef>
              <c:f>'Working Data'!$FD$28</c:f>
              <c:strCache>
                <c:ptCount val="1"/>
                <c:pt idx="0">
                  <c:v>&lt;--Logistic Curve</c:v>
                </c:pt>
              </c:strCache>
            </c:strRef>
          </c:tx>
          <c:spPr>
            <a:ln w="25400" cap="rnd">
              <a:solidFill>
                <a:schemeClr val="accent2"/>
              </a:solidFill>
              <a:prstDash val="sysDot"/>
              <a:round/>
            </a:ln>
            <a:effectLst/>
          </c:spPr>
          <c:marker>
            <c:symbol val="none"/>
          </c:marker>
          <c:cat>
            <c:numRef>
              <c:f>'Working Data'!$A$215:$A$241</c:f>
              <c:numCache>
                <c:formatCode>General</c:formatCode>
                <c:ptCount val="27"/>
                <c:pt idx="0">
                  <c:v>1986</c:v>
                </c:pt>
                <c:pt idx="1">
                  <c:v>1987</c:v>
                </c:pt>
                <c:pt idx="2">
                  <c:v>1988</c:v>
                </c:pt>
                <c:pt idx="3">
                  <c:v>1989</c:v>
                </c:pt>
                <c:pt idx="4">
                  <c:v>1990</c:v>
                </c:pt>
                <c:pt idx="5">
                  <c:v>1991</c:v>
                </c:pt>
                <c:pt idx="6">
                  <c:v>1992</c:v>
                </c:pt>
                <c:pt idx="7">
                  <c:v>1993</c:v>
                </c:pt>
                <c:pt idx="8">
                  <c:v>1994</c:v>
                </c:pt>
                <c:pt idx="9">
                  <c:v>1995</c:v>
                </c:pt>
                <c:pt idx="10">
                  <c:v>1996</c:v>
                </c:pt>
                <c:pt idx="11">
                  <c:v>1997</c:v>
                </c:pt>
                <c:pt idx="12">
                  <c:v>1998</c:v>
                </c:pt>
                <c:pt idx="13">
                  <c:v>1999</c:v>
                </c:pt>
                <c:pt idx="14">
                  <c:v>2000</c:v>
                </c:pt>
                <c:pt idx="15">
                  <c:v>2001</c:v>
                </c:pt>
                <c:pt idx="16">
                  <c:v>2002</c:v>
                </c:pt>
                <c:pt idx="17">
                  <c:v>2003</c:v>
                </c:pt>
                <c:pt idx="18">
                  <c:v>2004</c:v>
                </c:pt>
                <c:pt idx="19">
                  <c:v>2005</c:v>
                </c:pt>
                <c:pt idx="20">
                  <c:v>2006</c:v>
                </c:pt>
                <c:pt idx="21">
                  <c:v>2007</c:v>
                </c:pt>
                <c:pt idx="22">
                  <c:v>2008</c:v>
                </c:pt>
                <c:pt idx="23">
                  <c:v>2009</c:v>
                </c:pt>
                <c:pt idx="24">
                  <c:v>2010</c:v>
                </c:pt>
                <c:pt idx="25">
                  <c:v>2011</c:v>
                </c:pt>
                <c:pt idx="26">
                  <c:v>2012</c:v>
                </c:pt>
              </c:numCache>
            </c:numRef>
          </c:cat>
          <c:val>
            <c:numRef>
              <c:f>'Working Data'!$FD$215:$FD$241</c:f>
              <c:numCache>
                <c:formatCode>0.000</c:formatCode>
                <c:ptCount val="27"/>
                <c:pt idx="0">
                  <c:v>16.500516813145431</c:v>
                </c:pt>
                <c:pt idx="1">
                  <c:v>18.950642488483332</c:v>
                </c:pt>
                <c:pt idx="2">
                  <c:v>21.666660469102297</c:v>
                </c:pt>
                <c:pt idx="3">
                  <c:v>24.649006019505947</c:v>
                </c:pt>
                <c:pt idx="4">
                  <c:v>27.889882822020514</c:v>
                </c:pt>
                <c:pt idx="5">
                  <c:v>31.372106287109762</c:v>
                </c:pt>
                <c:pt idx="6">
                  <c:v>35.068488239204008</c:v>
                </c:pt>
                <c:pt idx="7">
                  <c:v>38.941964201716381</c:v>
                </c:pt>
                <c:pt idx="8">
                  <c:v>42.946594218427542</c:v>
                </c:pt>
                <c:pt idx="9">
                  <c:v>47.029452613537664</c:v>
                </c:pt>
                <c:pt idx="10">
                  <c:v>51.133280041299422</c:v>
                </c:pt>
                <c:pt idx="11">
                  <c:v>55.19963433540763</c:v>
                </c:pt>
                <c:pt idx="12">
                  <c:v>59.172180815436001</c:v>
                </c:pt>
                <c:pt idx="13">
                  <c:v>62.999735096647399</c:v>
                </c:pt>
                <c:pt idx="14">
                  <c:v>66.638720213145163</c:v>
                </c:pt>
                <c:pt idx="15">
                  <c:v>70.05481072113389</c:v>
                </c:pt>
                <c:pt idx="16">
                  <c:v>73.223678448555745</c:v>
                </c:pt>
                <c:pt idx="17">
                  <c:v>76.130891861810753</c:v>
                </c:pt>
                <c:pt idx="18">
                  <c:v>78.77112494021614</c:v>
                </c:pt>
                <c:pt idx="19">
                  <c:v>81.146887678038524</c:v>
                </c:pt>
                <c:pt idx="20">
                  <c:v>83.266999574705423</c:v>
                </c:pt>
                <c:pt idx="21">
                  <c:v>85.145001006884385</c:v>
                </c:pt>
                <c:pt idx="22">
                  <c:v>86.79765075946932</c:v>
                </c:pt>
                <c:pt idx="23">
                  <c:v>88.243605708500311</c:v>
                </c:pt>
                <c:pt idx="24">
                  <c:v>89.502331080939314</c:v>
                </c:pt>
                <c:pt idx="25">
                  <c:v>90.593252431360298</c:v>
                </c:pt>
                <c:pt idx="26">
                  <c:v>91.535135022566664</c:v>
                </c:pt>
              </c:numCache>
            </c:numRef>
          </c:val>
          <c:smooth val="0"/>
          <c:extLst>
            <c:ext xmlns:c16="http://schemas.microsoft.com/office/drawing/2014/chart" uri="{C3380CC4-5D6E-409C-BE32-E72D297353CC}">
              <c16:uniqueId val="{00000001-82AC-4A06-BCB7-B607B060ADF7}"/>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Data'!$FE$1</c:f>
              <c:strCache>
                <c:ptCount val="1"/>
                <c:pt idx="0">
                  <c:v>1st Derivative (Scaled to Fit)</c:v>
                </c:pt>
              </c:strCache>
            </c:strRef>
          </c:tx>
          <c:spPr>
            <a:ln w="25400" cap="rnd">
              <a:solidFill>
                <a:schemeClr val="accent5"/>
              </a:solidFill>
              <a:prstDash val="sysDash"/>
              <a:round/>
            </a:ln>
            <a:effectLst/>
          </c:spPr>
          <c:marker>
            <c:symbol val="none"/>
          </c:marker>
          <c:val>
            <c:numRef>
              <c:f>'Working Data'!$FE$215:$FE$241</c:f>
              <c:numCache>
                <c:formatCode>0.000</c:formatCode>
                <c:ptCount val="27"/>
                <c:pt idx="0">
                  <c:v>0.28988662461138714</c:v>
                </c:pt>
                <c:pt idx="1">
                  <c:v>0.32279798065669468</c:v>
                </c:pt>
                <c:pt idx="2">
                  <c:v>0.356218717853381</c:v>
                </c:pt>
                <c:pt idx="3">
                  <c:v>0.38920772461823805</c:v>
                </c:pt>
                <c:pt idx="4">
                  <c:v>0.42065480804223077</c:v>
                </c:pt>
                <c:pt idx="5">
                  <c:v>0.44933441409270686</c:v>
                </c:pt>
                <c:pt idx="6">
                  <c:v>0.47398681831992073</c:v>
                </c:pt>
                <c:pt idx="7">
                  <c:v>0.49342111497915081</c:v>
                </c:pt>
                <c:pt idx="8">
                  <c:v>0.50662816531633592</c:v>
                </c:pt>
                <c:pt idx="9">
                  <c:v>0.51288685563642311</c:v>
                </c:pt>
                <c:pt idx="10">
                  <c:v>0.51184548219464343</c:v>
                </c:pt>
                <c:pt idx="11">
                  <c:v>0.50356300907604523</c:v>
                </c:pt>
                <c:pt idx="12">
                  <c:v>0.48850208132814521</c:v>
                </c:pt>
                <c:pt idx="13">
                  <c:v>0.46747518521347353</c:v>
                </c:pt>
                <c:pt idx="14">
                  <c:v>0.44155444411943262</c:v>
                </c:pt>
                <c:pt idx="15">
                  <c:v>0.41196160451888592</c:v>
                </c:pt>
                <c:pt idx="16">
                  <c:v>0.37995638412490412</c:v>
                </c:pt>
                <c:pt idx="17">
                  <c:v>0.34673872290074842</c:v>
                </c:pt>
                <c:pt idx="18">
                  <c:v>0.31337507746583776</c:v>
                </c:pt>
                <c:pt idx="19">
                  <c:v>0.28075270057262469</c:v>
                </c:pt>
                <c:pt idx="20">
                  <c:v>0.24956052320780667</c:v>
                </c:pt>
                <c:pt idx="21">
                  <c:v>0.22029174071439048</c:v>
                </c:pt>
                <c:pt idx="22">
                  <c:v>0.1932616553466876</c:v>
                </c:pt>
                <c:pt idx="23">
                  <c:v>0.16863436938360671</c:v>
                </c:pt>
                <c:pt idx="24">
                  <c:v>0.14645295668515249</c:v>
                </c:pt>
                <c:pt idx="25">
                  <c:v>0.12666919273627311</c:v>
                </c:pt>
                <c:pt idx="26">
                  <c:v>0.10917037470231161</c:v>
                </c:pt>
              </c:numCache>
            </c:numRef>
          </c:val>
          <c:smooth val="0"/>
          <c:extLst>
            <c:ext xmlns:c16="http://schemas.microsoft.com/office/drawing/2014/chart" uri="{C3380CC4-5D6E-409C-BE32-E72D297353CC}">
              <c16:uniqueId val="{00000002-82AC-4A06-BCB7-B607B060ADF7}"/>
            </c:ext>
          </c:extLst>
        </c:ser>
        <c:ser>
          <c:idx val="2"/>
          <c:order val="3"/>
          <c:tx>
            <c:strRef>
              <c:f>'Working Data'!$FF$28</c:f>
              <c:strCache>
                <c:ptCount val="1"/>
                <c:pt idx="0">
                  <c:v>2nd Derivative</c:v>
                </c:pt>
              </c:strCache>
            </c:strRef>
          </c:tx>
          <c:spPr>
            <a:ln w="25400" cap="rnd">
              <a:solidFill>
                <a:schemeClr val="accent3"/>
              </a:solidFill>
              <a:prstDash val="dash"/>
              <a:round/>
            </a:ln>
            <a:effectLst/>
          </c:spPr>
          <c:marker>
            <c:symbol val="none"/>
          </c:marker>
          <c:val>
            <c:numRef>
              <c:f>'Working Data'!$FF$215:$FF$241</c:f>
              <c:numCache>
                <c:formatCode>0.000</c:formatCode>
                <c:ptCount val="27"/>
                <c:pt idx="0">
                  <c:v>0.25913056956256658</c:v>
                </c:pt>
                <c:pt idx="1">
                  <c:v>0.26645652495850469</c:v>
                </c:pt>
                <c:pt idx="2">
                  <c:v>0.26701703556689893</c:v>
                </c:pt>
                <c:pt idx="3">
                  <c:v>0.25931965902108467</c:v>
                </c:pt>
                <c:pt idx="4">
                  <c:v>0.24218867215727705</c:v>
                </c:pt>
                <c:pt idx="5">
                  <c:v>0.21499143044381805</c:v>
                </c:pt>
                <c:pt idx="6">
                  <c:v>0.17784377512605887</c:v>
                </c:pt>
                <c:pt idx="7">
                  <c:v>0.1317449239287814</c:v>
                </c:pt>
                <c:pt idx="8">
                  <c:v>7.8595240308983669E-2</c:v>
                </c:pt>
                <c:pt idx="9">
                  <c:v>2.106920266321001E-2</c:v>
                </c:pt>
                <c:pt idx="10">
                  <c:v>-3.7651599437863163E-2</c:v>
                </c:pt>
                <c:pt idx="11">
                  <c:v>-9.4243721588194121E-2</c:v>
                </c:pt>
                <c:pt idx="12">
                  <c:v>-0.14563544967961603</c:v>
                </c:pt>
                <c:pt idx="13">
                  <c:v>-0.1893503613463233</c:v>
                </c:pt>
                <c:pt idx="14">
                  <c:v>-0.22373730886874382</c:v>
                </c:pt>
                <c:pt idx="15">
                  <c:v>-0.24805527245106315</c:v>
                </c:pt>
                <c:pt idx="16">
                  <c:v>-0.2624184346643153</c:v>
                </c:pt>
                <c:pt idx="17">
                  <c:v>-0.26763613924310686</c:v>
                </c:pt>
                <c:pt idx="18">
                  <c:v>-0.26499673485995512</c:v>
                </c:pt>
                <c:pt idx="19">
                  <c:v>-0.25604319357842703</c:v>
                </c:pt>
                <c:pt idx="20">
                  <c:v>-0.24237655461230287</c:v>
                </c:pt>
                <c:pt idx="21">
                  <c:v>-0.22550722491156588</c:v>
                </c:pt>
                <c:pt idx="22">
                  <c:v>-0.20675943535943639</c:v>
                </c:pt>
                <c:pt idx="23">
                  <c:v>-0.18722371841804042</c:v>
                </c:pt>
                <c:pt idx="24">
                  <c:v>-0.16774678293011952</c:v>
                </c:pt>
                <c:pt idx="25">
                  <c:v>-0.14894673735659941</c:v>
                </c:pt>
                <c:pt idx="26">
                  <c:v>-0.13124279743013925</c:v>
                </c:pt>
              </c:numCache>
            </c:numRef>
          </c:val>
          <c:smooth val="0"/>
          <c:extLst>
            <c:ext xmlns:c16="http://schemas.microsoft.com/office/drawing/2014/chart" uri="{C3380CC4-5D6E-409C-BE32-E72D297353CC}">
              <c16:uniqueId val="{00000003-82AC-4A06-BCB7-B607B060ADF7}"/>
            </c:ext>
          </c:extLst>
        </c:ser>
        <c:ser>
          <c:idx val="3"/>
          <c:order val="4"/>
          <c:tx>
            <c:strRef>
              <c:f>'Working Data'!$FG$28</c:f>
              <c:strCache>
                <c:ptCount val="1"/>
                <c:pt idx="0">
                  <c:v>3rd Derivative</c:v>
                </c:pt>
              </c:strCache>
            </c:strRef>
          </c:tx>
          <c:spPr>
            <a:ln w="25400" cap="rnd">
              <a:solidFill>
                <a:schemeClr val="accent4"/>
              </a:solidFill>
              <a:prstDash val="dashDot"/>
              <a:round/>
            </a:ln>
            <a:effectLst/>
          </c:spPr>
          <c:marker>
            <c:symbol val="none"/>
          </c:marker>
          <c:val>
            <c:numRef>
              <c:f>'Working Data'!$FG$215:$FG$241</c:f>
              <c:numCache>
                <c:formatCode>0.000</c:formatCode>
                <c:ptCount val="27"/>
                <c:pt idx="0">
                  <c:v>1.0174779509039167E-2</c:v>
                </c:pt>
                <c:pt idx="1">
                  <c:v>4.2073935461308934E-3</c:v>
                </c:pt>
                <c:pt idx="2">
                  <c:v>-3.3386244629324707E-3</c:v>
                </c:pt>
                <c:pt idx="3">
                  <c:v>-1.2255953005888649E-2</c:v>
                </c:pt>
                <c:pt idx="4">
                  <c:v>-2.2115008063431314E-2</c:v>
                </c:pt>
                <c:pt idx="5">
                  <c:v>-3.2262534430866532E-2</c:v>
                </c:pt>
                <c:pt idx="6">
                  <c:v>-4.1866607911996812E-2</c:v>
                </c:pt>
                <c:pt idx="7">
                  <c:v>-5.0012240637576429E-2</c:v>
                </c:pt>
                <c:pt idx="8">
                  <c:v>-5.583682721162548E-2</c:v>
                </c:pt>
                <c:pt idx="9">
                  <c:v>-5.8678720602367417E-2</c:v>
                </c:pt>
                <c:pt idx="10">
                  <c:v>-5.820221991201395E-2</c:v>
                </c:pt>
                <c:pt idx="11">
                  <c:v>-5.446418736474011E-2</c:v>
                </c:pt>
                <c:pt idx="12">
                  <c:v>-4.7902621645971359E-2</c:v>
                </c:pt>
                <c:pt idx="13">
                  <c:v>-3.9250612356219308E-2</c:v>
                </c:pt>
                <c:pt idx="14">
                  <c:v>-2.9400783842810009E-2</c:v>
                </c:pt>
                <c:pt idx="15">
                  <c:v>-1.9256964299940105E-2</c:v>
                </c:pt>
                <c:pt idx="16">
                  <c:v>-9.6079717550111438E-3</c:v>
                </c:pt>
                <c:pt idx="17">
                  <c:v>-1.0459892642831789E-3</c:v>
                </c:pt>
                <c:pt idx="18">
                  <c:v>6.0643130978087177E-3</c:v>
                </c:pt>
                <c:pt idx="19">
                  <c:v>1.1573440544248951E-2</c:v>
                </c:pt>
                <c:pt idx="20">
                  <c:v>1.5506524795148234E-2</c:v>
                </c:pt>
                <c:pt idx="21">
                  <c:v>1.8010664366192544E-2</c:v>
                </c:pt>
                <c:pt idx="22">
                  <c:v>1.9303020286120371E-2</c:v>
                </c:pt>
                <c:pt idx="23">
                  <c:v>1.9627575501022787E-2</c:v>
                </c:pt>
                <c:pt idx="24">
                  <c:v>1.92237927005669E-2</c:v>
                </c:pt>
                <c:pt idx="25">
                  <c:v>1.8307038538621551E-2</c:v>
                </c:pt>
                <c:pt idx="26">
                  <c:v>1.7058771200481184E-2</c:v>
                </c:pt>
              </c:numCache>
            </c:numRef>
          </c:val>
          <c:smooth val="0"/>
          <c:extLst>
            <c:ext xmlns:c16="http://schemas.microsoft.com/office/drawing/2014/chart" uri="{C3380CC4-5D6E-409C-BE32-E72D297353CC}">
              <c16:uniqueId val="{00000004-82AC-4A06-BCB7-B607B060ADF7}"/>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#35:  Smart Meter</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Data'!$A$236:$A$245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'Working Data'!$GN$236:$GN$245</c:f>
              <c:numCache>
                <c:formatCode>General</c:formatCode>
                <c:ptCount val="10"/>
                <c:pt idx="0">
                  <c:v>4.7</c:v>
                </c:pt>
                <c:pt idx="2">
                  <c:v>8.6999999999999993</c:v>
                </c:pt>
                <c:pt idx="4">
                  <c:v>22.9</c:v>
                </c:pt>
                <c:pt idx="5">
                  <c:v>29.7</c:v>
                </c:pt>
                <c:pt idx="6">
                  <c:v>40</c:v>
                </c:pt>
                <c:pt idx="7">
                  <c:v>45</c:v>
                </c:pt>
                <c:pt idx="8">
                  <c:v>50</c:v>
                </c:pt>
                <c:pt idx="9">
                  <c:v>54</c:v>
                </c:pt>
              </c:numCache>
            </c:numRef>
          </c:val>
          <c:smooth val="0"/>
          <c:extLst>
            <c:ext xmlns:c16="http://schemas.microsoft.com/office/drawing/2014/chart" uri="{C3380CC4-5D6E-409C-BE32-E72D297353CC}">
              <c16:uniqueId val="{00000000-76EA-468E-A246-9A28F4BED5C7}"/>
            </c:ext>
          </c:extLst>
        </c:ser>
        <c:ser>
          <c:idx val="1"/>
          <c:order val="1"/>
          <c:tx>
            <c:strRef>
              <c:f>'Working Data'!$GO$28</c:f>
              <c:strCache>
                <c:ptCount val="1"/>
                <c:pt idx="0">
                  <c:v>&lt;--Logistic Curve</c:v>
                </c:pt>
              </c:strCache>
            </c:strRef>
          </c:tx>
          <c:spPr>
            <a:ln w="25400" cap="rnd">
              <a:solidFill>
                <a:schemeClr val="accent2"/>
              </a:solidFill>
              <a:prstDash val="sysDot"/>
              <a:round/>
            </a:ln>
            <a:effectLst/>
          </c:spPr>
          <c:marker>
            <c:symbol val="none"/>
          </c:marker>
          <c:cat>
            <c:numRef>
              <c:f>'Working Data'!$A$236:$A$245</c:f>
              <c:numCache>
                <c:formatCode>General</c:formatCode>
                <c:ptCount val="10"/>
                <c:pt idx="0">
                  <c:v>2007</c:v>
                </c:pt>
                <c:pt idx="1">
                  <c:v>2008</c:v>
                </c:pt>
                <c:pt idx="2">
                  <c:v>2009</c:v>
                </c:pt>
                <c:pt idx="3">
                  <c:v>2010</c:v>
                </c:pt>
                <c:pt idx="4">
                  <c:v>2011</c:v>
                </c:pt>
                <c:pt idx="5">
                  <c:v>2012</c:v>
                </c:pt>
                <c:pt idx="6">
                  <c:v>2013</c:v>
                </c:pt>
                <c:pt idx="7">
                  <c:v>2014</c:v>
                </c:pt>
                <c:pt idx="8">
                  <c:v>2015</c:v>
                </c:pt>
                <c:pt idx="9">
                  <c:v>2016</c:v>
                </c:pt>
              </c:numCache>
            </c:numRef>
          </c:cat>
          <c:val>
            <c:numRef>
              <c:f>'Working Data'!$GO$236:$GO$245</c:f>
              <c:numCache>
                <c:formatCode>0.000</c:formatCode>
                <c:ptCount val="10"/>
                <c:pt idx="0">
                  <c:v>2.550135263339687</c:v>
                </c:pt>
                <c:pt idx="2">
                  <c:v>8.5588452893963272</c:v>
                </c:pt>
                <c:pt idx="4">
                  <c:v>22.52662022886026</c:v>
                </c:pt>
                <c:pt idx="5">
                  <c:v>31.455200311358421</c:v>
                </c:pt>
                <c:pt idx="6">
                  <c:v>39.483152170411195</c:v>
                </c:pt>
                <c:pt idx="7">
                  <c:v>45.431178590691644</c:v>
                </c:pt>
                <c:pt idx="8">
                  <c:v>49.236153234157698</c:v>
                </c:pt>
                <c:pt idx="9">
                  <c:v>51.446498756735103</c:v>
                </c:pt>
              </c:numCache>
            </c:numRef>
          </c:val>
          <c:smooth val="0"/>
          <c:extLst>
            <c:ext xmlns:c16="http://schemas.microsoft.com/office/drawing/2014/chart" uri="{C3380CC4-5D6E-409C-BE32-E72D297353CC}">
              <c16:uniqueId val="{00000001-76EA-468E-A246-9A28F4BED5C7}"/>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Data'!$GP$1</c:f>
              <c:strCache>
                <c:ptCount val="1"/>
                <c:pt idx="0">
                  <c:v>1st Derivative (Scaled to Fit)</c:v>
                </c:pt>
              </c:strCache>
            </c:strRef>
          </c:tx>
          <c:spPr>
            <a:ln w="25400" cap="rnd">
              <a:solidFill>
                <a:schemeClr val="accent5"/>
              </a:solidFill>
              <a:prstDash val="sysDash"/>
              <a:round/>
            </a:ln>
            <a:effectLst/>
          </c:spPr>
          <c:marker>
            <c:symbol val="none"/>
          </c:marker>
          <c:val>
            <c:numRef>
              <c:f>'Working Data'!$GP$236:$GP$245</c:f>
              <c:numCache>
                <c:formatCode>0.000</c:formatCode>
                <c:ptCount val="10"/>
                <c:pt idx="0">
                  <c:v>0.20272987483678739</c:v>
                </c:pt>
                <c:pt idx="1">
                  <c:v>0.36200698159755096</c:v>
                </c:pt>
                <c:pt idx="2">
                  <c:v>0.60094514797408805</c:v>
                </c:pt>
                <c:pt idx="3">
                  <c:v>0.88506728053764294</c:v>
                </c:pt>
                <c:pt idx="4">
                  <c:v>1.0954932798559478</c:v>
                </c:pt>
                <c:pt idx="5">
                  <c:v>1.0957440834005554</c:v>
                </c:pt>
                <c:pt idx="6">
                  <c:v>0.8856343247717372</c:v>
                </c:pt>
                <c:pt idx="7">
                  <c:v>0.60151351984953061</c:v>
                </c:pt>
                <c:pt idx="8">
                  <c:v>0.36242003362597891</c:v>
                </c:pt>
                <c:pt idx="9">
                  <c:v>0.20298418187552486</c:v>
                </c:pt>
              </c:numCache>
            </c:numRef>
          </c:val>
          <c:smooth val="0"/>
          <c:extLst>
            <c:ext xmlns:c16="http://schemas.microsoft.com/office/drawing/2014/chart" uri="{C3380CC4-5D6E-409C-BE32-E72D297353CC}">
              <c16:uniqueId val="{00000002-76EA-468E-A246-9A28F4BED5C7}"/>
            </c:ext>
          </c:extLst>
        </c:ser>
        <c:ser>
          <c:idx val="2"/>
          <c:order val="3"/>
          <c:tx>
            <c:strRef>
              <c:f>'Working Data'!$GQ$28</c:f>
              <c:strCache>
                <c:ptCount val="1"/>
                <c:pt idx="0">
                  <c:v>2nd Derivative</c:v>
                </c:pt>
              </c:strCache>
            </c:strRef>
          </c:tx>
          <c:spPr>
            <a:ln w="25400" cap="rnd">
              <a:solidFill>
                <a:schemeClr val="accent3"/>
              </a:solidFill>
              <a:prstDash val="dash"/>
              <a:round/>
            </a:ln>
            <a:effectLst/>
          </c:spPr>
          <c:marker>
            <c:symbol val="none"/>
          </c:marker>
          <c:val>
            <c:numRef>
              <c:f>'Working Data'!$GQ$236:$GQ$245</c:f>
              <c:numCache>
                <c:formatCode>0.000</c:formatCode>
                <c:ptCount val="10"/>
                <c:pt idx="0">
                  <c:v>0.98033493856641674</c:v>
                </c:pt>
                <c:pt idx="1">
                  <c:v>1.5924809324155194</c:v>
                </c:pt>
                <c:pt idx="2">
                  <c:v>2.1918115552576123</c:v>
                </c:pt>
                <c:pt idx="3">
                  <c:v>2.1877193463883624</c:v>
                </c:pt>
                <c:pt idx="4">
                  <c:v>0.96922756073316751</c:v>
                </c:pt>
                <c:pt idx="5">
                  <c:v>-0.96550969132583409</c:v>
                </c:pt>
                <c:pt idx="6">
                  <c:v>-2.1865477841595542</c:v>
                </c:pt>
                <c:pt idx="7">
                  <c:v>-2.1926977364288391</c:v>
                </c:pt>
                <c:pt idx="8">
                  <c:v>-1.5938671593668645</c:v>
                </c:pt>
                <c:pt idx="9">
                  <c:v>-0.98142955300397916</c:v>
                </c:pt>
              </c:numCache>
            </c:numRef>
          </c:val>
          <c:smooth val="0"/>
          <c:extLst>
            <c:ext xmlns:c16="http://schemas.microsoft.com/office/drawing/2014/chart" uri="{C3380CC4-5D6E-409C-BE32-E72D297353CC}">
              <c16:uniqueId val="{00000003-76EA-468E-A246-9A28F4BED5C7}"/>
            </c:ext>
          </c:extLst>
        </c:ser>
        <c:ser>
          <c:idx val="3"/>
          <c:order val="4"/>
          <c:tx>
            <c:strRef>
              <c:f>'Working Data'!$GR$28</c:f>
              <c:strCache>
                <c:ptCount val="1"/>
                <c:pt idx="0">
                  <c:v>3rd Derivative</c:v>
                </c:pt>
              </c:strCache>
            </c:strRef>
          </c:tx>
          <c:spPr>
            <a:ln w="25400" cap="rnd">
              <a:solidFill>
                <a:schemeClr val="accent4"/>
              </a:solidFill>
              <a:prstDash val="dashDot"/>
              <a:round/>
            </a:ln>
            <a:effectLst/>
          </c:spPr>
          <c:marker>
            <c:symbol val="none"/>
          </c:marker>
          <c:val>
            <c:numRef>
              <c:f>'Working Data'!$GR$236:$GR$245</c:f>
              <c:numCache>
                <c:formatCode>0.000</c:formatCode>
                <c:ptCount val="10"/>
                <c:pt idx="0">
                  <c:v>0.5275433281997276</c:v>
                </c:pt>
                <c:pt idx="1">
                  <c:v>0.66832212097121857</c:v>
                </c:pt>
                <c:pt idx="2">
                  <c:v>0.42786755032287987</c:v>
                </c:pt>
                <c:pt idx="3">
                  <c:v>-0.56347866009948011</c:v>
                </c:pt>
                <c:pt idx="4">
                  <c:v>-1.7916563739040492</c:v>
                </c:pt>
                <c:pt idx="5">
                  <c:v>-1.7933710285173592</c:v>
                </c:pt>
                <c:pt idx="6">
                  <c:v>-0.56622343115943297</c:v>
                </c:pt>
                <c:pt idx="7">
                  <c:v>0.42664940924263967</c:v>
                </c:pt>
                <c:pt idx="8">
                  <c:v>0.6683741077053309</c:v>
                </c:pt>
                <c:pt idx="9">
                  <c:v>0.52796005958185988</c:v>
                </c:pt>
              </c:numCache>
            </c:numRef>
          </c:val>
          <c:smooth val="0"/>
          <c:extLst>
            <c:ext xmlns:c16="http://schemas.microsoft.com/office/drawing/2014/chart" uri="{C3380CC4-5D6E-409C-BE32-E72D297353CC}">
              <c16:uniqueId val="{00000004-76EA-468E-A246-9A28F4BED5C7}"/>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#39:</a:t>
            </a:r>
            <a:r>
              <a:rPr lang="en-US" baseline="0"/>
              <a:t>  </a:t>
            </a:r>
            <a:r>
              <a:rPr lang="en-US"/>
              <a:t>TV (B&amp;W +</a:t>
            </a:r>
            <a:r>
              <a:rPr lang="en-US" baseline="0"/>
              <a:t> Color</a:t>
            </a:r>
            <a:r>
              <a:rPr lang="en-US"/>
              <a:t>)</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Data'!$A$179:$A$243</c:f>
              <c:numCache>
                <c:formatCode>General</c:formatCode>
                <c:ptCount val="65"/>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numCache>
            </c:numRef>
          </c:cat>
          <c:val>
            <c:numRef>
              <c:f>'Working Data'!$HL$179:$HL$243</c:f>
              <c:numCache>
                <c:formatCode>General</c:formatCode>
                <c:ptCount val="65"/>
                <c:pt idx="0">
                  <c:v>9</c:v>
                </c:pt>
                <c:pt idx="1">
                  <c:v>12</c:v>
                </c:pt>
                <c:pt idx="2">
                  <c:v>30</c:v>
                </c:pt>
                <c:pt idx="3">
                  <c:v>50</c:v>
                </c:pt>
                <c:pt idx="4">
                  <c:v>60</c:v>
                </c:pt>
                <c:pt idx="5">
                  <c:v>64.5</c:v>
                </c:pt>
                <c:pt idx="6">
                  <c:v>70</c:v>
                </c:pt>
                <c:pt idx="7">
                  <c:v>75</c:v>
                </c:pt>
                <c:pt idx="8">
                  <c:v>77</c:v>
                </c:pt>
                <c:pt idx="9">
                  <c:v>81</c:v>
                </c:pt>
                <c:pt idx="10">
                  <c:v>87.1</c:v>
                </c:pt>
                <c:pt idx="11">
                  <c:v>88</c:v>
                </c:pt>
                <c:pt idx="12">
                  <c:v>89</c:v>
                </c:pt>
                <c:pt idx="13">
                  <c:v>90</c:v>
                </c:pt>
                <c:pt idx="14">
                  <c:v>91</c:v>
                </c:pt>
                <c:pt idx="15">
                  <c:v>92.6</c:v>
                </c:pt>
                <c:pt idx="20">
                  <c:v>95.3</c:v>
                </c:pt>
                <c:pt idx="25">
                  <c:v>97.1</c:v>
                </c:pt>
                <c:pt idx="30">
                  <c:v>97.9</c:v>
                </c:pt>
                <c:pt idx="35">
                  <c:v>98.1</c:v>
                </c:pt>
                <c:pt idx="40">
                  <c:v>98.2</c:v>
                </c:pt>
                <c:pt idx="45">
                  <c:v>98.3</c:v>
                </c:pt>
                <c:pt idx="50">
                  <c:v>98.2</c:v>
                </c:pt>
                <c:pt idx="51">
                  <c:v>98.2</c:v>
                </c:pt>
                <c:pt idx="52">
                  <c:v>98.2</c:v>
                </c:pt>
                <c:pt idx="53">
                  <c:v>98.2</c:v>
                </c:pt>
                <c:pt idx="54">
                  <c:v>98.2</c:v>
                </c:pt>
                <c:pt idx="55">
                  <c:v>98.2</c:v>
                </c:pt>
                <c:pt idx="56">
                  <c:v>98.2</c:v>
                </c:pt>
                <c:pt idx="57">
                  <c:v>98.2</c:v>
                </c:pt>
                <c:pt idx="58">
                  <c:v>98.2</c:v>
                </c:pt>
                <c:pt idx="59">
                  <c:v>98</c:v>
                </c:pt>
                <c:pt idx="60">
                  <c:v>99</c:v>
                </c:pt>
                <c:pt idx="61">
                  <c:v>96</c:v>
                </c:pt>
                <c:pt idx="62">
                  <c:v>96</c:v>
                </c:pt>
                <c:pt idx="63">
                  <c:v>99</c:v>
                </c:pt>
                <c:pt idx="64">
                  <c:v>99</c:v>
                </c:pt>
              </c:numCache>
            </c:numRef>
          </c:val>
          <c:smooth val="0"/>
          <c:extLst>
            <c:ext xmlns:c16="http://schemas.microsoft.com/office/drawing/2014/chart" uri="{C3380CC4-5D6E-409C-BE32-E72D297353CC}">
              <c16:uniqueId val="{00000000-6CB7-4B72-B40D-898FE5FAD8D4}"/>
            </c:ext>
          </c:extLst>
        </c:ser>
        <c:ser>
          <c:idx val="1"/>
          <c:order val="1"/>
          <c:tx>
            <c:strRef>
              <c:f>'Working Data'!$HM$28</c:f>
              <c:strCache>
                <c:ptCount val="1"/>
                <c:pt idx="0">
                  <c:v>&lt;--Logistic Curve</c:v>
                </c:pt>
              </c:strCache>
            </c:strRef>
          </c:tx>
          <c:spPr>
            <a:ln w="25400" cap="rnd">
              <a:solidFill>
                <a:schemeClr val="accent2"/>
              </a:solidFill>
              <a:prstDash val="sysDot"/>
              <a:round/>
            </a:ln>
            <a:effectLst/>
          </c:spPr>
          <c:marker>
            <c:symbol val="none"/>
          </c:marker>
          <c:cat>
            <c:numRef>
              <c:f>'Working Data'!$A$179:$A$243</c:f>
              <c:numCache>
                <c:formatCode>General</c:formatCode>
                <c:ptCount val="65"/>
                <c:pt idx="0">
                  <c:v>1950</c:v>
                </c:pt>
                <c:pt idx="1">
                  <c:v>1951</c:v>
                </c:pt>
                <c:pt idx="2">
                  <c:v>1952</c:v>
                </c:pt>
                <c:pt idx="3">
                  <c:v>1953</c:v>
                </c:pt>
                <c:pt idx="4">
                  <c:v>1954</c:v>
                </c:pt>
                <c:pt idx="5">
                  <c:v>1955</c:v>
                </c:pt>
                <c:pt idx="6">
                  <c:v>1956</c:v>
                </c:pt>
                <c:pt idx="7">
                  <c:v>1957</c:v>
                </c:pt>
                <c:pt idx="8">
                  <c:v>1958</c:v>
                </c:pt>
                <c:pt idx="9">
                  <c:v>1959</c:v>
                </c:pt>
                <c:pt idx="10">
                  <c:v>1960</c:v>
                </c:pt>
                <c:pt idx="11">
                  <c:v>1961</c:v>
                </c:pt>
                <c:pt idx="12">
                  <c:v>1962</c:v>
                </c:pt>
                <c:pt idx="13">
                  <c:v>1963</c:v>
                </c:pt>
                <c:pt idx="14">
                  <c:v>1964</c:v>
                </c:pt>
                <c:pt idx="15">
                  <c:v>1965</c:v>
                </c:pt>
                <c:pt idx="16">
                  <c:v>1966</c:v>
                </c:pt>
                <c:pt idx="17">
                  <c:v>1967</c:v>
                </c:pt>
                <c:pt idx="18">
                  <c:v>1968</c:v>
                </c:pt>
                <c:pt idx="19">
                  <c:v>1969</c:v>
                </c:pt>
                <c:pt idx="20">
                  <c:v>1970</c:v>
                </c:pt>
                <c:pt idx="21">
                  <c:v>1971</c:v>
                </c:pt>
                <c:pt idx="22">
                  <c:v>1972</c:v>
                </c:pt>
                <c:pt idx="23">
                  <c:v>1973</c:v>
                </c:pt>
                <c:pt idx="24">
                  <c:v>1974</c:v>
                </c:pt>
                <c:pt idx="25">
                  <c:v>1975</c:v>
                </c:pt>
                <c:pt idx="26">
                  <c:v>1976</c:v>
                </c:pt>
                <c:pt idx="27">
                  <c:v>1977</c:v>
                </c:pt>
                <c:pt idx="28">
                  <c:v>1978</c:v>
                </c:pt>
                <c:pt idx="29">
                  <c:v>1979</c:v>
                </c:pt>
                <c:pt idx="30">
                  <c:v>1980</c:v>
                </c:pt>
                <c:pt idx="31">
                  <c:v>1981</c:v>
                </c:pt>
                <c:pt idx="32">
                  <c:v>1982</c:v>
                </c:pt>
                <c:pt idx="33">
                  <c:v>1983</c:v>
                </c:pt>
                <c:pt idx="34">
                  <c:v>1984</c:v>
                </c:pt>
                <c:pt idx="35">
                  <c:v>1985</c:v>
                </c:pt>
                <c:pt idx="36">
                  <c:v>1986</c:v>
                </c:pt>
                <c:pt idx="37">
                  <c:v>1987</c:v>
                </c:pt>
                <c:pt idx="38">
                  <c:v>1988</c:v>
                </c:pt>
                <c:pt idx="39">
                  <c:v>1989</c:v>
                </c:pt>
                <c:pt idx="40">
                  <c:v>1990</c:v>
                </c:pt>
                <c:pt idx="41">
                  <c:v>1991</c:v>
                </c:pt>
                <c:pt idx="42">
                  <c:v>1992</c:v>
                </c:pt>
                <c:pt idx="43">
                  <c:v>1993</c:v>
                </c:pt>
                <c:pt idx="44">
                  <c:v>1994</c:v>
                </c:pt>
                <c:pt idx="45">
                  <c:v>1995</c:v>
                </c:pt>
                <c:pt idx="46">
                  <c:v>1996</c:v>
                </c:pt>
                <c:pt idx="47">
                  <c:v>1997</c:v>
                </c:pt>
                <c:pt idx="48">
                  <c:v>1998</c:v>
                </c:pt>
                <c:pt idx="49">
                  <c:v>1999</c:v>
                </c:pt>
                <c:pt idx="50">
                  <c:v>2000</c:v>
                </c:pt>
                <c:pt idx="51">
                  <c:v>2001</c:v>
                </c:pt>
                <c:pt idx="52">
                  <c:v>2002</c:v>
                </c:pt>
                <c:pt idx="53">
                  <c:v>2003</c:v>
                </c:pt>
                <c:pt idx="54">
                  <c:v>2004</c:v>
                </c:pt>
                <c:pt idx="55">
                  <c:v>2005</c:v>
                </c:pt>
                <c:pt idx="56">
                  <c:v>2006</c:v>
                </c:pt>
                <c:pt idx="57">
                  <c:v>2007</c:v>
                </c:pt>
                <c:pt idx="58">
                  <c:v>2008</c:v>
                </c:pt>
                <c:pt idx="59">
                  <c:v>2009</c:v>
                </c:pt>
                <c:pt idx="60">
                  <c:v>2010</c:v>
                </c:pt>
                <c:pt idx="61">
                  <c:v>2011</c:v>
                </c:pt>
                <c:pt idx="62">
                  <c:v>2012</c:v>
                </c:pt>
                <c:pt idx="63">
                  <c:v>2013</c:v>
                </c:pt>
                <c:pt idx="64">
                  <c:v>2014</c:v>
                </c:pt>
              </c:numCache>
            </c:numRef>
          </c:cat>
          <c:val>
            <c:numRef>
              <c:f>'Working Data'!$HM$179:$HM$243</c:f>
              <c:numCache>
                <c:formatCode>0.000E+00</c:formatCode>
                <c:ptCount val="65"/>
                <c:pt idx="0">
                  <c:v>18.512925906606515</c:v>
                </c:pt>
                <c:pt idx="1">
                  <c:v>24.765712118211578</c:v>
                </c:pt>
                <c:pt idx="2">
                  <c:v>32.283312966530488</c:v>
                </c:pt>
                <c:pt idx="3">
                  <c:v>40.82782676376911</c:v>
                </c:pt>
                <c:pt idx="4">
                  <c:v>49.940987595481552</c:v>
                </c:pt>
                <c:pt idx="5">
                  <c:v>59.024349810139135</c:v>
                </c:pt>
                <c:pt idx="6">
                  <c:v>67.487131215423602</c:v>
                </c:pt>
                <c:pt idx="7">
                  <c:v>74.890157754337636</c:v>
                </c:pt>
                <c:pt idx="8">
                  <c:v>81.017464704770831</c:v>
                </c:pt>
                <c:pt idx="9">
                  <c:v>85.860775609280736</c:v>
                </c:pt>
                <c:pt idx="10">
                  <c:v>89.551744632976039</c:v>
                </c:pt>
                <c:pt idx="11">
                  <c:v>92.286940886307377</c:v>
                </c:pt>
                <c:pt idx="12">
                  <c:v>94.272123117281112</c:v>
                </c:pt>
                <c:pt idx="13">
                  <c:v>95.691295704068779</c:v>
                </c:pt>
                <c:pt idx="14">
                  <c:v>96.694889800273344</c:v>
                </c:pt>
                <c:pt idx="15">
                  <c:v>97.399166879125957</c:v>
                </c:pt>
                <c:pt idx="20">
                  <c:v>98.747169930432378</c:v>
                </c:pt>
                <c:pt idx="25">
                  <c:v>98.960528891654263</c:v>
                </c:pt>
                <c:pt idx="30">
                  <c:v>98.993849098503347</c:v>
                </c:pt>
                <c:pt idx="35">
                  <c:v>98.999041758888481</c:v>
                </c:pt>
                <c:pt idx="40">
                  <c:v>98.999850723447821</c:v>
                </c:pt>
                <c:pt idx="45">
                  <c:v>98.999976745586224</c:v>
                </c:pt>
                <c:pt idx="50">
                  <c:v>98.999996377413794</c:v>
                </c:pt>
                <c:pt idx="51">
                  <c:v>98.999997502408632</c:v>
                </c:pt>
                <c:pt idx="52">
                  <c:v>98.999998278036131</c:v>
                </c:pt>
                <c:pt idx="53">
                  <c:v>98.999998812792342</c:v>
                </c:pt>
                <c:pt idx="54">
                  <c:v>98.999999181479922</c:v>
                </c:pt>
                <c:pt idx="55">
                  <c:v>98.999999435671484</c:v>
                </c:pt>
                <c:pt idx="56">
                  <c:v>98.999999610923808</c:v>
                </c:pt>
                <c:pt idx="57">
                  <c:v>98.999999731751501</c:v>
                </c:pt>
                <c:pt idx="58">
                  <c:v>98.999999815056128</c:v>
                </c:pt>
                <c:pt idx="59">
                  <c:v>98.999999872490491</c:v>
                </c:pt>
                <c:pt idx="60">
                  <c:v>98.999999912088583</c:v>
                </c:pt>
                <c:pt idx="61">
                  <c:v>98.999999939389483</c:v>
                </c:pt>
                <c:pt idx="62">
                  <c:v>98.999999958212115</c:v>
                </c:pt>
                <c:pt idx="63">
                  <c:v>98.999999971189339</c:v>
                </c:pt>
                <c:pt idx="64">
                  <c:v>98.999999980136494</c:v>
                </c:pt>
              </c:numCache>
            </c:numRef>
          </c:val>
          <c:smooth val="0"/>
          <c:extLst>
            <c:ext xmlns:c16="http://schemas.microsoft.com/office/drawing/2014/chart" uri="{C3380CC4-5D6E-409C-BE32-E72D297353CC}">
              <c16:uniqueId val="{00000001-6CB7-4B72-B40D-898FE5FAD8D4}"/>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Data'!$HN$1</c:f>
              <c:strCache>
                <c:ptCount val="1"/>
                <c:pt idx="0">
                  <c:v>1st Derivative (Scaled to Fit)</c:v>
                </c:pt>
              </c:strCache>
            </c:strRef>
          </c:tx>
          <c:spPr>
            <a:ln w="25400" cap="rnd">
              <a:solidFill>
                <a:schemeClr val="accent5"/>
              </a:solidFill>
              <a:prstDash val="sysDash"/>
              <a:round/>
            </a:ln>
            <a:effectLst/>
          </c:spPr>
          <c:marker>
            <c:symbol val="none"/>
          </c:marker>
          <c:val>
            <c:numRef>
              <c:f>'Working Data'!$HN$179:$HN$243</c:f>
              <c:numCache>
                <c:formatCode>0.000E+00</c:formatCode>
                <c:ptCount val="65"/>
                <c:pt idx="0">
                  <c:v>0.69961177747360892</c:v>
                </c:pt>
                <c:pt idx="1">
                  <c:v>0.86319969057503476</c:v>
                </c:pt>
                <c:pt idx="2">
                  <c:v>1.0112731523657437</c:v>
                </c:pt>
                <c:pt idx="3">
                  <c:v>1.1151350362747767</c:v>
                </c:pt>
                <c:pt idx="4">
                  <c:v>1.15035487317268</c:v>
                </c:pt>
                <c:pt idx="5">
                  <c:v>1.1078543232692823</c:v>
                </c:pt>
                <c:pt idx="6">
                  <c:v>0.99853850688977597</c:v>
                </c:pt>
                <c:pt idx="7">
                  <c:v>0.84776410274023484</c:v>
                </c:pt>
                <c:pt idx="8">
                  <c:v>0.68404626973112448</c:v>
                </c:pt>
                <c:pt idx="9">
                  <c:v>0.52968838005324725</c:v>
                </c:pt>
                <c:pt idx="10">
                  <c:v>0.3972661695545413</c:v>
                </c:pt>
                <c:pt idx="11">
                  <c:v>0.29088185474899125</c:v>
                </c:pt>
                <c:pt idx="12">
                  <c:v>0.20926922002183557</c:v>
                </c:pt>
                <c:pt idx="13">
                  <c:v>0.14865732012656951</c:v>
                </c:pt>
                <c:pt idx="14">
                  <c:v>0.10465286547288057</c:v>
                </c:pt>
                <c:pt idx="15">
                  <c:v>7.3207775781026788E-2</c:v>
                </c:pt>
                <c:pt idx="16">
                  <c:v>5.0983842270529593E-2</c:v>
                </c:pt>
                <c:pt idx="17">
                  <c:v>3.5396705332953825E-2</c:v>
                </c:pt>
                <c:pt idx="18">
                  <c:v>2.4522178620801378E-2</c:v>
                </c:pt>
                <c:pt idx="19">
                  <c:v>1.6963210488185922E-2</c:v>
                </c:pt>
                <c:pt idx="20">
                  <c:v>1.1722204424481835E-2</c:v>
                </c:pt>
                <c:pt idx="21">
                  <c:v>8.094706141380914E-3</c:v>
                </c:pt>
                <c:pt idx="22">
                  <c:v>5.5870066438448466E-3</c:v>
                </c:pt>
                <c:pt idx="23">
                  <c:v>3.8548704599180388E-3</c:v>
                </c:pt>
                <c:pt idx="24">
                  <c:v>2.65912416047318E-3</c:v>
                </c:pt>
                <c:pt idx="25">
                  <c:v>1.8339911606992368E-3</c:v>
                </c:pt>
                <c:pt idx="26">
                  <c:v>1.2647580121224566E-3</c:v>
                </c:pt>
                <c:pt idx="27">
                  <c:v>8.7213606898819073E-4</c:v>
                </c:pt>
                <c:pt idx="28">
                  <c:v>6.0136483670934998E-4</c:v>
                </c:pt>
                <c:pt idx="29">
                  <c:v>4.1464452464654022E-4</c:v>
                </c:pt>
                <c:pt idx="30">
                  <c:v>2.858925852838259E-4</c:v>
                </c:pt>
                <c:pt idx="31">
                  <c:v>1.9711619200426153E-4</c:v>
                </c:pt>
                <c:pt idx="32">
                  <c:v>1.3590533485128195E-4</c:v>
                </c:pt>
                <c:pt idx="33">
                  <c:v>9.3701624647243452E-5</c:v>
                </c:pt>
                <c:pt idx="34">
                  <c:v>6.4603383345401258E-5</c:v>
                </c:pt>
                <c:pt idx="35">
                  <c:v>4.4541178058429511E-5</c:v>
                </c:pt>
                <c:pt idx="36">
                  <c:v>3.0709090885632598E-5</c:v>
                </c:pt>
                <c:pt idx="37">
                  <c:v>2.1172464301858286E-5</c:v>
                </c:pt>
                <c:pt idx="38">
                  <c:v>1.4597392976541654E-5</c:v>
                </c:pt>
                <c:pt idx="39">
                  <c:v>1.0064189485653138E-5</c:v>
                </c:pt>
                <c:pt idx="40">
                  <c:v>6.9387628457448081E-6</c:v>
                </c:pt>
                <c:pt idx="41">
                  <c:v>4.7839331312360521E-6</c:v>
                </c:pt>
                <c:pt idx="42">
                  <c:v>3.2982838665645013E-6</c:v>
                </c:pt>
                <c:pt idx="43">
                  <c:v>2.2740021619537289E-6</c:v>
                </c:pt>
                <c:pt idx="44">
                  <c:v>1.5678108152254611E-6</c:v>
                </c:pt>
                <c:pt idx="45">
                  <c:v>1.0809270805356106E-6</c:v>
                </c:pt>
                <c:pt idx="46">
                  <c:v>7.4524506739431054E-7</c:v>
                </c:pt>
                <c:pt idx="47">
                  <c:v>5.1380911378163595E-7</c:v>
                </c:pt>
                <c:pt idx="48">
                  <c:v>3.5424561491110221E-7</c:v>
                </c:pt>
                <c:pt idx="49">
                  <c:v>2.4423457975971052E-7</c:v>
                </c:pt>
                <c:pt idx="50">
                  <c:v>1.6838748753367904E-7</c:v>
                </c:pt>
                <c:pt idx="51">
                  <c:v>1.1609472211320982E-7</c:v>
                </c:pt>
                <c:pt idx="52">
                  <c:v>8.0041484108022632E-8</c:v>
                </c:pt>
                <c:pt idx="53">
                  <c:v>5.5184585745354713E-8</c:v>
                </c:pt>
                <c:pt idx="54">
                  <c:v>3.8047001846687351E-8</c:v>
                </c:pt>
                <c:pt idx="55">
                  <c:v>2.6231497919604773E-8</c:v>
                </c:pt>
                <c:pt idx="56">
                  <c:v>1.8085301038478956E-8</c:v>
                </c:pt>
                <c:pt idx="57">
                  <c:v>1.2468907200619321E-8</c:v>
                </c:pt>
                <c:pt idx="58">
                  <c:v>8.5966855806828345E-9</c:v>
                </c:pt>
                <c:pt idx="59">
                  <c:v>5.9269831546124314E-9</c:v>
                </c:pt>
                <c:pt idx="60">
                  <c:v>4.0863573493182327E-9</c:v>
                </c:pt>
                <c:pt idx="61">
                  <c:v>2.8173382556662203E-9</c:v>
                </c:pt>
                <c:pt idx="62">
                  <c:v>1.9424132955002387E-9</c:v>
                </c:pt>
                <c:pt idx="63">
                  <c:v>1.339196456975794E-9</c:v>
                </c:pt>
                <c:pt idx="64">
                  <c:v>9.2330872857242473E-10</c:v>
                </c:pt>
              </c:numCache>
            </c:numRef>
          </c:val>
          <c:smooth val="0"/>
          <c:extLst>
            <c:ext xmlns:c16="http://schemas.microsoft.com/office/drawing/2014/chart" uri="{C3380CC4-5D6E-409C-BE32-E72D297353CC}">
              <c16:uniqueId val="{00000002-6CB7-4B72-B40D-898FE5FAD8D4}"/>
            </c:ext>
          </c:extLst>
        </c:ser>
        <c:ser>
          <c:idx val="2"/>
          <c:order val="3"/>
          <c:tx>
            <c:strRef>
              <c:f>'Working Data'!$HO$28</c:f>
              <c:strCache>
                <c:ptCount val="1"/>
                <c:pt idx="0">
                  <c:v>2nd Derivative</c:v>
                </c:pt>
              </c:strCache>
            </c:strRef>
          </c:tx>
          <c:spPr>
            <a:ln w="25400" cap="rnd">
              <a:solidFill>
                <a:schemeClr val="accent3"/>
              </a:solidFill>
              <a:prstDash val="dash"/>
              <a:round/>
            </a:ln>
            <a:effectLst/>
          </c:spPr>
          <c:marker>
            <c:symbol val="none"/>
          </c:marker>
          <c:val>
            <c:numRef>
              <c:f>'Working Data'!$HO$179:$HO$243</c:f>
              <c:numCache>
                <c:formatCode>0.000E+00</c:formatCode>
                <c:ptCount val="65"/>
                <c:pt idx="0">
                  <c:v>1.3028774309365421</c:v>
                </c:pt>
                <c:pt idx="1">
                  <c:v>1.2831474517629355</c:v>
                </c:pt>
                <c:pt idx="2">
                  <c:v>1.0463667747845047</c:v>
                </c:pt>
                <c:pt idx="3">
                  <c:v>0.58119421716309205</c:v>
                </c:pt>
                <c:pt idx="4">
                  <c:v>-3.0487659723983779E-2</c:v>
                </c:pt>
                <c:pt idx="5">
                  <c:v>-0.63413813816529763</c:v>
                </c:pt>
                <c:pt idx="6">
                  <c:v>-1.0794253142712742</c:v>
                </c:pt>
                <c:pt idx="7">
                  <c:v>-1.2936187476839074</c:v>
                </c:pt>
                <c:pt idx="8">
                  <c:v>-1.2956945519335037</c:v>
                </c:pt>
                <c:pt idx="9">
                  <c:v>-1.1574959041593824</c:v>
                </c:pt>
                <c:pt idx="10">
                  <c:v>-0.95624438932122635</c:v>
                </c:pt>
                <c:pt idx="11">
                  <c:v>-0.74798647731296075</c:v>
                </c:pt>
                <c:pt idx="12">
                  <c:v>-0.5630914377007592</c:v>
                </c:pt>
                <c:pt idx="13">
                  <c:v>-0.41267895559034495</c:v>
                </c:pt>
                <c:pt idx="14">
                  <c:v>-0.29683286173315404</c:v>
                </c:pt>
                <c:pt idx="15">
                  <c:v>-0.21074197727992525</c:v>
                </c:pt>
                <c:pt idx="16">
                  <c:v>-0.14827251864095106</c:v>
                </c:pt>
                <c:pt idx="17">
                  <c:v>-0.10366874320720973</c:v>
                </c:pt>
                <c:pt idx="18">
                  <c:v>-7.2169137398161276E-2</c:v>
                </c:pt>
                <c:pt idx="19">
                  <c:v>-5.0090281808203727E-2</c:v>
                </c:pt>
                <c:pt idx="20">
                  <c:v>-3.4694165631989231E-2</c:v>
                </c:pt>
                <c:pt idx="21">
                  <c:v>-2.399600174697911E-2</c:v>
                </c:pt>
                <c:pt idx="22">
                  <c:v>-1.6580329091469018E-2</c:v>
                </c:pt>
                <c:pt idx="23">
                  <c:v>-1.1448590873227169E-2</c:v>
                </c:pt>
                <c:pt idx="24">
                  <c:v>-7.9014573759598316E-3</c:v>
                </c:pt>
                <c:pt idx="25">
                  <c:v>-5.4515735130304978E-3</c:v>
                </c:pt>
                <c:pt idx="26">
                  <c:v>-3.7604486432388385E-3</c:v>
                </c:pt>
                <c:pt idx="27">
                  <c:v>-2.5935262441573585E-3</c:v>
                </c:pt>
                <c:pt idx="28">
                  <c:v>-1.788527286025E-3</c:v>
                </c:pt>
                <c:pt idx="29">
                  <c:v>-1.2333000070991354E-3</c:v>
                </c:pt>
                <c:pt idx="30">
                  <c:v>-8.5039363395352007E-4</c:v>
                </c:pt>
                <c:pt idx="31">
                  <c:v>-5.8634897351773419E-4</c:v>
                </c:pt>
                <c:pt idx="32">
                  <c:v>-4.0427969441070142E-4</c:v>
                </c:pt>
                <c:pt idx="33">
                  <c:v>-2.7874078036050059E-4</c:v>
                </c:pt>
                <c:pt idx="34">
                  <c:v>-1.921826361672812E-4</c:v>
                </c:pt>
                <c:pt idx="35">
                  <c:v>-1.325025906624552E-4</c:v>
                </c:pt>
                <c:pt idx="36">
                  <c:v>-9.1354982938521748E-5</c:v>
                </c:pt>
                <c:pt idx="37">
                  <c:v>-6.2985196770670634E-5</c:v>
                </c:pt>
                <c:pt idx="38">
                  <c:v>-4.3425379457616484E-5</c:v>
                </c:pt>
                <c:pt idx="39">
                  <c:v>-2.9939737124028932E-5</c:v>
                </c:pt>
                <c:pt idx="40">
                  <c:v>-2.0642001828058053E-5</c:v>
                </c:pt>
                <c:pt idx="41">
                  <c:v>-1.4231650672796565E-5</c:v>
                </c:pt>
                <c:pt idx="42">
                  <c:v>-9.8120213701805481E-6</c:v>
                </c:pt>
                <c:pt idx="43">
                  <c:v>-6.7649021868489713E-6</c:v>
                </c:pt>
                <c:pt idx="44">
                  <c:v>-4.6640633176024426E-6</c:v>
                </c:pt>
                <c:pt idx="45">
                  <c:v>-3.2156388788670686E-6</c:v>
                </c:pt>
                <c:pt idx="46">
                  <c:v>-2.2170222263572222E-6</c:v>
                </c:pt>
                <c:pt idx="47">
                  <c:v>-1.5285258363682719E-6</c:v>
                </c:pt>
                <c:pt idx="48">
                  <c:v>-1.0538419771828283E-6</c:v>
                </c:pt>
                <c:pt idx="49">
                  <c:v>-7.2657120907804521E-7</c:v>
                </c:pt>
                <c:pt idx="50">
                  <c:v>-5.0093440725859516E-7</c:v>
                </c:pt>
                <c:pt idx="51">
                  <c:v>-3.4536914221561799E-7</c:v>
                </c:pt>
                <c:pt idx="52">
                  <c:v>-2.3811469322657235E-7</c:v>
                </c:pt>
                <c:pt idx="53">
                  <c:v>-1.6416813098833889E-7</c:v>
                </c:pt>
                <c:pt idx="54">
                  <c:v>-1.1318568663766356E-7</c:v>
                </c:pt>
                <c:pt idx="55">
                  <c:v>-7.8035849730691165E-8</c:v>
                </c:pt>
                <c:pt idx="56">
                  <c:v>-5.3801801311351332E-8</c:v>
                </c:pt>
                <c:pt idx="57">
                  <c:v>-3.7093641293976452E-8</c:v>
                </c:pt>
                <c:pt idx="58">
                  <c:v>-2.5574203629309567E-8</c:v>
                </c:pt>
                <c:pt idx="59">
                  <c:v>-1.763212959887971E-8</c:v>
                </c:pt>
                <c:pt idx="60">
                  <c:v>-1.2156468231579321E-8</c:v>
                </c:pt>
                <c:pt idx="61">
                  <c:v>-8.3812745909808864E-9</c:v>
                </c:pt>
                <c:pt idx="62">
                  <c:v>-5.7784680885257691E-9</c:v>
                </c:pt>
                <c:pt idx="63">
                  <c:v>-3.9839636656406035E-9</c:v>
                </c:pt>
                <c:pt idx="64">
                  <c:v>-2.7467429504502696E-9</c:v>
                </c:pt>
              </c:numCache>
            </c:numRef>
          </c:val>
          <c:smooth val="0"/>
          <c:extLst>
            <c:ext xmlns:c16="http://schemas.microsoft.com/office/drawing/2014/chart" uri="{C3380CC4-5D6E-409C-BE32-E72D297353CC}">
              <c16:uniqueId val="{00000003-6CB7-4B72-B40D-898FE5FAD8D4}"/>
            </c:ext>
          </c:extLst>
        </c:ser>
        <c:ser>
          <c:idx val="3"/>
          <c:order val="4"/>
          <c:tx>
            <c:strRef>
              <c:f>'Working Data'!$HP$28</c:f>
              <c:strCache>
                <c:ptCount val="1"/>
                <c:pt idx="0">
                  <c:v>3rd Derivative</c:v>
                </c:pt>
              </c:strCache>
            </c:strRef>
          </c:tx>
          <c:spPr>
            <a:ln w="25400" cap="rnd">
              <a:solidFill>
                <a:schemeClr val="accent4"/>
              </a:solidFill>
              <a:prstDash val="dashDot"/>
              <a:round/>
            </a:ln>
            <a:effectLst/>
          </c:spPr>
          <c:marker>
            <c:symbol val="none"/>
          </c:marker>
          <c:val>
            <c:numRef>
              <c:f>'Working Data'!$HP$179:$HP$243</c:f>
              <c:numCache>
                <c:formatCode>0.000E+00</c:formatCode>
                <c:ptCount val="65"/>
                <c:pt idx="0">
                  <c:v>6.7965253682680402E-2</c:v>
                </c:pt>
                <c:pt idx="1">
                  <c:v>-0.11981853864144629</c:v>
                </c:pt>
                <c:pt idx="2">
                  <c:v>-0.35635685721581561</c:v>
                </c:pt>
                <c:pt idx="3">
                  <c:v>-0.56001166167956817</c:v>
                </c:pt>
                <c:pt idx="4">
                  <c:v>-0.63613690293653657</c:v>
                </c:pt>
                <c:pt idx="5">
                  <c:v>-0.54472122334588691</c:v>
                </c:pt>
                <c:pt idx="6">
                  <c:v>-0.33352812279104227</c:v>
                </c:pt>
                <c:pt idx="7">
                  <c:v>-9.8801470254974239E-2</c:v>
                </c:pt>
                <c:pt idx="8">
                  <c:v>8.1810799572165416E-2</c:v>
                </c:pt>
                <c:pt idx="9">
                  <c:v>0.18128042215992962</c:v>
                </c:pt>
                <c:pt idx="10">
                  <c:v>0.21183891677377428</c:v>
                </c:pt>
                <c:pt idx="11">
                  <c:v>0.19974492572898997</c:v>
                </c:pt>
                <c:pt idx="12">
                  <c:v>0.1683368318974322</c:v>
                </c:pt>
                <c:pt idx="13">
                  <c:v>0.13257677274269886</c:v>
                </c:pt>
                <c:pt idx="14">
                  <c:v>9.9974762231833741E-2</c:v>
                </c:pt>
                <c:pt idx="15">
                  <c:v>7.325567941993559E-2</c:v>
                </c:pt>
                <c:pt idx="16">
                  <c:v>5.2651499238101009E-2</c:v>
                </c:pt>
                <c:pt idx="17">
                  <c:v>3.7350318900885394E-2</c:v>
                </c:pt>
                <c:pt idx="18">
                  <c:v>2.6260238732997206E-2</c:v>
                </c:pt>
                <c:pt idx="19">
                  <c:v>1.8350460273034549E-2</c:v>
                </c:pt>
                <c:pt idx="20">
                  <c:v>1.276945895952388E-2</c:v>
                </c:pt>
                <c:pt idx="21">
                  <c:v>8.860235331852576E-3</c:v>
                </c:pt>
                <c:pt idx="22">
                  <c:v>6.1355871119709304E-3</c:v>
                </c:pt>
                <c:pt idx="23">
                  <c:v>4.2430058136741292E-3</c:v>
                </c:pt>
                <c:pt idx="24">
                  <c:v>2.9314496218514341E-3</c:v>
                </c:pt>
                <c:pt idx="25">
                  <c:v>2.0239960592420376E-3</c:v>
                </c:pt>
                <c:pt idx="26">
                  <c:v>1.3968277208066292E-3</c:v>
                </c:pt>
                <c:pt idx="27">
                  <c:v>9.6370094937821163E-4</c:v>
                </c:pt>
                <c:pt idx="28">
                  <c:v>6.6473652290591331E-4</c:v>
                </c:pt>
                <c:pt idx="29">
                  <c:v>4.5845134000268336E-4</c:v>
                </c:pt>
                <c:pt idx="30">
                  <c:v>3.1614996840388979E-4</c:v>
                </c:pt>
                <c:pt idx="31">
                  <c:v>2.1800318419155329E-4</c:v>
                </c:pt>
                <c:pt idx="32">
                  <c:v>1.5031824948499192E-4</c:v>
                </c:pt>
                <c:pt idx="33">
                  <c:v>1.0364449196956875E-4</c:v>
                </c:pt>
                <c:pt idx="34">
                  <c:v>7.1461289357356813E-5</c:v>
                </c:pt>
                <c:pt idx="35">
                  <c:v>4.9270690104590451E-5</c:v>
                </c:pt>
                <c:pt idx="36">
                  <c:v>3.3970484296666167E-5</c:v>
                </c:pt>
                <c:pt idx="37">
                  <c:v>2.3421331889093964E-5</c:v>
                </c:pt>
                <c:pt idx="38">
                  <c:v>1.6148017151047E-5</c:v>
                </c:pt>
                <c:pt idx="39">
                  <c:v>1.1133334923112408E-5</c:v>
                </c:pt>
                <c:pt idx="40">
                  <c:v>7.6759172343636678E-6</c:v>
                </c:pt>
                <c:pt idx="41">
                  <c:v>5.2921794212231717E-6</c:v>
                </c:pt>
                <c:pt idx="42">
                  <c:v>3.6487014631701154E-6</c:v>
                </c:pt>
                <c:pt idx="43">
                  <c:v>2.5156009707330702E-6</c:v>
                </c:pt>
                <c:pt idx="44">
                  <c:v>1.7343827135158388E-6</c:v>
                </c:pt>
                <c:pt idx="45">
                  <c:v>1.1957708257721946E-6</c:v>
                </c:pt>
                <c:pt idx="46">
                  <c:v>8.2442443687467906E-7</c:v>
                </c:pt>
                <c:pt idx="47">
                  <c:v>5.6839949118285746E-7</c:v>
                </c:pt>
                <c:pt idx="48">
                  <c:v>3.9188302379050143E-7</c:v>
                </c:pt>
                <c:pt idx="49">
                  <c:v>2.7018372375058804E-7</c:v>
                </c:pt>
                <c:pt idx="50">
                  <c:v>1.862781386599402E-7</c:v>
                </c:pt>
                <c:pt idx="51">
                  <c:v>1.2842943697733839E-7</c:v>
                </c:pt>
                <c:pt idx="52">
                  <c:v>8.8545655090368817E-8</c:v>
                </c:pt>
                <c:pt idx="53">
                  <c:v>6.1047786763707494E-8</c:v>
                </c:pt>
                <c:pt idx="54">
                  <c:v>4.2089385582280717E-8</c:v>
                </c:pt>
                <c:pt idx="55">
                  <c:v>2.9018519035920764E-8</c:v>
                </c:pt>
                <c:pt idx="56">
                  <c:v>2.0006812406904462E-8</c:v>
                </c:pt>
                <c:pt idx="57">
                  <c:v>1.3793692932062059E-8</c:v>
                </c:pt>
                <c:pt idx="58">
                  <c:v>9.5100588868138901E-9</c:v>
                </c:pt>
                <c:pt idx="59">
                  <c:v>6.5567082207098216E-9</c:v>
                </c:pt>
                <c:pt idx="60">
                  <c:v>4.520521180911828E-9</c:v>
                </c:pt>
                <c:pt idx="61">
                  <c:v>3.1166724275178469E-9</c:v>
                </c:pt>
                <c:pt idx="62">
                  <c:v>2.1487891827188985E-9</c:v>
                </c:pt>
                <c:pt idx="63">
                  <c:v>1.4814822721892645E-9</c:v>
                </c:pt>
                <c:pt idx="64">
                  <c:v>1.021407655877713E-9</c:v>
                </c:pt>
              </c:numCache>
            </c:numRef>
          </c:val>
          <c:smooth val="0"/>
          <c:extLst>
            <c:ext xmlns:c16="http://schemas.microsoft.com/office/drawing/2014/chart" uri="{C3380CC4-5D6E-409C-BE32-E72D297353CC}">
              <c16:uniqueId val="{00000004-6CB7-4B72-B40D-898FE5FAD8D4}"/>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#21:  Front-Wheel Drive</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Data'!$A$207:$A$243</c:f>
              <c:numCache>
                <c:formatCode>General</c:formatCode>
                <c:ptCount val="37"/>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numCache>
            </c:numRef>
          </c:cat>
          <c:val>
            <c:numRef>
              <c:f>'Working Data'!$DF$207:$DF$243</c:f>
              <c:numCache>
                <c:formatCode>General</c:formatCode>
                <c:ptCount val="37"/>
                <c:pt idx="0">
                  <c:v>2</c:v>
                </c:pt>
                <c:pt idx="1">
                  <c:v>6</c:v>
                </c:pt>
                <c:pt idx="2">
                  <c:v>7</c:v>
                </c:pt>
                <c:pt idx="3">
                  <c:v>10</c:v>
                </c:pt>
                <c:pt idx="4">
                  <c:v>13</c:v>
                </c:pt>
                <c:pt idx="5">
                  <c:v>31</c:v>
                </c:pt>
                <c:pt idx="6">
                  <c:v>37</c:v>
                </c:pt>
                <c:pt idx="7">
                  <c:v>46</c:v>
                </c:pt>
                <c:pt idx="8">
                  <c:v>48</c:v>
                </c:pt>
                <c:pt idx="9">
                  <c:v>53</c:v>
                </c:pt>
                <c:pt idx="10">
                  <c:v>62</c:v>
                </c:pt>
                <c:pt idx="11">
                  <c:v>71</c:v>
                </c:pt>
                <c:pt idx="12">
                  <c:v>78</c:v>
                </c:pt>
                <c:pt idx="13">
                  <c:v>82</c:v>
                </c:pt>
                <c:pt idx="14">
                  <c:v>83</c:v>
                </c:pt>
                <c:pt idx="15">
                  <c:v>84</c:v>
                </c:pt>
                <c:pt idx="16">
                  <c:v>81</c:v>
                </c:pt>
                <c:pt idx="17">
                  <c:v>85</c:v>
                </c:pt>
                <c:pt idx="18">
                  <c:v>84</c:v>
                </c:pt>
                <c:pt idx="19">
                  <c:v>82</c:v>
                </c:pt>
                <c:pt idx="20">
                  <c:v>87</c:v>
                </c:pt>
                <c:pt idx="21">
                  <c:v>87</c:v>
                </c:pt>
                <c:pt idx="22">
                  <c:v>88</c:v>
                </c:pt>
                <c:pt idx="23">
                  <c:v>88</c:v>
                </c:pt>
                <c:pt idx="24">
                  <c:v>86</c:v>
                </c:pt>
                <c:pt idx="25">
                  <c:v>85</c:v>
                </c:pt>
                <c:pt idx="26">
                  <c:v>86</c:v>
                </c:pt>
                <c:pt idx="27">
                  <c:v>83</c:v>
                </c:pt>
                <c:pt idx="28">
                  <c:v>82</c:v>
                </c:pt>
                <c:pt idx="29">
                  <c:v>82</c:v>
                </c:pt>
                <c:pt idx="30">
                  <c:v>77</c:v>
                </c:pt>
                <c:pt idx="31">
                  <c:v>81</c:v>
                </c:pt>
                <c:pt idx="32">
                  <c:v>78</c:v>
                </c:pt>
                <c:pt idx="33">
                  <c:v>83</c:v>
                </c:pt>
                <c:pt idx="34">
                  <c:v>81</c:v>
                </c:pt>
                <c:pt idx="35">
                  <c:v>78</c:v>
                </c:pt>
                <c:pt idx="36">
                  <c:v>83</c:v>
                </c:pt>
              </c:numCache>
            </c:numRef>
          </c:val>
          <c:smooth val="0"/>
          <c:extLst>
            <c:ext xmlns:c16="http://schemas.microsoft.com/office/drawing/2014/chart" uri="{C3380CC4-5D6E-409C-BE32-E72D297353CC}">
              <c16:uniqueId val="{00000000-095B-4063-AC00-594C5D5F578E}"/>
            </c:ext>
          </c:extLst>
        </c:ser>
        <c:ser>
          <c:idx val="1"/>
          <c:order val="1"/>
          <c:tx>
            <c:strRef>
              <c:f>'Working Data'!$DG$28</c:f>
              <c:strCache>
                <c:ptCount val="1"/>
                <c:pt idx="0">
                  <c:v>&lt;--Logistic Curve</c:v>
                </c:pt>
              </c:strCache>
            </c:strRef>
          </c:tx>
          <c:spPr>
            <a:ln w="25400" cap="rnd">
              <a:solidFill>
                <a:schemeClr val="accent2"/>
              </a:solidFill>
              <a:prstDash val="sysDot"/>
              <a:round/>
            </a:ln>
            <a:effectLst/>
          </c:spPr>
          <c:marker>
            <c:symbol val="none"/>
          </c:marker>
          <c:cat>
            <c:numRef>
              <c:f>'Working Data'!$A$207:$A$243</c:f>
              <c:numCache>
                <c:formatCode>General</c:formatCode>
                <c:ptCount val="37"/>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numCache>
            </c:numRef>
          </c:cat>
          <c:val>
            <c:numRef>
              <c:f>'Working Data'!$DG$207:$DG$243</c:f>
              <c:numCache>
                <c:formatCode>0.00E+00</c:formatCode>
                <c:ptCount val="37"/>
                <c:pt idx="0">
                  <c:v>4.6643767166135133</c:v>
                </c:pt>
                <c:pt idx="1">
                  <c:v>6.7310659845274641</c:v>
                </c:pt>
                <c:pt idx="2">
                  <c:v>9.6078894165246229</c:v>
                </c:pt>
                <c:pt idx="3">
                  <c:v>13.509858271693803</c:v>
                </c:pt>
                <c:pt idx="4">
                  <c:v>18.620100227660426</c:v>
                </c:pt>
                <c:pt idx="5">
                  <c:v>25.014230176978323</c:v>
                </c:pt>
                <c:pt idx="6">
                  <c:v>32.573220498095289</c:v>
                </c:pt>
                <c:pt idx="7">
                  <c:v>40.932009432241891</c:v>
                </c:pt>
                <c:pt idx="8">
                  <c:v>49.519411106460751</c:v>
                </c:pt>
                <c:pt idx="9">
                  <c:v>57.699859597738893</c:v>
                </c:pt>
                <c:pt idx="10">
                  <c:v>64.950714644743641</c:v>
                </c:pt>
                <c:pt idx="11">
                  <c:v>70.978305115195013</c:v>
                </c:pt>
                <c:pt idx="12">
                  <c:v>75.727465910047613</c:v>
                </c:pt>
                <c:pt idx="13">
                  <c:v>79.313738670112542</c:v>
                </c:pt>
                <c:pt idx="14">
                  <c:v>81.935952142158769</c:v>
                </c:pt>
                <c:pt idx="15">
                  <c:v>83.808404786095679</c:v>
                </c:pt>
                <c:pt idx="16">
                  <c:v>85.122984192662798</c:v>
                </c:pt>
                <c:pt idx="17">
                  <c:v>86.034948411556272</c:v>
                </c:pt>
                <c:pt idx="18">
                  <c:v>86.662378307282395</c:v>
                </c:pt>
                <c:pt idx="19">
                  <c:v>87.091588635703786</c:v>
                </c:pt>
                <c:pt idx="20">
                  <c:v>87.384054645005719</c:v>
                </c:pt>
                <c:pt idx="21">
                  <c:v>87.582811316083692</c:v>
                </c:pt>
                <c:pt idx="22">
                  <c:v>87.717639319537099</c:v>
                </c:pt>
                <c:pt idx="23">
                  <c:v>87.808988328843824</c:v>
                </c:pt>
                <c:pt idx="24">
                  <c:v>87.87082772924343</c:v>
                </c:pt>
                <c:pt idx="25">
                  <c:v>87.912666738958507</c:v>
                </c:pt>
                <c:pt idx="26">
                  <c:v>87.940963162234183</c:v>
                </c:pt>
                <c:pt idx="27">
                  <c:v>87.960095561167279</c:v>
                </c:pt>
                <c:pt idx="28">
                  <c:v>87.973029517909708</c:v>
                </c:pt>
                <c:pt idx="29">
                  <c:v>87.981772147190895</c:v>
                </c:pt>
                <c:pt idx="30">
                  <c:v>87.987681202212755</c:v>
                </c:pt>
                <c:pt idx="31">
                  <c:v>87.991674857343313</c:v>
                </c:pt>
                <c:pt idx="32">
                  <c:v>87.994373884398371</c:v>
                </c:pt>
                <c:pt idx="33">
                  <c:v>87.996197919567578</c:v>
                </c:pt>
                <c:pt idx="34">
                  <c:v>87.997430604081345</c:v>
                </c:pt>
                <c:pt idx="35">
                  <c:v>87.998263643938913</c:v>
                </c:pt>
                <c:pt idx="36">
                  <c:v>87.998826602356047</c:v>
                </c:pt>
              </c:numCache>
            </c:numRef>
          </c:val>
          <c:smooth val="0"/>
          <c:extLst>
            <c:ext xmlns:c16="http://schemas.microsoft.com/office/drawing/2014/chart" uri="{C3380CC4-5D6E-409C-BE32-E72D297353CC}">
              <c16:uniqueId val="{00000001-095B-4063-AC00-594C5D5F578E}"/>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Data'!$DH$1</c:f>
              <c:strCache>
                <c:ptCount val="1"/>
                <c:pt idx="0">
                  <c:v>1st Derivative (Scaled to Fit)</c:v>
                </c:pt>
              </c:strCache>
            </c:strRef>
          </c:tx>
          <c:spPr>
            <a:ln w="25400" cap="rnd">
              <a:solidFill>
                <a:schemeClr val="accent5"/>
              </a:solidFill>
              <a:prstDash val="sysDash"/>
              <a:round/>
            </a:ln>
            <a:effectLst/>
          </c:spPr>
          <c:marker>
            <c:symbol val="none"/>
          </c:marker>
          <c:val>
            <c:numRef>
              <c:f>'Working Data'!$DH$207:$DH$243</c:f>
              <c:numCache>
                <c:formatCode>0.000</c:formatCode>
                <c:ptCount val="37"/>
                <c:pt idx="0">
                  <c:v>0.21638023501676734</c:v>
                </c:pt>
                <c:pt idx="1">
                  <c:v>0.30451009350481534</c:v>
                </c:pt>
                <c:pt idx="2">
                  <c:v>0.41926985141615097</c:v>
                </c:pt>
                <c:pt idx="3">
                  <c:v>0.56019970395985674</c:v>
                </c:pt>
                <c:pt idx="4">
                  <c:v>0.71913257861788915</c:v>
                </c:pt>
                <c:pt idx="5">
                  <c:v>0.8770469952448533</c:v>
                </c:pt>
                <c:pt idx="6">
                  <c:v>1.0050175041349783</c:v>
                </c:pt>
                <c:pt idx="7">
                  <c:v>1.0724622264711849</c:v>
                </c:pt>
                <c:pt idx="8">
                  <c:v>1.0607437034034337</c:v>
                </c:pt>
                <c:pt idx="9">
                  <c:v>0.97322370527148505</c:v>
                </c:pt>
                <c:pt idx="10">
                  <c:v>0.83336389302650304</c:v>
                </c:pt>
                <c:pt idx="11">
                  <c:v>0.67254555635248181</c:v>
                </c:pt>
                <c:pt idx="12">
                  <c:v>0.51734582980655874</c:v>
                </c:pt>
                <c:pt idx="13">
                  <c:v>0.38350814730237542</c:v>
                </c:pt>
                <c:pt idx="14">
                  <c:v>0.27658613551688654</c:v>
                </c:pt>
                <c:pt idx="15">
                  <c:v>0.19555106771828665</c:v>
                </c:pt>
                <c:pt idx="16">
                  <c:v>0.13632715449718169</c:v>
                </c:pt>
                <c:pt idx="17">
                  <c:v>9.4111379718396282E-2</c:v>
                </c:pt>
                <c:pt idx="18">
                  <c:v>6.4529334776930194E-2</c:v>
                </c:pt>
                <c:pt idx="19">
                  <c:v>4.4040480903575749E-2</c:v>
                </c:pt>
                <c:pt idx="20">
                  <c:v>2.9961783262336859E-2</c:v>
                </c:pt>
                <c:pt idx="21">
                  <c:v>2.0339706543748316E-2</c:v>
                </c:pt>
                <c:pt idx="22">
                  <c:v>1.3787465431501911E-2</c:v>
                </c:pt>
                <c:pt idx="23">
                  <c:v>9.3366732259774921E-3</c:v>
                </c:pt>
                <c:pt idx="24">
                  <c:v>6.3184025702562726E-3</c:v>
                </c:pt>
                <c:pt idx="25">
                  <c:v>4.2739005535748038E-3</c:v>
                </c:pt>
                <c:pt idx="26">
                  <c:v>2.8900648387490753E-3</c:v>
                </c:pt>
                <c:pt idx="27">
                  <c:v>1.9538903219109643E-3</c:v>
                </c:pt>
                <c:pt idx="28">
                  <c:v>1.3207832080318173E-3</c:v>
                </c:pt>
                <c:pt idx="29">
                  <c:v>8.9273281694086492E-4</c:v>
                </c:pt>
                <c:pt idx="30">
                  <c:v>6.033696768932554E-4</c:v>
                </c:pt>
                <c:pt idx="31">
                  <c:v>4.077805899443932E-4</c:v>
                </c:pt>
                <c:pt idx="32">
                  <c:v>2.755858014560529E-4</c:v>
                </c:pt>
                <c:pt idx="33">
                  <c:v>1.862423699044327E-4</c:v>
                </c:pt>
                <c:pt idx="34">
                  <c:v>1.2586190562141963E-4</c:v>
                </c:pt>
                <c:pt idx="35">
                  <c:v>8.5056238296135937E-5</c:v>
                </c:pt>
                <c:pt idx="36">
                  <c:v>5.7479816695779272E-5</c:v>
                </c:pt>
              </c:numCache>
            </c:numRef>
          </c:val>
          <c:smooth val="0"/>
          <c:extLst>
            <c:ext xmlns:c16="http://schemas.microsoft.com/office/drawing/2014/chart" uri="{C3380CC4-5D6E-409C-BE32-E72D297353CC}">
              <c16:uniqueId val="{00000002-095B-4063-AC00-594C5D5F578E}"/>
            </c:ext>
          </c:extLst>
        </c:ser>
        <c:ser>
          <c:idx val="2"/>
          <c:order val="3"/>
          <c:tx>
            <c:strRef>
              <c:f>'Working Data'!$DI$28</c:f>
              <c:strCache>
                <c:ptCount val="1"/>
                <c:pt idx="0">
                  <c:v>2nd Derivative</c:v>
                </c:pt>
              </c:strCache>
            </c:strRef>
          </c:tx>
          <c:spPr>
            <a:ln w="25400" cap="rnd">
              <a:solidFill>
                <a:schemeClr val="accent3"/>
              </a:solidFill>
              <a:prstDash val="dash"/>
              <a:round/>
            </a:ln>
            <a:effectLst/>
          </c:spPr>
          <c:marker>
            <c:symbol val="none"/>
          </c:marker>
          <c:val>
            <c:numRef>
              <c:f>'Working Data'!$DI$207:$DI$243</c:f>
              <c:numCache>
                <c:formatCode>0.00E+00</c:formatCode>
                <c:ptCount val="37"/>
                <c:pt idx="0">
                  <c:v>0.60646658237981599</c:v>
                </c:pt>
                <c:pt idx="1">
                  <c:v>0.80863384528909099</c:v>
                </c:pt>
                <c:pt idx="2">
                  <c:v>1.0274382129328596</c:v>
                </c:pt>
                <c:pt idx="3">
                  <c:v>1.2170420090166987</c:v>
                </c:pt>
                <c:pt idx="4">
                  <c:v>1.3004753288150328</c:v>
                </c:pt>
                <c:pt idx="5">
                  <c:v>1.1864633501540953</c:v>
                </c:pt>
                <c:pt idx="6">
                  <c:v>0.81827771535845251</c:v>
                </c:pt>
                <c:pt idx="7">
                  <c:v>0.2344440827577719</c:v>
                </c:pt>
                <c:pt idx="8">
                  <c:v>-0.41716364807641643</c:v>
                </c:pt>
                <c:pt idx="9">
                  <c:v>-0.95001846410026203</c:v>
                </c:pt>
                <c:pt idx="10">
                  <c:v>-1.2440469553361599</c:v>
                </c:pt>
                <c:pt idx="11">
                  <c:v>-1.2928246398955596</c:v>
                </c:pt>
                <c:pt idx="12">
                  <c:v>-1.1695521453465636</c:v>
                </c:pt>
                <c:pt idx="13">
                  <c:v>-0.96498718169322228</c:v>
                </c:pt>
                <c:pt idx="14">
                  <c:v>-0.74762643013435537</c:v>
                </c:pt>
                <c:pt idx="15">
                  <c:v>-0.55467452149935514</c:v>
                </c:pt>
                <c:pt idx="16">
                  <c:v>-0.3994571911051914</c:v>
                </c:pt>
                <c:pt idx="17">
                  <c:v>-0.28187457879375749</c:v>
                </c:pt>
                <c:pt idx="18">
                  <c:v>-0.19615776366353216</c:v>
                </c:pt>
                <c:pt idx="19">
                  <c:v>-0.13522214133521879</c:v>
                </c:pt>
                <c:pt idx="20">
                  <c:v>-9.2619204726202942E-2</c:v>
                </c:pt>
                <c:pt idx="21">
                  <c:v>-6.3163061914221372E-2</c:v>
                </c:pt>
                <c:pt idx="22">
                  <c:v>-4.2948142989737162E-2</c:v>
                </c:pt>
                <c:pt idx="23">
                  <c:v>-2.9144635926836984E-2</c:v>
                </c:pt>
                <c:pt idx="24">
                  <c:v>-1.9750876464114862E-2</c:v>
                </c:pt>
                <c:pt idx="25">
                  <c:v>-1.3372649923615955E-2</c:v>
                </c:pt>
                <c:pt idx="26">
                  <c:v>-9.0485795651193308E-3</c:v>
                </c:pt>
                <c:pt idx="27">
                  <c:v>-6.1201499174701338E-3</c:v>
                </c:pt>
                <c:pt idx="28">
                  <c:v>-4.1382924361379825E-3</c:v>
                </c:pt>
                <c:pt idx="29">
                  <c:v>-2.7976763729659782E-3</c:v>
                </c:pt>
                <c:pt idx="30">
                  <c:v>-1.8911143943695255E-3</c:v>
                </c:pt>
                <c:pt idx="31">
                  <c:v>-1.2782043691524536E-3</c:v>
                </c:pt>
                <c:pt idx="32">
                  <c:v>-8.6388758104381639E-4</c:v>
                </c:pt>
                <c:pt idx="33">
                  <c:v>-5.8384408877485056E-4</c:v>
                </c:pt>
                <c:pt idx="34">
                  <c:v>-3.945707332990086E-4</c:v>
                </c:pt>
                <c:pt idx="35">
                  <c:v>-2.6665207064107652E-4</c:v>
                </c:pt>
                <c:pt idx="36">
                  <c:v>-1.8020204701806134E-4</c:v>
                </c:pt>
              </c:numCache>
            </c:numRef>
          </c:val>
          <c:smooth val="0"/>
          <c:extLst>
            <c:ext xmlns:c16="http://schemas.microsoft.com/office/drawing/2014/chart" uri="{C3380CC4-5D6E-409C-BE32-E72D297353CC}">
              <c16:uniqueId val="{00000003-095B-4063-AC00-594C5D5F578E}"/>
            </c:ext>
          </c:extLst>
        </c:ser>
        <c:ser>
          <c:idx val="3"/>
          <c:order val="4"/>
          <c:tx>
            <c:strRef>
              <c:f>'Working Data'!$DJ$28</c:f>
              <c:strCache>
                <c:ptCount val="1"/>
                <c:pt idx="0">
                  <c:v>3rd Derivative</c:v>
                </c:pt>
              </c:strCache>
            </c:strRef>
          </c:tx>
          <c:spPr>
            <a:ln w="25400" cap="rnd">
              <a:solidFill>
                <a:schemeClr val="accent4"/>
              </a:solidFill>
              <a:prstDash val="dashDot"/>
              <a:round/>
            </a:ln>
            <a:effectLst/>
          </c:spPr>
          <c:marker>
            <c:symbol val="none"/>
          </c:marker>
          <c:val>
            <c:numRef>
              <c:f>'Working Data'!$DJ$207:$DJ$243</c:f>
              <c:numCache>
                <c:formatCode>0.00E+00</c:formatCode>
                <c:ptCount val="37"/>
                <c:pt idx="0">
                  <c:v>0.18578542554082755</c:v>
                </c:pt>
                <c:pt idx="1">
                  <c:v>0.21556203400881227</c:v>
                </c:pt>
                <c:pt idx="2">
                  <c:v>0.21451956046737694</c:v>
                </c:pt>
                <c:pt idx="3">
                  <c:v>0.15161809907428517</c:v>
                </c:pt>
                <c:pt idx="4">
                  <c:v>-8.1738875602585938E-4</c:v>
                </c:pt>
                <c:pt idx="5">
                  <c:v>-0.23783910735178054</c:v>
                </c:pt>
                <c:pt idx="6">
                  <c:v>-0.49247922683131251</c:v>
                </c:pt>
                <c:pt idx="7">
                  <c:v>-0.64922134018730338</c:v>
                </c:pt>
                <c:pt idx="8">
                  <c:v>-0.62087066560603466</c:v>
                </c:pt>
                <c:pt idx="9">
                  <c:v>-0.42398573385505295</c:v>
                </c:pt>
                <c:pt idx="10">
                  <c:v>-0.16373971046885183</c:v>
                </c:pt>
                <c:pt idx="11">
                  <c:v>5.2815371469290606E-2</c:v>
                </c:pt>
                <c:pt idx="12">
                  <c:v>0.1779324659456902</c:v>
                </c:pt>
                <c:pt idx="13">
                  <c:v>0.21967555258677413</c:v>
                </c:pt>
                <c:pt idx="14">
                  <c:v>0.20900226296854388</c:v>
                </c:pt>
                <c:pt idx="15">
                  <c:v>0.1748667805068643</c:v>
                </c:pt>
                <c:pt idx="16">
                  <c:v>0.13571406778117723</c:v>
                </c:pt>
                <c:pt idx="17">
                  <c:v>0.10048223621254215</c:v>
                </c:pt>
                <c:pt idx="18">
                  <c:v>7.216201266040366E-2</c:v>
                </c:pt>
                <c:pt idx="19">
                  <c:v>5.0792755070263824E-2</c:v>
                </c:pt>
                <c:pt idx="20">
                  <c:v>3.5276863128812487E-2</c:v>
                </c:pt>
                <c:pt idx="21">
                  <c:v>2.4282553752534908E-2</c:v>
                </c:pt>
                <c:pt idx="22">
                  <c:v>1.6614648163771239E-2</c:v>
                </c:pt>
                <c:pt idx="23">
                  <c:v>1.1322263767639687E-2</c:v>
                </c:pt>
                <c:pt idx="24">
                  <c:v>7.6947225328909989E-3</c:v>
                </c:pt>
                <c:pt idx="25">
                  <c:v>5.2198149688682804E-3</c:v>
                </c:pt>
                <c:pt idx="26">
                  <c:v>3.5365431800910931E-3</c:v>
                </c:pt>
                <c:pt idx="27">
                  <c:v>2.3940839047710888E-3</c:v>
                </c:pt>
                <c:pt idx="28">
                  <c:v>1.6197735181357495E-3</c:v>
                </c:pt>
                <c:pt idx="29">
                  <c:v>1.0954773421271394E-3</c:v>
                </c:pt>
                <c:pt idx="30">
                  <c:v>7.4069681050355099E-4</c:v>
                </c:pt>
                <c:pt idx="31">
                  <c:v>5.0072797508903108E-4</c:v>
                </c:pt>
                <c:pt idx="32">
                  <c:v>3.3846369425445422E-4</c:v>
                </c:pt>
                <c:pt idx="33">
                  <c:v>2.2876404354528194E-4</c:v>
                </c:pt>
                <c:pt idx="34">
                  <c:v>1.5461089146382611E-4</c:v>
                </c:pt>
                <c:pt idx="35">
                  <c:v>1.0449045553645423E-4</c:v>
                </c:pt>
                <c:pt idx="36">
                  <c:v>7.0615899617680399E-5</c:v>
                </c:pt>
              </c:numCache>
            </c:numRef>
          </c:val>
          <c:smooth val="0"/>
          <c:extLst>
            <c:ext xmlns:c16="http://schemas.microsoft.com/office/drawing/2014/chart" uri="{C3380CC4-5D6E-409C-BE32-E72D297353CC}">
              <c16:uniqueId val="{00000004-095B-4063-AC00-594C5D5F578E}"/>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a:p>
                <a:pPr marL="0" marR="0" lvl="0" indent="0" algn="ctr" defTabSz="914400" rtl="0" eaLnBrk="1" fontAlgn="auto" latinLnBrk="0" hangingPunct="1">
                  <a:lnSpc>
                    <a:spcPct val="100000"/>
                  </a:lnSpc>
                  <a:spcBef>
                    <a:spcPts val="0"/>
                  </a:spcBef>
                  <a:spcAft>
                    <a:spcPts val="0"/>
                  </a:spcAft>
                  <a:buClrTx/>
                  <a:buSzTx/>
                  <a:buFontTx/>
                  <a:buNone/>
                  <a:tabLst/>
                  <a:defRPr/>
                </a:pPr>
                <a:endParaRPr lang="en-US"/>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#25:</a:t>
            </a:r>
            <a:r>
              <a:rPr lang="en-US" baseline="0"/>
              <a:t>  </a:t>
            </a:r>
            <a:r>
              <a:rPr lang="en-US"/>
              <a:t>Lockup Automatic Transmission</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Data'!$A$209:$A$243</c:f>
              <c:numCache>
                <c:formatCode>General</c:formatCode>
                <c:ptCount val="35"/>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numCache>
            </c:numRef>
          </c:cat>
          <c:val>
            <c:numRef>
              <c:f>'Working Data'!$ED$209:$ED$243</c:f>
              <c:numCache>
                <c:formatCode>General</c:formatCode>
                <c:ptCount val="35"/>
                <c:pt idx="0">
                  <c:v>7</c:v>
                </c:pt>
                <c:pt idx="1">
                  <c:v>9</c:v>
                </c:pt>
                <c:pt idx="2">
                  <c:v>16</c:v>
                </c:pt>
                <c:pt idx="3">
                  <c:v>34</c:v>
                </c:pt>
                <c:pt idx="4">
                  <c:v>52</c:v>
                </c:pt>
                <c:pt idx="5">
                  <c:v>59</c:v>
                </c:pt>
                <c:pt idx="6">
                  <c:v>58</c:v>
                </c:pt>
                <c:pt idx="7">
                  <c:v>59</c:v>
                </c:pt>
                <c:pt idx="8">
                  <c:v>58</c:v>
                </c:pt>
                <c:pt idx="9">
                  <c:v>59</c:v>
                </c:pt>
                <c:pt idx="10">
                  <c:v>66</c:v>
                </c:pt>
                <c:pt idx="11">
                  <c:v>69</c:v>
                </c:pt>
                <c:pt idx="12">
                  <c:v>73</c:v>
                </c:pt>
                <c:pt idx="13">
                  <c:v>73</c:v>
                </c:pt>
                <c:pt idx="14">
                  <c:v>76</c:v>
                </c:pt>
                <c:pt idx="15">
                  <c:v>77</c:v>
                </c:pt>
                <c:pt idx="16">
                  <c:v>79</c:v>
                </c:pt>
                <c:pt idx="17">
                  <c:v>82</c:v>
                </c:pt>
                <c:pt idx="18">
                  <c:v>84</c:v>
                </c:pt>
                <c:pt idx="19">
                  <c:v>86</c:v>
                </c:pt>
                <c:pt idx="20">
                  <c:v>87</c:v>
                </c:pt>
                <c:pt idx="21">
                  <c:v>89</c:v>
                </c:pt>
                <c:pt idx="22">
                  <c:v>88</c:v>
                </c:pt>
                <c:pt idx="23">
                  <c:v>88</c:v>
                </c:pt>
                <c:pt idx="24">
                  <c:v>88</c:v>
                </c:pt>
                <c:pt idx="25">
                  <c:v>88</c:v>
                </c:pt>
                <c:pt idx="26">
                  <c:v>88</c:v>
                </c:pt>
                <c:pt idx="27">
                  <c:v>88</c:v>
                </c:pt>
                <c:pt idx="28">
                  <c:v>88</c:v>
                </c:pt>
                <c:pt idx="29">
                  <c:v>80</c:v>
                </c:pt>
                <c:pt idx="30">
                  <c:v>80</c:v>
                </c:pt>
                <c:pt idx="31">
                  <c:v>82</c:v>
                </c:pt>
                <c:pt idx="32">
                  <c:v>79</c:v>
                </c:pt>
                <c:pt idx="33">
                  <c:v>83</c:v>
                </c:pt>
                <c:pt idx="34">
                  <c:v>75</c:v>
                </c:pt>
              </c:numCache>
            </c:numRef>
          </c:val>
          <c:smooth val="0"/>
          <c:extLst>
            <c:ext xmlns:c16="http://schemas.microsoft.com/office/drawing/2014/chart" uri="{C3380CC4-5D6E-409C-BE32-E72D297353CC}">
              <c16:uniqueId val="{00000000-E116-49B6-9F06-5D1C78D48313}"/>
            </c:ext>
          </c:extLst>
        </c:ser>
        <c:ser>
          <c:idx val="1"/>
          <c:order val="1"/>
          <c:tx>
            <c:strRef>
              <c:f>'Working Data'!$EE$28</c:f>
              <c:strCache>
                <c:ptCount val="1"/>
                <c:pt idx="0">
                  <c:v>&lt;--Logistic Curve</c:v>
                </c:pt>
              </c:strCache>
            </c:strRef>
          </c:tx>
          <c:spPr>
            <a:ln w="25400" cap="rnd">
              <a:solidFill>
                <a:schemeClr val="accent2"/>
              </a:solidFill>
              <a:prstDash val="sysDot"/>
              <a:round/>
            </a:ln>
            <a:effectLst/>
          </c:spPr>
          <c:marker>
            <c:symbol val="none"/>
          </c:marker>
          <c:cat>
            <c:numRef>
              <c:f>'Working Data'!$A$209:$A$243</c:f>
              <c:numCache>
                <c:formatCode>General</c:formatCode>
                <c:ptCount val="35"/>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numCache>
            </c:numRef>
          </c:cat>
          <c:val>
            <c:numRef>
              <c:f>'Working Data'!$EE$209:$EE$243</c:f>
              <c:numCache>
                <c:formatCode>0.000</c:formatCode>
                <c:ptCount val="35"/>
                <c:pt idx="0">
                  <c:v>19.078185923449816</c:v>
                </c:pt>
                <c:pt idx="1">
                  <c:v>23.058418851616157</c:v>
                </c:pt>
                <c:pt idx="2">
                  <c:v>27.54195157740709</c:v>
                </c:pt>
                <c:pt idx="3">
                  <c:v>32.468025448281132</c:v>
                </c:pt>
                <c:pt idx="4">
                  <c:v>37.734204635299257</c:v>
                </c:pt>
                <c:pt idx="5">
                  <c:v>43.201792104662005</c:v>
                </c:pt>
                <c:pt idx="6">
                  <c:v>48.708892824160813</c:v>
                </c:pt>
                <c:pt idx="7">
                  <c:v>54.088910638033646</c:v>
                </c:pt>
                <c:pt idx="8">
                  <c:v>59.190193913643228</c:v>
                </c:pt>
                <c:pt idx="9">
                  <c:v>63.892084110882031</c:v>
                </c:pt>
                <c:pt idx="10">
                  <c:v>68.114038868980927</c:v>
                </c:pt>
                <c:pt idx="11">
                  <c:v>71.816989650001872</c:v>
                </c:pt>
                <c:pt idx="12">
                  <c:v>74.998383457924362</c:v>
                </c:pt>
                <c:pt idx="13">
                  <c:v>77.683564688207596</c:v>
                </c:pt>
                <c:pt idx="14">
                  <c:v>79.916162758997345</c:v>
                </c:pt>
                <c:pt idx="15">
                  <c:v>81.74940658136066</c:v>
                </c:pt>
                <c:pt idx="16">
                  <c:v>83.23934557671349</c:v>
                </c:pt>
                <c:pt idx="17">
                  <c:v>84.440191561130376</c:v>
                </c:pt>
                <c:pt idx="18">
                  <c:v>85.401534967161638</c:v>
                </c:pt>
                <c:pt idx="19">
                  <c:v>86.166998542408919</c:v>
                </c:pt>
                <c:pt idx="20">
                  <c:v>86.773877500237333</c:v>
                </c:pt>
                <c:pt idx="21">
                  <c:v>87.253387460928664</c:v>
                </c:pt>
                <c:pt idx="22">
                  <c:v>87.631239530821915</c:v>
                </c:pt>
                <c:pt idx="23">
                  <c:v>87.928353226018032</c:v>
                </c:pt>
                <c:pt idx="24">
                  <c:v>88.161590175760665</c:v>
                </c:pt>
                <c:pt idx="25">
                  <c:v>88.344443084443071</c:v>
                </c:pt>
                <c:pt idx="26">
                  <c:v>88.487648464559271</c:v>
                </c:pt>
                <c:pt idx="27">
                  <c:v>88.599712596754884</c:v>
                </c:pt>
                <c:pt idx="28">
                  <c:v>88.687352096344526</c:v>
                </c:pt>
                <c:pt idx="29">
                  <c:v>88.755856551699353</c:v>
                </c:pt>
                <c:pt idx="30">
                  <c:v>88.809383219171963</c:v>
                </c:pt>
                <c:pt idx="31">
                  <c:v>88.85119423098682</c:v>
                </c:pt>
                <c:pt idx="32">
                  <c:v>88.883846163096692</c:v>
                </c:pt>
                <c:pt idx="33">
                  <c:v>88.909340705859094</c:v>
                </c:pt>
                <c:pt idx="34">
                  <c:v>88.929243919765696</c:v>
                </c:pt>
              </c:numCache>
            </c:numRef>
          </c:val>
          <c:smooth val="0"/>
          <c:extLst>
            <c:ext xmlns:c16="http://schemas.microsoft.com/office/drawing/2014/chart" uri="{C3380CC4-5D6E-409C-BE32-E72D297353CC}">
              <c16:uniqueId val="{00000001-E116-49B6-9F06-5D1C78D48313}"/>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Data'!$EF$1</c:f>
              <c:strCache>
                <c:ptCount val="1"/>
                <c:pt idx="0">
                  <c:v>1st Derivative (Scaled to Fit)</c:v>
                </c:pt>
              </c:strCache>
            </c:strRef>
          </c:tx>
          <c:spPr>
            <a:ln w="25400" cap="rnd">
              <a:solidFill>
                <a:schemeClr val="accent5"/>
              </a:solidFill>
              <a:prstDash val="sysDash"/>
              <a:round/>
            </a:ln>
            <a:effectLst/>
          </c:spPr>
          <c:marker>
            <c:symbol val="none"/>
          </c:marker>
          <c:val>
            <c:numRef>
              <c:f>'Working Data'!$EF$209:$EF$243</c:f>
              <c:numCache>
                <c:formatCode>0.000</c:formatCode>
                <c:ptCount val="35"/>
                <c:pt idx="0">
                  <c:v>0.46482097753316459</c:v>
                </c:pt>
                <c:pt idx="1">
                  <c:v>0.529815714969878</c:v>
                </c:pt>
                <c:pt idx="2">
                  <c:v>0.58980633278543504</c:v>
                </c:pt>
                <c:pt idx="3">
                  <c:v>0.63956691296294732</c:v>
                </c:pt>
                <c:pt idx="4">
                  <c:v>0.6740604648842794</c:v>
                </c:pt>
                <c:pt idx="5">
                  <c:v>0.68942368984169256</c:v>
                </c:pt>
                <c:pt idx="6">
                  <c:v>0.6838382912376374</c:v>
                </c:pt>
                <c:pt idx="7">
                  <c:v>0.6579722703600539</c:v>
                </c:pt>
                <c:pt idx="8">
                  <c:v>0.6148155869689601</c:v>
                </c:pt>
                <c:pt idx="9">
                  <c:v>0.55897666137830104</c:v>
                </c:pt>
                <c:pt idx="10">
                  <c:v>0.4957092852796533</c:v>
                </c:pt>
                <c:pt idx="11">
                  <c:v>0.42999400845721902</c:v>
                </c:pt>
                <c:pt idx="12">
                  <c:v>0.36590305687913538</c:v>
                </c:pt>
                <c:pt idx="13">
                  <c:v>0.30631957216486527</c:v>
                </c:pt>
                <c:pt idx="14">
                  <c:v>0.25295305126601192</c:v>
                </c:pt>
                <c:pt idx="15">
                  <c:v>0.20653521776198916</c:v>
                </c:pt>
                <c:pt idx="16">
                  <c:v>0.16708460481168813</c:v>
                </c:pt>
                <c:pt idx="17">
                  <c:v>0.13416269187289145</c:v>
                </c:pt>
                <c:pt idx="18">
                  <c:v>0.10708260286330314</c:v>
                </c:pt>
                <c:pt idx="19">
                  <c:v>8.5059674995514908E-2</c:v>
                </c:pt>
                <c:pt idx="20">
                  <c:v>6.7309136507186784E-2</c:v>
                </c:pt>
                <c:pt idx="21">
                  <c:v>5.310248267966089E-2</c:v>
                </c:pt>
                <c:pt idx="22">
                  <c:v>4.1794810873333657E-2</c:v>
                </c:pt>
                <c:pt idx="23">
                  <c:v>3.2833452803785218E-2</c:v>
                </c:pt>
                <c:pt idx="24">
                  <c:v>2.5755603413711185E-2</c:v>
                </c:pt>
                <c:pt idx="25">
                  <c:v>2.0180206041971342E-2</c:v>
                </c:pt>
                <c:pt idx="26">
                  <c:v>1.579743771224891E-2</c:v>
                </c:pt>
                <c:pt idx="27">
                  <c:v>1.2357772393993735E-2</c:v>
                </c:pt>
                <c:pt idx="28">
                  <c:v>9.6616914757030291E-3</c:v>
                </c:pt>
                <c:pt idx="29">
                  <c:v>7.5505406402706565E-3</c:v>
                </c:pt>
                <c:pt idx="30">
                  <c:v>5.89869499130784E-3</c:v>
                </c:pt>
                <c:pt idx="31">
                  <c:v>4.6070082889319757E-3</c:v>
                </c:pt>
                <c:pt idx="32">
                  <c:v>3.5974300248241779E-3</c:v>
                </c:pt>
                <c:pt idx="33">
                  <c:v>2.808637426878337E-3</c:v>
                </c:pt>
                <c:pt idx="34">
                  <c:v>2.1925238248176348E-3</c:v>
                </c:pt>
              </c:numCache>
            </c:numRef>
          </c:val>
          <c:smooth val="0"/>
          <c:extLst>
            <c:ext xmlns:c16="http://schemas.microsoft.com/office/drawing/2014/chart" uri="{C3380CC4-5D6E-409C-BE32-E72D297353CC}">
              <c16:uniqueId val="{00000002-E116-49B6-9F06-5D1C78D48313}"/>
            </c:ext>
          </c:extLst>
        </c:ser>
        <c:ser>
          <c:idx val="2"/>
          <c:order val="3"/>
          <c:tx>
            <c:strRef>
              <c:f>'Working Data'!$EG$28</c:f>
              <c:strCache>
                <c:ptCount val="1"/>
                <c:pt idx="0">
                  <c:v>2nd Derivative</c:v>
                </c:pt>
              </c:strCache>
            </c:strRef>
          </c:tx>
          <c:spPr>
            <a:ln w="25400" cap="rnd">
              <a:solidFill>
                <a:schemeClr val="accent3"/>
              </a:solidFill>
              <a:prstDash val="dash"/>
              <a:round/>
            </a:ln>
            <a:effectLst/>
          </c:spPr>
          <c:marker>
            <c:symbol val="none"/>
          </c:marker>
          <c:val>
            <c:numRef>
              <c:f>'Working Data'!$EG$209:$EG$243</c:f>
              <c:numCache>
                <c:formatCode>0.000</c:formatCode>
                <c:ptCount val="35"/>
                <c:pt idx="0">
                  <c:v>0.52703345365818088</c:v>
                </c:pt>
                <c:pt idx="1">
                  <c:v>0.50667277511253739</c:v>
                </c:pt>
                <c:pt idx="2">
                  <c:v>0.44609897726016901</c:v>
                </c:pt>
                <c:pt idx="3">
                  <c:v>0.34321702143465371</c:v>
                </c:pt>
                <c:pt idx="4">
                  <c:v>0.20340594358237615</c:v>
                </c:pt>
                <c:pt idx="5">
                  <c:v>3.9918698552542736E-2</c:v>
                </c:pt>
                <c:pt idx="6">
                  <c:v>-0.12837108369340458</c:v>
                </c:pt>
                <c:pt idx="7">
                  <c:v>-0.28139915412629163</c:v>
                </c:pt>
                <c:pt idx="8">
                  <c:v>-0.4028267691971873</c:v>
                </c:pt>
                <c:pt idx="9">
                  <c:v>-0.48346393983222646</c:v>
                </c:pt>
                <c:pt idx="10">
                  <c:v>-0.52208744900932247</c:v>
                </c:pt>
                <c:pt idx="11">
                  <c:v>-0.52389127722654383</c:v>
                </c:pt>
                <c:pt idx="12">
                  <c:v>-0.49772423014642397</c:v>
                </c:pt>
                <c:pt idx="13">
                  <c:v>-0.45336053230856066</c:v>
                </c:pt>
                <c:pt idx="14">
                  <c:v>-0.39956492039914121</c:v>
                </c:pt>
                <c:pt idx="15">
                  <c:v>-0.34313056119023239</c:v>
                </c:pt>
                <c:pt idx="16">
                  <c:v>-0.28869192803866184</c:v>
                </c:pt>
                <c:pt idx="17">
                  <c:v>-0.23899445906808953</c:v>
                </c:pt>
                <c:pt idx="18">
                  <c:v>-0.19534596768549928</c:v>
                </c:pt>
                <c:pt idx="19">
                  <c:v>-0.1580745163382905</c:v>
                </c:pt>
                <c:pt idx="20">
                  <c:v>-0.12690888514024359</c:v>
                </c:pt>
                <c:pt idx="21">
                  <c:v>-0.10125845156352681</c:v>
                </c:pt>
                <c:pt idx="22">
                  <c:v>-8.0400773869851935E-2</c:v>
                </c:pt>
                <c:pt idx="23">
                  <c:v>-6.3596884787866501E-2</c:v>
                </c:pt>
                <c:pt idx="24">
                  <c:v>-5.0155342828018319E-2</c:v>
                </c:pt>
                <c:pt idx="25">
                  <c:v>-3.9462634887727097E-2</c:v>
                </c:pt>
                <c:pt idx="26">
                  <c:v>-3.0992979040061101E-2</c:v>
                </c:pt>
                <c:pt idx="27">
                  <c:v>-2.4306469167569702E-2</c:v>
                </c:pt>
                <c:pt idx="28">
                  <c:v>-1.9041320711501906E-2</c:v>
                </c:pt>
                <c:pt idx="29">
                  <c:v>-1.4903721464978079E-2</c:v>
                </c:pt>
                <c:pt idx="30">
                  <c:v>-1.1657289187204727E-2</c:v>
                </c:pt>
                <c:pt idx="31">
                  <c:v>-9.1131860633139258E-3</c:v>
                </c:pt>
                <c:pt idx="32">
                  <c:v>-7.1213644856419744E-3</c:v>
                </c:pt>
                <c:pt idx="33">
                  <c:v>-5.5630879986899497E-3</c:v>
                </c:pt>
                <c:pt idx="34">
                  <c:v>-4.3446937497807958E-3</c:v>
                </c:pt>
              </c:numCache>
            </c:numRef>
          </c:val>
          <c:smooth val="0"/>
          <c:extLst>
            <c:ext xmlns:c16="http://schemas.microsoft.com/office/drawing/2014/chart" uri="{C3380CC4-5D6E-409C-BE32-E72D297353CC}">
              <c16:uniqueId val="{00000003-E116-49B6-9F06-5D1C78D48313}"/>
            </c:ext>
          </c:extLst>
        </c:ser>
        <c:ser>
          <c:idx val="3"/>
          <c:order val="4"/>
          <c:tx>
            <c:strRef>
              <c:f>'Working Data'!$EH$28</c:f>
              <c:strCache>
                <c:ptCount val="1"/>
                <c:pt idx="0">
                  <c:v>3rd Derivative</c:v>
                </c:pt>
              </c:strCache>
            </c:strRef>
          </c:tx>
          <c:spPr>
            <a:ln w="25400" cap="rnd">
              <a:solidFill>
                <a:schemeClr val="accent4"/>
              </a:solidFill>
              <a:prstDash val="dashDot"/>
              <a:round/>
            </a:ln>
            <a:effectLst/>
          </c:spPr>
          <c:marker>
            <c:symbol val="none"/>
          </c:marker>
          <c:val>
            <c:numRef>
              <c:f>'Working Data'!$EH$209:$EH$243</c:f>
              <c:numCache>
                <c:formatCode>0.000</c:formatCode>
                <c:ptCount val="35"/>
                <c:pt idx="0">
                  <c:v>-2.3950819379750651E-3</c:v>
                </c:pt>
                <c:pt idx="1">
                  <c:v>-3.9590393125462864E-2</c:v>
                </c:pt>
                <c:pt idx="2">
                  <c:v>-8.1947946057635848E-2</c:v>
                </c:pt>
                <c:pt idx="3">
                  <c:v>-0.12292828675888906</c:v>
                </c:pt>
                <c:pt idx="4">
                  <c:v>-0.15444636350885246</c:v>
                </c:pt>
                <c:pt idx="5">
                  <c:v>-0.16930423475895795</c:v>
                </c:pt>
                <c:pt idx="6">
                  <c:v>-0.16384410141785277</c:v>
                </c:pt>
                <c:pt idx="7">
                  <c:v>-0.13942900215563681</c:v>
                </c:pt>
                <c:pt idx="8">
                  <c:v>-0.10188171728073465</c:v>
                </c:pt>
                <c:pt idx="9">
                  <c:v>-5.9217713481805344E-2</c:v>
                </c:pt>
                <c:pt idx="10">
                  <c:v>-1.8944216757438015E-2</c:v>
                </c:pt>
                <c:pt idx="11">
                  <c:v>1.381443472245788E-2</c:v>
                </c:pt>
                <c:pt idx="12">
                  <c:v>3.6858052592526093E-2</c:v>
                </c:pt>
                <c:pt idx="13">
                  <c:v>5.0393101476338915E-2</c:v>
                </c:pt>
                <c:pt idx="14">
                  <c:v>5.6063631364947013E-2</c:v>
                </c:pt>
                <c:pt idx="15">
                  <c:v>5.6037842589907093E-2</c:v>
                </c:pt>
                <c:pt idx="16">
                  <c:v>5.238978498764519E-2</c:v>
                </c:pt>
                <c:pt idx="17">
                  <c:v>4.6795001127605061E-2</c:v>
                </c:pt>
                <c:pt idx="18">
                  <c:v>4.0453688869232049E-2</c:v>
                </c:pt>
                <c:pt idx="19">
                  <c:v>3.4139054319417911E-2</c:v>
                </c:pt>
                <c:pt idx="20">
                  <c:v>2.8293719928657934E-2</c:v>
                </c:pt>
                <c:pt idx="21">
                  <c:v>2.312942405361524E-2</c:v>
                </c:pt>
                <c:pt idx="22">
                  <c:v>1.871011787772223E-2</c:v>
                </c:pt>
                <c:pt idx="23">
                  <c:v>1.5013376420140109E-2</c:v>
                </c:pt>
                <c:pt idx="24">
                  <c:v>1.1972102171946317E-2</c:v>
                </c:pt>
                <c:pt idx="25">
                  <c:v>9.5008997728707224E-3</c:v>
                </c:pt>
                <c:pt idx="26">
                  <c:v>7.5115923283116462E-3</c:v>
                </c:pt>
                <c:pt idx="27">
                  <c:v>5.9215511393544097E-3</c:v>
                </c:pt>
                <c:pt idx="28">
                  <c:v>4.6575364134201942E-3</c:v>
                </c:pt>
                <c:pt idx="29">
                  <c:v>3.6568933253355025E-3</c:v>
                </c:pt>
                <c:pt idx="30">
                  <c:v>2.8672980117825085E-3</c:v>
                </c:pt>
                <c:pt idx="31">
                  <c:v>2.2457916348338058E-3</c:v>
                </c:pt>
                <c:pt idx="32">
                  <c:v>1.7575372740237963E-3</c:v>
                </c:pt>
                <c:pt idx="33">
                  <c:v>1.3745412952191572E-3</c:v>
                </c:pt>
                <c:pt idx="34">
                  <c:v>1.0744625641678392E-3</c:v>
                </c:pt>
              </c:numCache>
            </c:numRef>
          </c:val>
          <c:smooth val="0"/>
          <c:extLst>
            <c:ext xmlns:c16="http://schemas.microsoft.com/office/drawing/2014/chart" uri="{C3380CC4-5D6E-409C-BE32-E72D297353CC}">
              <c16:uniqueId val="{00000004-E116-49B6-9F06-5D1C78D48313}"/>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#28:  Mobile PC</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val>
            <c:numRef>
              <c:f>'Working Data'!$ES$221:$ES$244</c:f>
              <c:numCache>
                <c:formatCode>0</c:formatCode>
                <c:ptCount val="24"/>
                <c:pt idx="0">
                  <c:v>1.13636</c:v>
                </c:pt>
                <c:pt idx="1">
                  <c:v>2.5</c:v>
                </c:pt>
                <c:pt idx="2">
                  <c:v>4.3181799999999999</c:v>
                </c:pt>
                <c:pt idx="3">
                  <c:v>6.1363599999999998</c:v>
                </c:pt>
                <c:pt idx="4">
                  <c:v>8.1818200000000001</c:v>
                </c:pt>
                <c:pt idx="5">
                  <c:v>10.2273</c:v>
                </c:pt>
                <c:pt idx="6">
                  <c:v>12.5</c:v>
                </c:pt>
                <c:pt idx="7">
                  <c:v>15</c:v>
                </c:pt>
                <c:pt idx="8">
                  <c:v>17.2727</c:v>
                </c:pt>
                <c:pt idx="9">
                  <c:v>20</c:v>
                </c:pt>
                <c:pt idx="10">
                  <c:v>22.7273</c:v>
                </c:pt>
                <c:pt idx="11">
                  <c:v>25</c:v>
                </c:pt>
                <c:pt idx="12">
                  <c:v>23.636399999999998</c:v>
                </c:pt>
                <c:pt idx="13">
                  <c:v>29.545500000000001</c:v>
                </c:pt>
                <c:pt idx="14">
                  <c:v>33.863599999999998</c:v>
                </c:pt>
                <c:pt idx="15">
                  <c:v>36.590899999999998</c:v>
                </c:pt>
                <c:pt idx="16">
                  <c:v>46.590899999999998</c:v>
                </c:pt>
                <c:pt idx="17">
                  <c:v>51.590899999999998</c:v>
                </c:pt>
                <c:pt idx="18">
                  <c:v>59.7727</c:v>
                </c:pt>
                <c:pt idx="19">
                  <c:v>63.863599999999998</c:v>
                </c:pt>
                <c:pt idx="20">
                  <c:v>62.954500000000003</c:v>
                </c:pt>
                <c:pt idx="21">
                  <c:v>65</c:v>
                </c:pt>
                <c:pt idx="22">
                  <c:v>67.045500000000004</c:v>
                </c:pt>
                <c:pt idx="23">
                  <c:v>67.7273</c:v>
                </c:pt>
              </c:numCache>
            </c:numRef>
          </c:val>
          <c:smooth val="0"/>
          <c:extLst>
            <c:ext xmlns:c16="http://schemas.microsoft.com/office/drawing/2014/chart" uri="{C3380CC4-5D6E-409C-BE32-E72D297353CC}">
              <c16:uniqueId val="{00000000-F8D8-4E8F-A4FC-913CB9599F49}"/>
            </c:ext>
          </c:extLst>
        </c:ser>
        <c:ser>
          <c:idx val="1"/>
          <c:order val="1"/>
          <c:tx>
            <c:strRef>
              <c:f>'Working Data'!$ET$28</c:f>
              <c:strCache>
                <c:ptCount val="1"/>
                <c:pt idx="0">
                  <c:v>&lt;--Logistic Curve</c:v>
                </c:pt>
              </c:strCache>
            </c:strRef>
          </c:tx>
          <c:spPr>
            <a:ln w="25400" cap="rnd">
              <a:solidFill>
                <a:schemeClr val="accent2"/>
              </a:solidFill>
              <a:prstDash val="sysDot"/>
              <a:round/>
            </a:ln>
            <a:effectLst/>
          </c:spPr>
          <c:marker>
            <c:symbol val="none"/>
          </c:marker>
          <c:val>
            <c:numRef>
              <c:f>'Working Data'!$ET$221:$ET$244</c:f>
              <c:numCache>
                <c:formatCode>0.000</c:formatCode>
                <c:ptCount val="24"/>
                <c:pt idx="0">
                  <c:v>1.9587138280590934</c:v>
                </c:pt>
                <c:pt idx="1">
                  <c:v>2.5497753698823793</c:v>
                </c:pt>
                <c:pt idx="2">
                  <c:v>3.3102556000324963</c:v>
                </c:pt>
                <c:pt idx="3">
                  <c:v>4.282710333270197</c:v>
                </c:pt>
                <c:pt idx="4">
                  <c:v>5.5164818715755901</c:v>
                </c:pt>
                <c:pt idx="5">
                  <c:v>7.0662637392519532</c:v>
                </c:pt>
                <c:pt idx="6">
                  <c:v>8.9888013756730665</c:v>
                </c:pt>
                <c:pt idx="7">
                  <c:v>11.337088732161206</c:v>
                </c:pt>
                <c:pt idx="8">
                  <c:v>14.151735059799776</c:v>
                </c:pt>
                <c:pt idx="9">
                  <c:v>17.449970645191737</c:v>
                </c:pt>
                <c:pt idx="10">
                  <c:v>21.214065673983665</c:v>
                </c:pt>
                <c:pt idx="11">
                  <c:v>25.382408084213747</c:v>
                </c:pt>
                <c:pt idx="12">
                  <c:v>29.84727902707828</c:v>
                </c:pt>
                <c:pt idx="13">
                  <c:v>34.462439312204786</c:v>
                </c:pt>
                <c:pt idx="14">
                  <c:v>39.060617947382653</c:v>
                </c:pt>
                <c:pt idx="15">
                  <c:v>43.476971072330542</c:v>
                </c:pt>
                <c:pt idx="16">
                  <c:v>47.571832912062575</c:v>
                </c:pt>
                <c:pt idx="17">
                  <c:v>51.246416777152774</c:v>
                </c:pt>
                <c:pt idx="18">
                  <c:v>54.448314111310417</c:v>
                </c:pt>
                <c:pt idx="19">
                  <c:v>57.167624165509153</c:v>
                </c:pt>
                <c:pt idx="20">
                  <c:v>59.427185529912236</c:v>
                </c:pt>
                <c:pt idx="21">
                  <c:v>61.270896841912972</c:v>
                </c:pt>
                <c:pt idx="22">
                  <c:v>62.753099631960943</c:v>
                </c:pt>
                <c:pt idx="23">
                  <c:v>63.930505549920682</c:v>
                </c:pt>
              </c:numCache>
            </c:numRef>
          </c:val>
          <c:smooth val="0"/>
          <c:extLst>
            <c:ext xmlns:c16="http://schemas.microsoft.com/office/drawing/2014/chart" uri="{C3380CC4-5D6E-409C-BE32-E72D297353CC}">
              <c16:uniqueId val="{00000001-F8D8-4E8F-A4FC-913CB9599F49}"/>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Data'!$EU$1</c:f>
              <c:strCache>
                <c:ptCount val="1"/>
                <c:pt idx="0">
                  <c:v>1st Derivative (Scaled to Fit)</c:v>
                </c:pt>
              </c:strCache>
            </c:strRef>
          </c:tx>
          <c:spPr>
            <a:ln w="25400" cap="rnd">
              <a:solidFill>
                <a:schemeClr val="accent5"/>
              </a:solidFill>
              <a:prstDash val="sysDash"/>
              <a:round/>
            </a:ln>
            <a:effectLst/>
          </c:spPr>
          <c:marker>
            <c:symbol val="none"/>
          </c:marker>
          <c:val>
            <c:numRef>
              <c:f>'Working Data'!$EU$221:$EU$244</c:f>
              <c:numCache>
                <c:formatCode>0.000</c:formatCode>
                <c:ptCount val="24"/>
                <c:pt idx="0">
                  <c:v>6.4846197572721836E-2</c:v>
                </c:pt>
                <c:pt idx="1">
                  <c:v>8.3658691245155764E-2</c:v>
                </c:pt>
                <c:pt idx="2">
                  <c:v>0.10734824958707619</c:v>
                </c:pt>
                <c:pt idx="3">
                  <c:v>0.13679618896668577</c:v>
                </c:pt>
                <c:pt idx="4">
                  <c:v>0.17279281224242771</c:v>
                </c:pt>
                <c:pt idx="5">
                  <c:v>0.21584681989425342</c:v>
                </c:pt>
                <c:pt idx="6">
                  <c:v>0.26590972639573934</c:v>
                </c:pt>
                <c:pt idx="7">
                  <c:v>0.32203155798113287</c:v>
                </c:pt>
                <c:pt idx="8">
                  <c:v>0.38201411231476068</c:v>
                </c:pt>
                <c:pt idx="9">
                  <c:v>0.44219529362237003</c:v>
                </c:pt>
                <c:pt idx="10">
                  <c:v>0.49755055956217886</c:v>
                </c:pt>
                <c:pt idx="11">
                  <c:v>0.54227518578027589</c:v>
                </c:pt>
                <c:pt idx="12">
                  <c:v>0.57085822804047759</c:v>
                </c:pt>
                <c:pt idx="13">
                  <c:v>0.57939599520370877</c:v>
                </c:pt>
                <c:pt idx="14">
                  <c:v>0.56666496970159508</c:v>
                </c:pt>
                <c:pt idx="15">
                  <c:v>0.5344799201651893</c:v>
                </c:pt>
                <c:pt idx="16">
                  <c:v>0.48716635753076754</c:v>
                </c:pt>
                <c:pt idx="17">
                  <c:v>0.43039697946326766</c:v>
                </c:pt>
                <c:pt idx="18">
                  <c:v>0.36989270564596477</c:v>
                </c:pt>
                <c:pt idx="19">
                  <c:v>0.31043584819920933</c:v>
                </c:pt>
                <c:pt idx="20">
                  <c:v>0.25539158927266559</c:v>
                </c:pt>
                <c:pt idx="21">
                  <c:v>0.20668522243207624</c:v>
                </c:pt>
                <c:pt idx="22">
                  <c:v>0.16505778127537971</c:v>
                </c:pt>
                <c:pt idx="23">
                  <c:v>0.13042072270099933</c:v>
                </c:pt>
              </c:numCache>
            </c:numRef>
          </c:val>
          <c:smooth val="0"/>
          <c:extLst>
            <c:ext xmlns:c16="http://schemas.microsoft.com/office/drawing/2014/chart" uri="{C3380CC4-5D6E-409C-BE32-E72D297353CC}">
              <c16:uniqueId val="{00000002-F8D8-4E8F-A4FC-913CB9599F49}"/>
            </c:ext>
          </c:extLst>
        </c:ser>
        <c:ser>
          <c:idx val="2"/>
          <c:order val="3"/>
          <c:tx>
            <c:strRef>
              <c:f>'Working Data'!$EV$28</c:f>
              <c:strCache>
                <c:ptCount val="1"/>
                <c:pt idx="0">
                  <c:v>2nd Derivative</c:v>
                </c:pt>
              </c:strCache>
            </c:strRef>
          </c:tx>
          <c:spPr>
            <a:ln w="25400" cap="rnd">
              <a:solidFill>
                <a:schemeClr val="accent3"/>
              </a:solidFill>
              <a:prstDash val="dash"/>
              <a:round/>
            </a:ln>
            <a:effectLst/>
          </c:spPr>
          <c:marker>
            <c:symbol val="none"/>
          </c:marker>
          <c:cat>
            <c:numRef>
              <c:f>'Working Data'!$A$221:$A$244</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'Working Data'!$EV$221:$EV$244</c:f>
              <c:numCache>
                <c:formatCode>0.000</c:formatCode>
                <c:ptCount val="24"/>
                <c:pt idx="0">
                  <c:v>0.13332218688074465</c:v>
                </c:pt>
                <c:pt idx="1">
                  <c:v>0.16882734497498064</c:v>
                </c:pt>
                <c:pt idx="2">
                  <c:v>0.21139573036603132</c:v>
                </c:pt>
                <c:pt idx="3">
                  <c:v>0.26085019683753102</c:v>
                </c:pt>
                <c:pt idx="4">
                  <c:v>0.31581101661553979</c:v>
                </c:pt>
                <c:pt idx="5">
                  <c:v>0.37303555748651213</c:v>
                </c:pt>
                <c:pt idx="6">
                  <c:v>0.42675311622843726</c:v>
                </c:pt>
                <c:pt idx="7">
                  <c:v>0.46829778575918218</c:v>
                </c:pt>
                <c:pt idx="8">
                  <c:v>0.48653034000956047</c:v>
                </c:pt>
                <c:pt idx="9">
                  <c:v>0.4695921811737086</c:v>
                </c:pt>
                <c:pt idx="10">
                  <c:v>0.40820438076975518</c:v>
                </c:pt>
                <c:pt idx="11">
                  <c:v>0.2998566114529938</c:v>
                </c:pt>
                <c:pt idx="12">
                  <c:v>0.1521139307995851</c:v>
                </c:pt>
                <c:pt idx="13">
                  <c:v>-1.7192467355656098E-2</c:v>
                </c:pt>
                <c:pt idx="14">
                  <c:v>-0.18400850220330919</c:v>
                </c:pt>
                <c:pt idx="15">
                  <c:v>-0.32501912863388638</c:v>
                </c:pt>
                <c:pt idx="16">
                  <c:v>-0.42425187113363477</c:v>
                </c:pt>
                <c:pt idx="17">
                  <c:v>-0.47629504626091113</c:v>
                </c:pt>
                <c:pt idx="18">
                  <c:v>-0.48533459321677319</c:v>
                </c:pt>
                <c:pt idx="19">
                  <c:v>-0.46148898392948118</c:v>
                </c:pt>
                <c:pt idx="20">
                  <c:v>-0.41668978629509235</c:v>
                </c:pt>
                <c:pt idx="21">
                  <c:v>-0.36167360907462226</c:v>
                </c:pt>
                <c:pt idx="22">
                  <c:v>-0.30452899200995781</c:v>
                </c:pt>
                <c:pt idx="23">
                  <c:v>-0.25047744678893286</c:v>
                </c:pt>
              </c:numCache>
            </c:numRef>
          </c:val>
          <c:smooth val="0"/>
          <c:extLst>
            <c:ext xmlns:c16="http://schemas.microsoft.com/office/drawing/2014/chart" uri="{C3380CC4-5D6E-409C-BE32-E72D297353CC}">
              <c16:uniqueId val="{00000003-F8D8-4E8F-A4FC-913CB9599F49}"/>
            </c:ext>
          </c:extLst>
        </c:ser>
        <c:ser>
          <c:idx val="3"/>
          <c:order val="4"/>
          <c:tx>
            <c:strRef>
              <c:f>'Working Data'!$EW$28</c:f>
              <c:strCache>
                <c:ptCount val="1"/>
                <c:pt idx="0">
                  <c:v>3rd Derivative</c:v>
                </c:pt>
              </c:strCache>
            </c:strRef>
          </c:tx>
          <c:spPr>
            <a:ln w="25400" cap="rnd">
              <a:solidFill>
                <a:schemeClr val="accent4"/>
              </a:solidFill>
              <a:prstDash val="dashDot"/>
              <a:round/>
            </a:ln>
            <a:effectLst/>
          </c:spPr>
          <c:marker>
            <c:symbol val="none"/>
          </c:marker>
          <c:cat>
            <c:numRef>
              <c:f>'Working Data'!$A$221:$A$244</c:f>
              <c:numCache>
                <c:formatCode>General</c:formatCode>
                <c:ptCount val="24"/>
                <c:pt idx="0">
                  <c:v>1992</c:v>
                </c:pt>
                <c:pt idx="1">
                  <c:v>1993</c:v>
                </c:pt>
                <c:pt idx="2">
                  <c:v>1994</c:v>
                </c:pt>
                <c:pt idx="3">
                  <c:v>1995</c:v>
                </c:pt>
                <c:pt idx="4">
                  <c:v>1996</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numCache>
            </c:numRef>
          </c:cat>
          <c:val>
            <c:numRef>
              <c:f>'Working Data'!$EW$221:$EW$244</c:f>
              <c:numCache>
                <c:formatCode>0.000</c:formatCode>
                <c:ptCount val="24"/>
                <c:pt idx="0">
                  <c:v>3.2104817793040634E-2</c:v>
                </c:pt>
                <c:pt idx="1">
                  <c:v>3.899504067341502E-2</c:v>
                </c:pt>
                <c:pt idx="2">
                  <c:v>4.6120975540187972E-2</c:v>
                </c:pt>
                <c:pt idx="3">
                  <c:v>5.2569291599557658E-2</c:v>
                </c:pt>
                <c:pt idx="4">
                  <c:v>5.6823701733367711E-2</c:v>
                </c:pt>
                <c:pt idx="5">
                  <c:v>5.6670928710961715E-2</c:v>
                </c:pt>
                <c:pt idx="6">
                  <c:v>4.9314286997353018E-2</c:v>
                </c:pt>
                <c:pt idx="7">
                  <c:v>3.1890036205171307E-2</c:v>
                </c:pt>
                <c:pt idx="8">
                  <c:v>2.5422507857000291E-3</c:v>
                </c:pt>
                <c:pt idx="9">
                  <c:v>-3.8039335791422324E-2</c:v>
                </c:pt>
                <c:pt idx="10">
                  <c:v>-8.5215808099406293E-2</c:v>
                </c:pt>
                <c:pt idx="11">
                  <c:v>-0.13022539907539235</c:v>
                </c:pt>
                <c:pt idx="12">
                  <c:v>-0.16221739667536592</c:v>
                </c:pt>
                <c:pt idx="13">
                  <c:v>-0.17226148898416482</c:v>
                </c:pt>
                <c:pt idx="14">
                  <c:v>-0.15736653019853847</c:v>
                </c:pt>
                <c:pt idx="15">
                  <c:v>-0.12193714091969135</c:v>
                </c:pt>
                <c:pt idx="16">
                  <c:v>-7.5646721907317471E-2</c:v>
                </c:pt>
                <c:pt idx="17">
                  <c:v>-2.9204370146418589E-2</c:v>
                </c:pt>
                <c:pt idx="18">
                  <c:v>9.3663352210441551E-3</c:v>
                </c:pt>
                <c:pt idx="19">
                  <c:v>3.628529576961291E-2</c:v>
                </c:pt>
                <c:pt idx="20">
                  <c:v>5.1500446964992619E-2</c:v>
                </c:pt>
                <c:pt idx="21">
                  <c:v>5.7181619377028613E-2</c:v>
                </c:pt>
                <c:pt idx="22">
                  <c:v>5.6246154477078605E-2</c:v>
                </c:pt>
                <c:pt idx="23">
                  <c:v>5.139976372021178E-2</c:v>
                </c:pt>
              </c:numCache>
            </c:numRef>
          </c:val>
          <c:smooth val="0"/>
          <c:extLst>
            <c:ext xmlns:c16="http://schemas.microsoft.com/office/drawing/2014/chart" uri="{C3380CC4-5D6E-409C-BE32-E72D297353CC}">
              <c16:uniqueId val="{00000004-F8D8-4E8F-A4FC-913CB9599F49}"/>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#29:  MP3 Player Standalone</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Data'!$A$234:$A$244</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'Working Data'!$EX$234:$EX$244</c:f>
              <c:numCache>
                <c:formatCode>General</c:formatCode>
                <c:ptCount val="11"/>
                <c:pt idx="0">
                  <c:v>9</c:v>
                </c:pt>
                <c:pt idx="1">
                  <c:v>20</c:v>
                </c:pt>
                <c:pt idx="2">
                  <c:v>34</c:v>
                </c:pt>
                <c:pt idx="3">
                  <c:v>37</c:v>
                </c:pt>
                <c:pt idx="4">
                  <c:v>45</c:v>
                </c:pt>
                <c:pt idx="5">
                  <c:v>46</c:v>
                </c:pt>
                <c:pt idx="6">
                  <c:v>44</c:v>
                </c:pt>
                <c:pt idx="7">
                  <c:v>42</c:v>
                </c:pt>
                <c:pt idx="8">
                  <c:v>43</c:v>
                </c:pt>
                <c:pt idx="10">
                  <c:v>40</c:v>
                </c:pt>
              </c:numCache>
            </c:numRef>
          </c:val>
          <c:smooth val="0"/>
          <c:extLst>
            <c:ext xmlns:c16="http://schemas.microsoft.com/office/drawing/2014/chart" uri="{C3380CC4-5D6E-409C-BE32-E72D297353CC}">
              <c16:uniqueId val="{00000000-EBE7-42E9-8623-63EA3EF138C7}"/>
            </c:ext>
          </c:extLst>
        </c:ser>
        <c:ser>
          <c:idx val="1"/>
          <c:order val="1"/>
          <c:tx>
            <c:strRef>
              <c:f>'Working Data'!$EY$28</c:f>
              <c:strCache>
                <c:ptCount val="1"/>
                <c:pt idx="0">
                  <c:v>&lt;--Logistic Curve</c:v>
                </c:pt>
              </c:strCache>
            </c:strRef>
          </c:tx>
          <c:spPr>
            <a:ln w="25400" cap="rnd">
              <a:solidFill>
                <a:schemeClr val="accent2"/>
              </a:solidFill>
              <a:prstDash val="sysDot"/>
              <a:round/>
            </a:ln>
            <a:effectLst/>
          </c:spPr>
          <c:marker>
            <c:symbol val="none"/>
          </c:marker>
          <c:cat>
            <c:numRef>
              <c:f>'Working Data'!$A$234:$A$244</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'Working Data'!$EY$234:$EY$244</c:f>
              <c:numCache>
                <c:formatCode>0.000</c:formatCode>
                <c:ptCount val="11"/>
                <c:pt idx="0">
                  <c:v>9.7156623226074821</c:v>
                </c:pt>
                <c:pt idx="1">
                  <c:v>20.148595936131137</c:v>
                </c:pt>
                <c:pt idx="2">
                  <c:v>31.926925032212868</c:v>
                </c:pt>
                <c:pt idx="3">
                  <c:v>39.950170851733134</c:v>
                </c:pt>
                <c:pt idx="4">
                  <c:v>43.725172045987016</c:v>
                </c:pt>
                <c:pt idx="5">
                  <c:v>45.192256235811577</c:v>
                </c:pt>
                <c:pt idx="6">
                  <c:v>45.71926189725513</c:v>
                </c:pt>
                <c:pt idx="7">
                  <c:v>45.903163890915742</c:v>
                </c:pt>
                <c:pt idx="8">
                  <c:v>45.966685717640352</c:v>
                </c:pt>
                <c:pt idx="10">
                  <c:v>45.996065468061168</c:v>
                </c:pt>
              </c:numCache>
            </c:numRef>
          </c:val>
          <c:smooth val="0"/>
          <c:extLst>
            <c:ext xmlns:c16="http://schemas.microsoft.com/office/drawing/2014/chart" uri="{C3380CC4-5D6E-409C-BE32-E72D297353CC}">
              <c16:uniqueId val="{00000001-EBE7-42E9-8623-63EA3EF138C7}"/>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Data'!$EZ$1</c:f>
              <c:strCache>
                <c:ptCount val="1"/>
                <c:pt idx="0">
                  <c:v>1st Derivative (Scaled to Fit)</c:v>
                </c:pt>
              </c:strCache>
            </c:strRef>
          </c:tx>
          <c:spPr>
            <a:ln w="25400" cap="rnd">
              <a:solidFill>
                <a:schemeClr val="accent5"/>
              </a:solidFill>
              <a:prstDash val="sysDash"/>
              <a:round/>
            </a:ln>
            <a:effectLst/>
          </c:spPr>
          <c:marker>
            <c:symbol val="none"/>
          </c:marker>
          <c:val>
            <c:numRef>
              <c:f>'Working Data'!$EZ$234:$EZ$244</c:f>
              <c:numCache>
                <c:formatCode>0.000</c:formatCode>
                <c:ptCount val="11"/>
                <c:pt idx="0">
                  <c:v>1.023491937663622</c:v>
                </c:pt>
                <c:pt idx="1">
                  <c:v>1.5122435374947971</c:v>
                </c:pt>
                <c:pt idx="2">
                  <c:v>1.3044844531129458</c:v>
                </c:pt>
                <c:pt idx="3">
                  <c:v>0.70170498990519181</c:v>
                </c:pt>
                <c:pt idx="4">
                  <c:v>0.28878384683053859</c:v>
                </c:pt>
                <c:pt idx="5">
                  <c:v>0.10598159516613412</c:v>
                </c:pt>
                <c:pt idx="6">
                  <c:v>3.7264335809550256E-2</c:v>
                </c:pt>
                <c:pt idx="7">
                  <c:v>1.2905438492855758E-2</c:v>
                </c:pt>
                <c:pt idx="8">
                  <c:v>4.4459693834011252E-3</c:v>
                </c:pt>
                <c:pt idx="9">
                  <c:v>1.528875307313768E-3</c:v>
                </c:pt>
                <c:pt idx="10">
                  <c:v>5.2541996649336674E-4</c:v>
                </c:pt>
              </c:numCache>
            </c:numRef>
          </c:val>
          <c:smooth val="0"/>
          <c:extLst>
            <c:ext xmlns:c16="http://schemas.microsoft.com/office/drawing/2014/chart" uri="{C3380CC4-5D6E-409C-BE32-E72D297353CC}">
              <c16:uniqueId val="{00000002-EBE7-42E9-8623-63EA3EF138C7}"/>
            </c:ext>
          </c:extLst>
        </c:ser>
        <c:ser>
          <c:idx val="2"/>
          <c:order val="3"/>
          <c:tx>
            <c:strRef>
              <c:f>'Working Data'!$FA$28</c:f>
              <c:strCache>
                <c:ptCount val="1"/>
                <c:pt idx="0">
                  <c:v>2nd Derivative</c:v>
                </c:pt>
              </c:strCache>
            </c:strRef>
          </c:tx>
          <c:spPr>
            <a:ln w="25400" cap="rnd">
              <a:solidFill>
                <a:schemeClr val="accent3"/>
              </a:solidFill>
              <a:prstDash val="dash"/>
              <a:round/>
            </a:ln>
            <a:effectLst/>
          </c:spPr>
          <c:marker>
            <c:symbol val="none"/>
          </c:marker>
          <c:cat>
            <c:numRef>
              <c:f>'Working Data'!$A$234:$A$244</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'Working Data'!$FA$234:$FA$244</c:f>
              <c:numCache>
                <c:formatCode>0.000</c:formatCode>
                <c:ptCount val="11"/>
                <c:pt idx="0">
                  <c:v>5.0527419165926917</c:v>
                </c:pt>
                <c:pt idx="1">
                  <c:v>1.602445563210529</c:v>
                </c:pt>
                <c:pt idx="2">
                  <c:v>-4.3275647903592578</c:v>
                </c:pt>
                <c:pt idx="3">
                  <c:v>-4.4200932172679366</c:v>
                </c:pt>
                <c:pt idx="4">
                  <c:v>-2.2241999426377976</c:v>
                </c:pt>
                <c:pt idx="5">
                  <c:v>-0.87404681312999899</c:v>
                </c:pt>
                <c:pt idx="6">
                  <c:v>-0.31462294094191295</c:v>
                </c:pt>
                <c:pt idx="7">
                  <c:v>-0.10984265702396624</c:v>
                </c:pt>
                <c:pt idx="8">
                  <c:v>-3.7946137722010422E-2</c:v>
                </c:pt>
                <c:pt idx="9">
                  <c:v>-1.3061300371704535E-2</c:v>
                </c:pt>
                <c:pt idx="10">
                  <c:v>-4.4901711205299405E-3</c:v>
                </c:pt>
              </c:numCache>
            </c:numRef>
          </c:val>
          <c:smooth val="0"/>
          <c:extLst>
            <c:ext xmlns:c16="http://schemas.microsoft.com/office/drawing/2014/chart" uri="{C3380CC4-5D6E-409C-BE32-E72D297353CC}">
              <c16:uniqueId val="{00000003-EBE7-42E9-8623-63EA3EF138C7}"/>
            </c:ext>
          </c:extLst>
        </c:ser>
        <c:ser>
          <c:idx val="3"/>
          <c:order val="4"/>
          <c:tx>
            <c:strRef>
              <c:f>'Working Data'!$FB$28</c:f>
              <c:strCache>
                <c:ptCount val="1"/>
                <c:pt idx="0">
                  <c:v>3rd Derivative</c:v>
                </c:pt>
              </c:strCache>
            </c:strRef>
          </c:tx>
          <c:spPr>
            <a:ln w="25400" cap="rnd">
              <a:solidFill>
                <a:schemeClr val="accent4"/>
              </a:solidFill>
              <a:prstDash val="dashDot"/>
              <a:round/>
            </a:ln>
            <a:effectLst/>
          </c:spPr>
          <c:marker>
            <c:symbol val="none"/>
          </c:marker>
          <c:cat>
            <c:numRef>
              <c:f>'Working Data'!$A$234:$A$244</c:f>
              <c:numCache>
                <c:formatCode>General</c:formatCode>
                <c:ptCount val="11"/>
                <c:pt idx="0">
                  <c:v>2005</c:v>
                </c:pt>
                <c:pt idx="1">
                  <c:v>2006</c:v>
                </c:pt>
                <c:pt idx="2">
                  <c:v>2007</c:v>
                </c:pt>
                <c:pt idx="3">
                  <c:v>2008</c:v>
                </c:pt>
                <c:pt idx="4">
                  <c:v>2009</c:v>
                </c:pt>
                <c:pt idx="5">
                  <c:v>2010</c:v>
                </c:pt>
                <c:pt idx="6">
                  <c:v>2011</c:v>
                </c:pt>
                <c:pt idx="7">
                  <c:v>2012</c:v>
                </c:pt>
                <c:pt idx="8">
                  <c:v>2013</c:v>
                </c:pt>
                <c:pt idx="9">
                  <c:v>2014</c:v>
                </c:pt>
                <c:pt idx="10">
                  <c:v>2015</c:v>
                </c:pt>
              </c:numCache>
            </c:numRef>
          </c:cat>
          <c:val>
            <c:numRef>
              <c:f>'Working Data'!$FB$234:$FB$244</c:f>
              <c:numCache>
                <c:formatCode>0.000</c:formatCode>
                <c:ptCount val="11"/>
                <c:pt idx="0">
                  <c:v>3.7181847247350652E-3</c:v>
                </c:pt>
                <c:pt idx="1">
                  <c:v>-6.5866088019938607</c:v>
                </c:pt>
                <c:pt idx="2">
                  <c:v>-3.2645076450655051</c:v>
                </c:pt>
                <c:pt idx="3">
                  <c:v>2.0164450682941726</c:v>
                </c:pt>
                <c:pt idx="4">
                  <c:v>1.8934003279727805</c:v>
                </c:pt>
                <c:pt idx="5">
                  <c:v>0.8676572546246899</c:v>
                </c:pt>
                <c:pt idx="6">
                  <c:v>0.32791696969969697</c:v>
                </c:pt>
                <c:pt idx="7">
                  <c:v>0.11636846073771527</c:v>
                </c:pt>
                <c:pt idx="8">
                  <c:v>4.0424794667299757E-2</c:v>
                </c:pt>
                <c:pt idx="9">
                  <c:v>1.3941013574847623E-2</c:v>
                </c:pt>
                <c:pt idx="10">
                  <c:v>4.7957320118144154E-3</c:v>
                </c:pt>
              </c:numCache>
            </c:numRef>
          </c:val>
          <c:smooth val="0"/>
          <c:extLst>
            <c:ext xmlns:c16="http://schemas.microsoft.com/office/drawing/2014/chart" uri="{C3380CC4-5D6E-409C-BE32-E72D297353CC}">
              <c16:uniqueId val="{00000004-EBE7-42E9-8623-63EA3EF138C7}"/>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#32:</a:t>
            </a:r>
            <a:r>
              <a:rPr lang="en-US" baseline="0"/>
              <a:t>  </a:t>
            </a:r>
            <a:r>
              <a:rPr lang="en-US"/>
              <a:t>Radial Tire</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Data'!$A$201:$A$218</c:f>
              <c:numCache>
                <c:formatCode>General</c:formatCode>
                <c:ptCount val="18"/>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numCache>
            </c:numRef>
          </c:cat>
          <c:val>
            <c:numRef>
              <c:f>'Working Data'!$FM$201:$FM$218</c:f>
              <c:numCache>
                <c:formatCode>General</c:formatCode>
                <c:ptCount val="18"/>
                <c:pt idx="0">
                  <c:v>0.5</c:v>
                </c:pt>
                <c:pt idx="1">
                  <c:v>4.5</c:v>
                </c:pt>
                <c:pt idx="2">
                  <c:v>16</c:v>
                </c:pt>
                <c:pt idx="3">
                  <c:v>42.5</c:v>
                </c:pt>
                <c:pt idx="4">
                  <c:v>64</c:v>
                </c:pt>
                <c:pt idx="5">
                  <c:v>81</c:v>
                </c:pt>
                <c:pt idx="6">
                  <c:v>82</c:v>
                </c:pt>
                <c:pt idx="7">
                  <c:v>87</c:v>
                </c:pt>
                <c:pt idx="8">
                  <c:v>91</c:v>
                </c:pt>
                <c:pt idx="9">
                  <c:v>95.5</c:v>
                </c:pt>
                <c:pt idx="10">
                  <c:v>98.5</c:v>
                </c:pt>
                <c:pt idx="11">
                  <c:v>100</c:v>
                </c:pt>
                <c:pt idx="12">
                  <c:v>100</c:v>
                </c:pt>
                <c:pt idx="13">
                  <c:v>100</c:v>
                </c:pt>
                <c:pt idx="14">
                  <c:v>100</c:v>
                </c:pt>
                <c:pt idx="15">
                  <c:v>100</c:v>
                </c:pt>
                <c:pt idx="16">
                  <c:v>100</c:v>
                </c:pt>
                <c:pt idx="17">
                  <c:v>100</c:v>
                </c:pt>
              </c:numCache>
            </c:numRef>
          </c:val>
          <c:smooth val="0"/>
          <c:extLst>
            <c:ext xmlns:c16="http://schemas.microsoft.com/office/drawing/2014/chart" uri="{C3380CC4-5D6E-409C-BE32-E72D297353CC}">
              <c16:uniqueId val="{00000000-01DF-4675-98B5-165F509E46A1}"/>
            </c:ext>
          </c:extLst>
        </c:ser>
        <c:ser>
          <c:idx val="1"/>
          <c:order val="1"/>
          <c:tx>
            <c:strRef>
              <c:f>'Working Data'!$FN$28</c:f>
              <c:strCache>
                <c:ptCount val="1"/>
                <c:pt idx="0">
                  <c:v>&lt;--Logistic Curve</c:v>
                </c:pt>
              </c:strCache>
            </c:strRef>
          </c:tx>
          <c:spPr>
            <a:ln w="25400" cap="rnd">
              <a:solidFill>
                <a:schemeClr val="accent2"/>
              </a:solidFill>
              <a:prstDash val="sysDot"/>
              <a:round/>
            </a:ln>
            <a:effectLst/>
          </c:spPr>
          <c:marker>
            <c:symbol val="none"/>
          </c:marker>
          <c:cat>
            <c:numRef>
              <c:f>'Working Data'!$A$201:$A$218</c:f>
              <c:numCache>
                <c:formatCode>General</c:formatCode>
                <c:ptCount val="18"/>
                <c:pt idx="0">
                  <c:v>1972</c:v>
                </c:pt>
                <c:pt idx="1">
                  <c:v>1973</c:v>
                </c:pt>
                <c:pt idx="2">
                  <c:v>1974</c:v>
                </c:pt>
                <c:pt idx="3">
                  <c:v>1975</c:v>
                </c:pt>
                <c:pt idx="4">
                  <c:v>1976</c:v>
                </c:pt>
                <c:pt idx="5">
                  <c:v>1977</c:v>
                </c:pt>
                <c:pt idx="6">
                  <c:v>1978</c:v>
                </c:pt>
                <c:pt idx="7">
                  <c:v>1979</c:v>
                </c:pt>
                <c:pt idx="8">
                  <c:v>1980</c:v>
                </c:pt>
                <c:pt idx="9">
                  <c:v>1981</c:v>
                </c:pt>
                <c:pt idx="10">
                  <c:v>1982</c:v>
                </c:pt>
                <c:pt idx="11">
                  <c:v>1983</c:v>
                </c:pt>
                <c:pt idx="12">
                  <c:v>1984</c:v>
                </c:pt>
                <c:pt idx="13">
                  <c:v>1985</c:v>
                </c:pt>
                <c:pt idx="14">
                  <c:v>1986</c:v>
                </c:pt>
                <c:pt idx="15">
                  <c:v>1987</c:v>
                </c:pt>
                <c:pt idx="16">
                  <c:v>1988</c:v>
                </c:pt>
                <c:pt idx="17">
                  <c:v>1989</c:v>
                </c:pt>
              </c:numCache>
            </c:numRef>
          </c:cat>
          <c:val>
            <c:numRef>
              <c:f>'Working Data'!$FN$201:$FN$218</c:f>
              <c:numCache>
                <c:formatCode>0.000</c:formatCode>
                <c:ptCount val="18"/>
                <c:pt idx="0">
                  <c:v>4.4568429176201354</c:v>
                </c:pt>
                <c:pt idx="1">
                  <c:v>9.9470545099699255</c:v>
                </c:pt>
                <c:pt idx="2">
                  <c:v>20.732836722846411</c:v>
                </c:pt>
                <c:pt idx="3">
                  <c:v>38.246724362414867</c:v>
                </c:pt>
                <c:pt idx="4">
                  <c:v>59.457886494107321</c:v>
                </c:pt>
                <c:pt idx="5">
                  <c:v>77.642325998199937</c:v>
                </c:pt>
                <c:pt idx="6">
                  <c:v>89.157773831829687</c:v>
                </c:pt>
                <c:pt idx="7">
                  <c:v>95.115269012644816</c:v>
                </c:pt>
                <c:pt idx="8">
                  <c:v>97.877228547463559</c:v>
                </c:pt>
                <c:pt idx="9">
                  <c:v>99.092402900915232</c:v>
                </c:pt>
                <c:pt idx="10">
                  <c:v>99.614692641669237</c:v>
                </c:pt>
                <c:pt idx="11">
                  <c:v>99.836917923214514</c:v>
                </c:pt>
                <c:pt idx="12">
                  <c:v>99.931063894689302</c:v>
                </c:pt>
                <c:pt idx="13">
                  <c:v>99.970876008584895</c:v>
                </c:pt>
                <c:pt idx="14">
                  <c:v>99.987698583207958</c:v>
                </c:pt>
                <c:pt idx="15">
                  <c:v>99.994804621874039</c:v>
                </c:pt>
                <c:pt idx="16">
                  <c:v>99.997805875026344</c:v>
                </c:pt>
                <c:pt idx="17">
                  <c:v>99.999073387766174</c:v>
                </c:pt>
              </c:numCache>
            </c:numRef>
          </c:val>
          <c:smooth val="0"/>
          <c:extLst>
            <c:ext xmlns:c16="http://schemas.microsoft.com/office/drawing/2014/chart" uri="{C3380CC4-5D6E-409C-BE32-E72D297353CC}">
              <c16:uniqueId val="{00000001-01DF-4675-98B5-165F509E46A1}"/>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Data'!$FO$1</c:f>
              <c:strCache>
                <c:ptCount val="1"/>
                <c:pt idx="0">
                  <c:v>1st Derivative (Scaled to Fit)</c:v>
                </c:pt>
              </c:strCache>
            </c:strRef>
          </c:tx>
          <c:spPr>
            <a:ln w="25400" cap="rnd">
              <a:solidFill>
                <a:schemeClr val="accent5"/>
              </a:solidFill>
              <a:prstDash val="sysDash"/>
              <a:round/>
            </a:ln>
            <a:effectLst/>
          </c:spPr>
          <c:marker>
            <c:symbol val="none"/>
          </c:marker>
          <c:val>
            <c:numRef>
              <c:f>'Working Data'!$FO$201:$FO$218</c:f>
              <c:numCache>
                <c:formatCode>0.000</c:formatCode>
                <c:ptCount val="18"/>
                <c:pt idx="0">
                  <c:v>0.45883052808892028</c:v>
                </c:pt>
                <c:pt idx="1">
                  <c:v>0.96520110579016039</c:v>
                </c:pt>
                <c:pt idx="2">
                  <c:v>1.7708322977712585</c:v>
                </c:pt>
                <c:pt idx="3">
                  <c:v>2.5449522346954589</c:v>
                </c:pt>
                <c:pt idx="4">
                  <c:v>2.597414395857057</c:v>
                </c:pt>
                <c:pt idx="5">
                  <c:v>1.8704691395620621</c:v>
                </c:pt>
                <c:pt idx="6">
                  <c:v>1.0416050310836582</c:v>
                </c:pt>
                <c:pt idx="7">
                  <c:v>0.50062932129964333</c:v>
                </c:pt>
                <c:pt idx="8">
                  <c:v>0.22387741953819779</c:v>
                </c:pt>
                <c:pt idx="9">
                  <c:v>9.6907825655904251E-2</c:v>
                </c:pt>
                <c:pt idx="10">
                  <c:v>4.1357672769629115E-2</c:v>
                </c:pt>
                <c:pt idx="11">
                  <c:v>1.7543764511144894E-2</c:v>
                </c:pt>
                <c:pt idx="12">
                  <c:v>7.4228835067629163E-3</c:v>
                </c:pt>
                <c:pt idx="13">
                  <c:v>3.1372547280215991E-3</c:v>
                </c:pt>
                <c:pt idx="14">
                  <c:v>1.3253393607832393E-3</c:v>
                </c:pt>
                <c:pt idx="15">
                  <c:v>5.5978336457394233E-4</c:v>
                </c:pt>
                <c:pt idx="16">
                  <c:v>2.3641619428230114E-4</c:v>
                </c:pt>
                <c:pt idx="17">
                  <c:v>9.9843407864473843E-5</c:v>
                </c:pt>
              </c:numCache>
            </c:numRef>
          </c:val>
          <c:smooth val="0"/>
          <c:extLst>
            <c:ext xmlns:c16="http://schemas.microsoft.com/office/drawing/2014/chart" uri="{C3380CC4-5D6E-409C-BE32-E72D297353CC}">
              <c16:uniqueId val="{00000002-01DF-4675-98B5-165F509E46A1}"/>
            </c:ext>
          </c:extLst>
        </c:ser>
        <c:ser>
          <c:idx val="2"/>
          <c:order val="3"/>
          <c:tx>
            <c:strRef>
              <c:f>'Working Data'!$FP$28</c:f>
              <c:strCache>
                <c:ptCount val="1"/>
                <c:pt idx="0">
                  <c:v>2nd Derivative</c:v>
                </c:pt>
              </c:strCache>
            </c:strRef>
          </c:tx>
          <c:spPr>
            <a:ln w="25400" cap="rnd">
              <a:solidFill>
                <a:schemeClr val="accent3"/>
              </a:solidFill>
              <a:prstDash val="dash"/>
              <a:round/>
            </a:ln>
            <a:effectLst/>
          </c:spPr>
          <c:marker>
            <c:symbol val="none"/>
          </c:marker>
          <c:val>
            <c:numRef>
              <c:f>'Working Data'!$FP$201:$FP$218</c:f>
              <c:numCache>
                <c:formatCode>0.000</c:formatCode>
                <c:ptCount val="18"/>
                <c:pt idx="0">
                  <c:v>2.8821116357236565</c:v>
                </c:pt>
                <c:pt idx="1">
                  <c:v>5.3319691801059106</c:v>
                </c:pt>
                <c:pt idx="2">
                  <c:v>7.1481461735340277</c:v>
                </c:pt>
                <c:pt idx="3">
                  <c:v>4.1254745950244098</c:v>
                </c:pt>
                <c:pt idx="4">
                  <c:v>-3.3882129728878185</c:v>
                </c:pt>
                <c:pt idx="5">
                  <c:v>-7.1311651087350221</c:v>
                </c:pt>
                <c:pt idx="6">
                  <c:v>-5.6254390378167258</c:v>
                </c:pt>
                <c:pt idx="7">
                  <c:v>-3.1151229583008142</c:v>
                </c:pt>
                <c:pt idx="8">
                  <c:v>-1.4783411139221616</c:v>
                </c:pt>
                <c:pt idx="9">
                  <c:v>-0.65615810727194912</c:v>
                </c:pt>
                <c:pt idx="10">
                  <c:v>-0.28300998480190925</c:v>
                </c:pt>
                <c:pt idx="11">
                  <c:v>-0.12058945310944159</c:v>
                </c:pt>
                <c:pt idx="12">
                  <c:v>-5.1118585118649362E-2</c:v>
                </c:pt>
                <c:pt idx="13">
                  <c:v>-2.1622310789436879E-2</c:v>
                </c:pt>
                <c:pt idx="14">
                  <c:v>-9.137462310679639E-3</c:v>
                </c:pt>
                <c:pt idx="15">
                  <c:v>-3.8599370650849846E-3</c:v>
                </c:pt>
                <c:pt idx="16">
                  <c:v>-1.6302849825710715E-3</c:v>
                </c:pt>
                <c:pt idx="17">
                  <c:v>-6.8852024061934799E-4</c:v>
                </c:pt>
              </c:numCache>
            </c:numRef>
          </c:val>
          <c:smooth val="0"/>
          <c:extLst>
            <c:ext xmlns:c16="http://schemas.microsoft.com/office/drawing/2014/chart" uri="{C3380CC4-5D6E-409C-BE32-E72D297353CC}">
              <c16:uniqueId val="{00000003-01DF-4675-98B5-165F509E46A1}"/>
            </c:ext>
          </c:extLst>
        </c:ser>
        <c:ser>
          <c:idx val="3"/>
          <c:order val="4"/>
          <c:tx>
            <c:strRef>
              <c:f>'Working Data'!$FQ$28</c:f>
              <c:strCache>
                <c:ptCount val="1"/>
                <c:pt idx="0">
                  <c:v>3rd Derivative</c:v>
                </c:pt>
              </c:strCache>
            </c:strRef>
          </c:tx>
          <c:spPr>
            <a:ln w="25400" cap="rnd">
              <a:solidFill>
                <a:schemeClr val="accent4"/>
              </a:solidFill>
              <a:prstDash val="dashDot"/>
              <a:round/>
            </a:ln>
            <a:effectLst/>
          </c:spPr>
          <c:marker>
            <c:symbol val="none"/>
          </c:marker>
          <c:val>
            <c:numRef>
              <c:f>'Working Data'!$FQ$201:$FQ$218</c:f>
              <c:numCache>
                <c:formatCode>0.000</c:formatCode>
                <c:ptCount val="18"/>
                <c:pt idx="0">
                  <c:v>2.030682944959191</c:v>
                </c:pt>
                <c:pt idx="1">
                  <c:v>2.6539377192222044</c:v>
                </c:pt>
                <c:pt idx="2">
                  <c:v>0.14674533621909136</c:v>
                </c:pt>
                <c:pt idx="3">
                  <c:v>-6.3104095516191778</c:v>
                </c:pt>
                <c:pt idx="4">
                  <c:v>-6.8915533084343181</c:v>
                </c:pt>
                <c:pt idx="5">
                  <c:v>-0.46190127016835159</c:v>
                </c:pt>
                <c:pt idx="6">
                  <c:v>2.6005895286548606</c:v>
                </c:pt>
                <c:pt idx="7">
                  <c:v>2.1464081655997833</c:v>
                </c:pt>
                <c:pt idx="8">
                  <c:v>1.1649479540918626</c:v>
                </c:pt>
                <c:pt idx="9">
                  <c:v>0.54498978513068652</c:v>
                </c:pt>
                <c:pt idx="10">
                  <c:v>0.24019189302866092</c:v>
                </c:pt>
                <c:pt idx="11">
                  <c:v>0.10327139976564516</c:v>
                </c:pt>
                <c:pt idx="12">
                  <c:v>4.3943494557621456E-2</c:v>
                </c:pt>
                <c:pt idx="13">
                  <c:v>1.861706343504442E-2</c:v>
                </c:pt>
                <c:pt idx="14">
                  <c:v>7.8727636359078972E-3</c:v>
                </c:pt>
                <c:pt idx="15">
                  <c:v>3.3266364091119856E-3</c:v>
                </c:pt>
                <c:pt idx="16">
                  <c:v>1.4052085627013213E-3</c:v>
                </c:pt>
                <c:pt idx="17">
                  <c:v>5.9349353432477329E-4</c:v>
                </c:pt>
              </c:numCache>
            </c:numRef>
          </c:val>
          <c:smooth val="0"/>
          <c:extLst>
            <c:ext xmlns:c16="http://schemas.microsoft.com/office/drawing/2014/chart" uri="{C3380CC4-5D6E-409C-BE32-E72D297353CC}">
              <c16:uniqueId val="{00000004-01DF-4675-98B5-165F509E46A1}"/>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#18:</a:t>
            </a:r>
            <a:r>
              <a:rPr lang="en-US" baseline="0"/>
              <a:t>  </a:t>
            </a:r>
            <a:r>
              <a:rPr lang="en-US"/>
              <a:t>Electric Clothes Dryer</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Data'!$A$178:$A$244</c:f>
              <c:numCache>
                <c:formatCode>General</c:formatCode>
                <c:ptCount val="67"/>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numCache>
            </c:numRef>
          </c:cat>
          <c:val>
            <c:numRef>
              <c:f>'Working Data'!$CQ$178:$CQ$244</c:f>
              <c:numCache>
                <c:formatCode>General</c:formatCode>
                <c:ptCount val="67"/>
                <c:pt idx="0">
                  <c:v>0</c:v>
                </c:pt>
                <c:pt idx="1">
                  <c:v>1.1000000000000001</c:v>
                </c:pt>
                <c:pt idx="2">
                  <c:v>2.4</c:v>
                </c:pt>
                <c:pt idx="3">
                  <c:v>3.6</c:v>
                </c:pt>
                <c:pt idx="4">
                  <c:v>5.0999999999999996</c:v>
                </c:pt>
                <c:pt idx="5">
                  <c:v>6.5</c:v>
                </c:pt>
                <c:pt idx="6">
                  <c:v>9.1</c:v>
                </c:pt>
                <c:pt idx="7">
                  <c:v>11.8</c:v>
                </c:pt>
                <c:pt idx="8">
                  <c:v>13.4</c:v>
                </c:pt>
                <c:pt idx="9">
                  <c:v>15.5</c:v>
                </c:pt>
                <c:pt idx="10">
                  <c:v>17.8</c:v>
                </c:pt>
                <c:pt idx="11">
                  <c:v>19.600000000000001</c:v>
                </c:pt>
                <c:pt idx="12">
                  <c:v>20.8</c:v>
                </c:pt>
                <c:pt idx="13">
                  <c:v>22</c:v>
                </c:pt>
                <c:pt idx="14">
                  <c:v>23.2</c:v>
                </c:pt>
                <c:pt idx="15">
                  <c:v>24.2</c:v>
                </c:pt>
                <c:pt idx="16">
                  <c:v>26.4</c:v>
                </c:pt>
                <c:pt idx="17">
                  <c:v>30.5</c:v>
                </c:pt>
                <c:pt idx="18">
                  <c:v>34.6</c:v>
                </c:pt>
                <c:pt idx="19">
                  <c:v>37.9</c:v>
                </c:pt>
                <c:pt idx="20">
                  <c:v>41.2</c:v>
                </c:pt>
                <c:pt idx="21">
                  <c:v>44.6</c:v>
                </c:pt>
                <c:pt idx="22">
                  <c:v>47.6</c:v>
                </c:pt>
                <c:pt idx="23">
                  <c:v>50.8</c:v>
                </c:pt>
                <c:pt idx="24">
                  <c:v>53.9</c:v>
                </c:pt>
                <c:pt idx="25">
                  <c:v>56.5</c:v>
                </c:pt>
                <c:pt idx="26">
                  <c:v>57.7</c:v>
                </c:pt>
                <c:pt idx="27">
                  <c:v>58.4</c:v>
                </c:pt>
                <c:pt idx="28">
                  <c:v>59.1</c:v>
                </c:pt>
                <c:pt idx="29">
                  <c:v>59.8</c:v>
                </c:pt>
                <c:pt idx="30">
                  <c:v>60.5</c:v>
                </c:pt>
                <c:pt idx="31">
                  <c:v>61.4</c:v>
                </c:pt>
                <c:pt idx="32">
                  <c:v>62.2</c:v>
                </c:pt>
                <c:pt idx="33">
                  <c:v>59.8</c:v>
                </c:pt>
                <c:pt idx="34">
                  <c:v>60.7</c:v>
                </c:pt>
                <c:pt idx="35">
                  <c:v>61.5</c:v>
                </c:pt>
                <c:pt idx="36">
                  <c:v>62.9</c:v>
                </c:pt>
                <c:pt idx="37">
                  <c:v>64.3</c:v>
                </c:pt>
                <c:pt idx="38">
                  <c:v>65.8</c:v>
                </c:pt>
                <c:pt idx="39">
                  <c:v>66.8</c:v>
                </c:pt>
                <c:pt idx="40">
                  <c:v>67.8</c:v>
                </c:pt>
                <c:pt idx="41">
                  <c:v>68.8</c:v>
                </c:pt>
                <c:pt idx="42">
                  <c:v>69.599999999999994</c:v>
                </c:pt>
                <c:pt idx="43">
                  <c:v>70.400000000000006</c:v>
                </c:pt>
                <c:pt idx="44">
                  <c:v>71.2</c:v>
                </c:pt>
                <c:pt idx="45">
                  <c:v>71.174999999999997</c:v>
                </c:pt>
                <c:pt idx="46">
                  <c:v>71.150000000000006</c:v>
                </c:pt>
                <c:pt idx="47">
                  <c:v>71.125</c:v>
                </c:pt>
                <c:pt idx="48">
                  <c:v>71.099999999999994</c:v>
                </c:pt>
                <c:pt idx="49">
                  <c:v>71.736000000000004</c:v>
                </c:pt>
                <c:pt idx="50">
                  <c:v>72.372</c:v>
                </c:pt>
                <c:pt idx="51">
                  <c:v>73.009</c:v>
                </c:pt>
                <c:pt idx="52">
                  <c:v>73.644999999999996</c:v>
                </c:pt>
                <c:pt idx="53">
                  <c:v>75.811999999999998</c:v>
                </c:pt>
                <c:pt idx="54">
                  <c:v>77.98</c:v>
                </c:pt>
                <c:pt idx="55">
                  <c:v>78.56</c:v>
                </c:pt>
                <c:pt idx="56">
                  <c:v>79.14</c:v>
                </c:pt>
                <c:pt idx="57">
                  <c:v>79.681503049925766</c:v>
                </c:pt>
                <c:pt idx="58">
                  <c:v>80.223006099851531</c:v>
                </c:pt>
                <c:pt idx="59">
                  <c:v>80.764509149777297</c:v>
                </c:pt>
                <c:pt idx="60">
                  <c:v>81.306012199703062</c:v>
                </c:pt>
                <c:pt idx="61">
                  <c:v>81.150000000000006</c:v>
                </c:pt>
                <c:pt idx="62">
                  <c:v>80.980271001766653</c:v>
                </c:pt>
                <c:pt idx="63">
                  <c:v>81.099999999999994</c:v>
                </c:pt>
                <c:pt idx="64">
                  <c:v>81.232952387528911</c:v>
                </c:pt>
                <c:pt idx="65">
                  <c:v>81.232952387528911</c:v>
                </c:pt>
                <c:pt idx="66">
                  <c:v>81.232952387528911</c:v>
                </c:pt>
              </c:numCache>
            </c:numRef>
          </c:val>
          <c:smooth val="0"/>
          <c:extLst>
            <c:ext xmlns:c16="http://schemas.microsoft.com/office/drawing/2014/chart" uri="{C3380CC4-5D6E-409C-BE32-E72D297353CC}">
              <c16:uniqueId val="{00000000-00A8-434F-B096-76F21D4D3B6C}"/>
            </c:ext>
          </c:extLst>
        </c:ser>
        <c:ser>
          <c:idx val="1"/>
          <c:order val="1"/>
          <c:tx>
            <c:strRef>
              <c:f>'Working Data'!$CR$28</c:f>
              <c:strCache>
                <c:ptCount val="1"/>
                <c:pt idx="0">
                  <c:v>&lt;--Logistic Curve</c:v>
                </c:pt>
              </c:strCache>
            </c:strRef>
          </c:tx>
          <c:spPr>
            <a:ln w="25400" cap="rnd">
              <a:solidFill>
                <a:schemeClr val="accent2"/>
              </a:solidFill>
              <a:prstDash val="sysDot"/>
              <a:round/>
            </a:ln>
            <a:effectLst/>
          </c:spPr>
          <c:marker>
            <c:symbol val="none"/>
          </c:marker>
          <c:cat>
            <c:numRef>
              <c:f>'Working Data'!$A$178:$A$244</c:f>
              <c:numCache>
                <c:formatCode>General</c:formatCode>
                <c:ptCount val="67"/>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numCache>
            </c:numRef>
          </c:cat>
          <c:val>
            <c:numRef>
              <c:f>'Working Data'!$CR$178:$CR$244</c:f>
              <c:numCache>
                <c:formatCode>0.000</c:formatCode>
                <c:ptCount val="67"/>
                <c:pt idx="0">
                  <c:v>7.2262107953288766</c:v>
                </c:pt>
                <c:pt idx="1">
                  <c:v>7.9750044714064767</c:v>
                </c:pt>
                <c:pt idx="2">
                  <c:v>8.7921798643633533</c:v>
                </c:pt>
                <c:pt idx="3">
                  <c:v>9.6820324213481985</c:v>
                </c:pt>
                <c:pt idx="4">
                  <c:v>10.648719836134772</c:v>
                </c:pt>
                <c:pt idx="5">
                  <c:v>11.696162078652337</c:v>
                </c:pt>
                <c:pt idx="6">
                  <c:v>12.827927312230401</c:v>
                </c:pt>
                <c:pt idx="7">
                  <c:v>14.047104903075317</c:v>
                </c:pt>
                <c:pt idx="8">
                  <c:v>15.356167771306753</c:v>
                </c:pt>
                <c:pt idx="9">
                  <c:v>16.756827535471707</c:v>
                </c:pt>
                <c:pt idx="10">
                  <c:v>18.249887204238135</c:v>
                </c:pt>
                <c:pt idx="11">
                  <c:v>19.835097478046624</c:v>
                </c:pt>
                <c:pt idx="12">
                  <c:v>21.511023914448753</c:v>
                </c:pt>
                <c:pt idx="13">
                  <c:v>23.274933130243479</c:v>
                </c:pt>
                <c:pt idx="14">
                  <c:v>25.122706692523373</c:v>
                </c:pt>
                <c:pt idx="15">
                  <c:v>27.048791225395426</c:v>
                </c:pt>
                <c:pt idx="16">
                  <c:v>29.046192396937307</c:v>
                </c:pt>
                <c:pt idx="17">
                  <c:v>31.10651878051468</c:v>
                </c:pt>
                <c:pt idx="18">
                  <c:v>33.220079123119184</c:v>
                </c:pt>
                <c:pt idx="19">
                  <c:v>35.376033425217187</c:v>
                </c:pt>
                <c:pt idx="20">
                  <c:v>37.562594676302609</c:v>
                </c:pt>
                <c:pt idx="21">
                  <c:v>39.767274425937444</c:v>
                </c:pt>
                <c:pt idx="22">
                  <c:v>41.977161985630509</c:v>
                </c:pt>
                <c:pt idx="23">
                  <c:v>44.179224339110263</c:v>
                </c:pt>
                <c:pt idx="24">
                  <c:v>46.360612116203349</c:v>
                </c:pt>
                <c:pt idx="25">
                  <c:v>48.508956474439593</c:v>
                </c:pt>
                <c:pt idx="26">
                  <c:v>50.612642497739984</c:v>
                </c:pt>
                <c:pt idx="27">
                  <c:v>52.661046665848801</c:v>
                </c:pt>
                <c:pt idx="28">
                  <c:v>54.644728829253928</c:v>
                </c:pt>
                <c:pt idx="29">
                  <c:v>56.555572596960076</c:v>
                </c:pt>
                <c:pt idx="30">
                  <c:v>58.386871717695847</c:v>
                </c:pt>
                <c:pt idx="31">
                  <c:v>60.133363532253348</c:v>
                </c:pt>
                <c:pt idx="32">
                  <c:v>61.791213584094763</c:v>
                </c:pt>
                <c:pt idx="33">
                  <c:v>63.357957784047571</c:v>
                </c:pt>
                <c:pt idx="34">
                  <c:v>64.832410030909216</c:v>
                </c:pt>
                <c:pt idx="35">
                  <c:v>66.214543895592215</c:v>
                </c:pt>
                <c:pt idx="36">
                  <c:v>67.505356968103413</c:v>
                </c:pt>
                <c:pt idx="37">
                  <c:v>68.70672588535966</c:v>
                </c:pt>
                <c:pt idx="38">
                  <c:v>69.821259070500162</c:v>
                </c:pt>
                <c:pt idx="39">
                  <c:v>70.85215298807482</c:v>
                </c:pt>
                <c:pt idx="40">
                  <c:v>71.803056402840028</c:v>
                </c:pt>
                <c:pt idx="41">
                  <c:v>72.677945841787277</c:v>
                </c:pt>
                <c:pt idx="42">
                  <c:v>73.481014284497988</c:v>
                </c:pt>
                <c:pt idx="43">
                  <c:v>74.216574098235625</c:v>
                </c:pt>
                <c:pt idx="44">
                  <c:v>74.888974415450349</c:v>
                </c:pt>
                <c:pt idx="45">
                  <c:v>75.502532524760284</c:v>
                </c:pt>
                <c:pt idx="46">
                  <c:v>76.061478398851946</c:v>
                </c:pt>
                <c:pt idx="47">
                  <c:v>76.569911191654924</c:v>
                </c:pt>
                <c:pt idx="48">
                  <c:v>77.03176637573155</c:v>
                </c:pt>
                <c:pt idx="49">
                  <c:v>77.450792131463444</c:v>
                </c:pt>
                <c:pt idx="50">
                  <c:v>77.830533616396423</c:v>
                </c:pt>
                <c:pt idx="51">
                  <c:v>78.174323813241315</c:v>
                </c:pt>
                <c:pt idx="52">
                  <c:v>78.485279759529263</c:v>
                </c:pt>
                <c:pt idx="53">
                  <c:v>78.766303085680661</c:v>
                </c:pt>
                <c:pt idx="54">
                  <c:v>79.020083919789371</c:v>
                </c:pt>
                <c:pt idx="55">
                  <c:v>79.249107348452156</c:v>
                </c:pt>
                <c:pt idx="56">
                  <c:v>79.455661747828799</c:v>
                </c:pt>
                <c:pt idx="57">
                  <c:v>79.641848414249822</c:v>
                </c:pt>
                <c:pt idx="58">
                  <c:v>79.809592027156327</c:v>
                </c:pt>
                <c:pt idx="59">
                  <c:v>79.96065156819499</c:v>
                </c:pt>
                <c:pt idx="60">
                  <c:v>80.096631398969308</c:v>
                </c:pt>
                <c:pt idx="61">
                  <c:v>80.21899226687448</c:v>
                </c:pt>
                <c:pt idx="62">
                  <c:v>80.329062064559224</c:v>
                </c:pt>
                <c:pt idx="63">
                  <c:v>80.428046214977485</c:v>
                </c:pt>
                <c:pt idx="64">
                  <c:v>80.517037591889235</c:v>
                </c:pt>
                <c:pt idx="65">
                  <c:v>80.597025916198291</c:v>
                </c:pt>
                <c:pt idx="66">
                  <c:v>80.668906592768025</c:v>
                </c:pt>
              </c:numCache>
            </c:numRef>
          </c:val>
          <c:smooth val="0"/>
          <c:extLst>
            <c:ext xmlns:c16="http://schemas.microsoft.com/office/drawing/2014/chart" uri="{C3380CC4-5D6E-409C-BE32-E72D297353CC}">
              <c16:uniqueId val="{00000001-00A8-434F-B096-76F21D4D3B6C}"/>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Data'!$CS$1</c:f>
              <c:strCache>
                <c:ptCount val="1"/>
                <c:pt idx="0">
                  <c:v>1st Derivative (Scaled to Fit)</c:v>
                </c:pt>
              </c:strCache>
            </c:strRef>
          </c:tx>
          <c:spPr>
            <a:ln w="25400" cap="rnd">
              <a:solidFill>
                <a:schemeClr val="accent5"/>
              </a:solidFill>
              <a:prstDash val="sysDash"/>
              <a:round/>
            </a:ln>
            <a:effectLst/>
          </c:spPr>
          <c:marker>
            <c:symbol val="none"/>
          </c:marker>
          <c:val>
            <c:numRef>
              <c:f>'Working Data'!$CS$178:$CS$244</c:f>
              <c:numCache>
                <c:formatCode>0.000</c:formatCode>
                <c:ptCount val="67"/>
                <c:pt idx="0">
                  <c:v>8.9506436475738221E-2</c:v>
                </c:pt>
                <c:pt idx="1">
                  <c:v>9.7782707842042502E-2</c:v>
                </c:pt>
                <c:pt idx="2">
                  <c:v>0.10660080692446029</c:v>
                </c:pt>
                <c:pt idx="3">
                  <c:v>0.11594915930732863</c:v>
                </c:pt>
                <c:pt idx="4">
                  <c:v>0.12580459845091199</c:v>
                </c:pt>
                <c:pt idx="5">
                  <c:v>0.13613056413944982</c:v>
                </c:pt>
                <c:pt idx="6">
                  <c:v>0.14687539384183509</c:v>
                </c:pt>
                <c:pt idx="7">
                  <c:v>0.1579708262349345</c:v>
                </c:pt>
                <c:pt idx="8">
                  <c:v>0.16933085824495075</c:v>
                </c:pt>
                <c:pt idx="9">
                  <c:v>0.18085111368726206</c:v>
                </c:pt>
                <c:pt idx="10">
                  <c:v>0.19240888895675121</c:v>
                </c:pt>
                <c:pt idx="11">
                  <c:v>0.20386403496186745</c:v>
                </c:pt>
                <c:pt idx="12">
                  <c:v>0.21506081062379653</c:v>
                </c:pt>
                <c:pt idx="13">
                  <c:v>0.22583079890566918</c:v>
                </c:pt>
                <c:pt idx="14">
                  <c:v>0.23599691068457146</c:v>
                </c:pt>
                <c:pt idx="15">
                  <c:v>0.24537841699280297</c:v>
                </c:pt>
                <c:pt idx="16">
                  <c:v>0.25379685200478064</c:v>
                </c:pt>
                <c:pt idx="17">
                  <c:v>0.26108252710200863</c:v>
                </c:pt>
                <c:pt idx="18">
                  <c:v>0.26708130289942023</c:v>
                </c:pt>
                <c:pt idx="19">
                  <c:v>0.27166119522917254</c:v>
                </c:pt>
                <c:pt idx="20">
                  <c:v>0.27471835592441601</c:v>
                </c:pt>
                <c:pt idx="21">
                  <c:v>0.27618197957426915</c:v>
                </c:pt>
                <c:pt idx="22">
                  <c:v>0.2760177471555878</c:v>
                </c:pt>
                <c:pt idx="23">
                  <c:v>0.27422952315629406</c:v>
                </c:pt>
                <c:pt idx="24">
                  <c:v>0.27085916356655715</c:v>
                </c:pt>
                <c:pt idx="25">
                  <c:v>0.26598445096964618</c:v>
                </c:pt>
                <c:pt idx="26">
                  <c:v>0.25971532974595235</c:v>
                </c:pt>
                <c:pt idx="27">
                  <c:v>0.25218874931451213</c:v>
                </c:pt>
                <c:pt idx="28">
                  <c:v>0.24356252044271276</c:v>
                </c:pt>
                <c:pt idx="29">
                  <c:v>0.2340086394755021</c:v>
                </c:pt>
                <c:pt idx="30">
                  <c:v>0.22370653598048043</c:v>
                </c:pt>
                <c:pt idx="31">
                  <c:v>0.21283665603009816</c:v>
                </c:pt>
                <c:pt idx="32">
                  <c:v>0.2015747167939527</c:v>
                </c:pt>
                <c:pt idx="33">
                  <c:v>0.19008687183185047</c:v>
                </c:pt>
                <c:pt idx="34">
                  <c:v>0.17852592429447345</c:v>
                </c:pt>
                <c:pt idx="35">
                  <c:v>0.1670286291309335</c:v>
                </c:pt>
                <c:pt idx="36">
                  <c:v>0.15571404412409634</c:v>
                </c:pt>
                <c:pt idx="37">
                  <c:v>0.14468282814095931</c:v>
                </c:pt>
                <c:pt idx="38">
                  <c:v>0.13401734489613229</c:v>
                </c:pt>
                <c:pt idx="39">
                  <c:v>0.12378241047828754</c:v>
                </c:pt>
                <c:pt idx="40">
                  <c:v>0.11402651971331218</c:v>
                </c:pt>
                <c:pt idx="41">
                  <c:v>0.10478339603250368</c:v>
                </c:pt>
                <c:pt idx="42">
                  <c:v>9.6073727623410363E-2</c:v>
                </c:pt>
                <c:pt idx="43">
                  <c:v>8.790697540381838E-2</c:v>
                </c:pt>
                <c:pt idx="44">
                  <c:v>8.0283162625662818E-2</c:v>
                </c:pt>
                <c:pt idx="45">
                  <c:v>7.3194579363077231E-2</c:v>
                </c:pt>
                <c:pt idx="46">
                  <c:v>6.662735624684403E-2</c:v>
                </c:pt>
                <c:pt idx="47">
                  <c:v>6.0562879743973716E-2</c:v>
                </c:pt>
                <c:pt idx="48">
                  <c:v>5.4979035749641525E-2</c:v>
                </c:pt>
                <c:pt idx="49">
                  <c:v>4.985127934169483E-2</c:v>
                </c:pt>
                <c:pt idx="50">
                  <c:v>4.5153536566470906E-2</c:v>
                </c:pt>
                <c:pt idx="51">
                  <c:v>4.0858949525454262E-2</c:v>
                </c:pt>
                <c:pt idx="52">
                  <c:v>3.6940479304378653E-2</c:v>
                </c:pt>
                <c:pt idx="53">
                  <c:v>3.3371382905083846E-2</c:v>
                </c:pt>
                <c:pt idx="54">
                  <c:v>3.0125580733892557E-2</c:v>
                </c:pt>
                <c:pt idx="55">
                  <c:v>2.717793073294026E-2</c:v>
                </c:pt>
                <c:pt idx="56">
                  <c:v>2.4504424208974813E-2</c:v>
                </c:pt>
                <c:pt idx="57">
                  <c:v>2.2082317048567366E-2</c:v>
                </c:pt>
                <c:pt idx="58">
                  <c:v>1.9890208482298791E-2</c:v>
                </c:pt>
                <c:pt idx="59">
                  <c:v>1.790807799717509E-2</c:v>
                </c:pt>
                <c:pt idx="60">
                  <c:v>1.6117289480574091E-2</c:v>
                </c:pt>
                <c:pt idx="61">
                  <c:v>1.4500570263915252E-2</c:v>
                </c:pt>
                <c:pt idx="62">
                  <c:v>1.3041971450337298E-2</c:v>
                </c:pt>
                <c:pt idx="63">
                  <c:v>1.1726814771592261E-2</c:v>
                </c:pt>
                <c:pt idx="64">
                  <c:v>1.0541630227147695E-2</c:v>
                </c:pt>
                <c:pt idx="65">
                  <c:v>9.4740879075196592E-3</c:v>
                </c:pt>
                <c:pt idx="66">
                  <c:v>8.5129266838694807E-3</c:v>
                </c:pt>
              </c:numCache>
            </c:numRef>
          </c:val>
          <c:smooth val="0"/>
          <c:extLst>
            <c:ext xmlns:c16="http://schemas.microsoft.com/office/drawing/2014/chart" uri="{C3380CC4-5D6E-409C-BE32-E72D297353CC}">
              <c16:uniqueId val="{00000002-00A8-434F-B096-76F21D4D3B6C}"/>
            </c:ext>
          </c:extLst>
        </c:ser>
        <c:ser>
          <c:idx val="2"/>
          <c:order val="3"/>
          <c:tx>
            <c:strRef>
              <c:f>'Working Data'!$CT$28</c:f>
              <c:strCache>
                <c:ptCount val="1"/>
                <c:pt idx="0">
                  <c:v>2nd Derivative</c:v>
                </c:pt>
              </c:strCache>
            </c:strRef>
          </c:tx>
          <c:spPr>
            <a:ln w="25400" cap="rnd">
              <a:solidFill>
                <a:schemeClr val="accent3"/>
              </a:solidFill>
              <a:prstDash val="dash"/>
              <a:round/>
            </a:ln>
            <a:effectLst/>
          </c:spPr>
          <c:marker>
            <c:symbol val="none"/>
          </c:marker>
          <c:val>
            <c:numRef>
              <c:f>'Working Data'!$CT$178:$CT$244</c:f>
              <c:numCache>
                <c:formatCode>0.000</c:formatCode>
                <c:ptCount val="67"/>
                <c:pt idx="0">
                  <c:v>6.4032284942717926E-2</c:v>
                </c:pt>
                <c:pt idx="1">
                  <c:v>6.8385912398160456E-2</c:v>
                </c:pt>
                <c:pt idx="2">
                  <c:v>7.2688481636529786E-2</c:v>
                </c:pt>
                <c:pt idx="3">
                  <c:v>7.6854509785739961E-2</c:v>
                </c:pt>
                <c:pt idx="4">
                  <c:v>8.0783999653339475E-2</c:v>
                </c:pt>
                <c:pt idx="5">
                  <c:v>8.4362770227837419E-2</c:v>
                </c:pt>
                <c:pt idx="6">
                  <c:v>8.7463645347847979E-2</c:v>
                </c:pt>
                <c:pt idx="7">
                  <c:v>8.9948689552915601E-2</c:v>
                </c:pt>
                <c:pt idx="8">
                  <c:v>9.1672651357929819E-2</c:v>
                </c:pt>
                <c:pt idx="9">
                  <c:v>9.2487715964792008E-2</c:v>
                </c:pt>
                <c:pt idx="10">
                  <c:v>9.224957756042694E-2</c:v>
                </c:pt>
                <c:pt idx="11">
                  <c:v>9.0824715490821939E-2</c:v>
                </c:pt>
                <c:pt idx="12">
                  <c:v>8.8098604113101664E-2</c:v>
                </c:pt>
                <c:pt idx="13">
                  <c:v>8.3984415612658292E-2</c:v>
                </c:pt>
                <c:pt idx="14">
                  <c:v>7.8431608855530646E-2</c:v>
                </c:pt>
                <c:pt idx="15">
                  <c:v>7.1433662301994119E-2</c:v>
                </c:pt>
                <c:pt idx="16">
                  <c:v>6.3034135269770253E-2</c:v>
                </c:pt>
                <c:pt idx="17">
                  <c:v>5.3330257414242369E-2</c:v>
                </c:pt>
                <c:pt idx="18">
                  <c:v>4.2473370305681366E-2</c:v>
                </c:pt>
                <c:pt idx="19">
                  <c:v>3.0665780952108448E-2</c:v>
                </c:pt>
                <c:pt idx="20">
                  <c:v>1.815391829363901E-2</c:v>
                </c:pt>
                <c:pt idx="21">
                  <c:v>5.2180723473496523E-3</c:v>
                </c:pt>
                <c:pt idx="22">
                  <c:v>-7.8406124785273153E-3</c:v>
                </c:pt>
                <c:pt idx="23">
                  <c:v>-2.0714884834797349E-2</c:v>
                </c:pt>
                <c:pt idx="24">
                  <c:v>-3.3106650528036741E-2</c:v>
                </c:pt>
                <c:pt idx="25">
                  <c:v>-4.4741463078002516E-2</c:v>
                </c:pt>
                <c:pt idx="26">
                  <c:v>-5.5381049292786234E-2</c:v>
                </c:pt>
                <c:pt idx="27">
                  <c:v>-6.4832924332221029E-2</c:v>
                </c:pt>
                <c:pt idx="28">
                  <c:v>-7.2956500883511771E-2</c:v>
                </c:pt>
                <c:pt idx="29">
                  <c:v>-7.9665493149485025E-2</c:v>
                </c:pt>
                <c:pt idx="30">
                  <c:v>-8.4926797375839927E-2</c:v>
                </c:pt>
                <c:pt idx="31">
                  <c:v>-8.8756345051009086E-2</c:v>
                </c:pt>
                <c:pt idx="32">
                  <c:v>-9.1212639007473006E-2</c:v>
                </c:pt>
                <c:pt idx="33">
                  <c:v>-9.2388783976661087E-2</c:v>
                </c:pt>
                <c:pt idx="34">
                  <c:v>-9.2403818832147488E-2</c:v>
                </c:pt>
                <c:pt idx="35">
                  <c:v>-9.1394069271169207E-2</c:v>
                </c:pt>
                <c:pt idx="36">
                  <c:v>-8.9505095985728894E-2</c:v>
                </c:pt>
                <c:pt idx="37">
                  <c:v>-8.6884644310567791E-2</c:v>
                </c:pt>
                <c:pt idx="38">
                  <c:v>-8.3676832655662559E-2</c:v>
                </c:pt>
                <c:pt idx="39">
                  <c:v>-8.0017667539197562E-2</c:v>
                </c:pt>
                <c:pt idx="40">
                  <c:v>-7.6031853796582866E-2</c:v>
                </c:pt>
                <c:pt idx="41">
                  <c:v>-7.1830783624381417E-2</c:v>
                </c:pt>
                <c:pt idx="42">
                  <c:v>-6.7511536241438894E-2</c:v>
                </c:pt>
                <c:pt idx="43">
                  <c:v>-6.3156696393438405E-2</c:v>
                </c:pt>
                <c:pt idx="44">
                  <c:v>-5.8834798305882542E-2</c:v>
                </c:pt>
                <c:pt idx="45">
                  <c:v>-5.4601215332891494E-2</c:v>
                </c:pt>
                <c:pt idx="46">
                  <c:v>-5.0499338414235012E-2</c:v>
                </c:pt>
                <c:pt idx="47">
                  <c:v>-4.656191361860712E-2</c:v>
                </c:pt>
                <c:pt idx="48">
                  <c:v>-4.2812436870281634E-2</c:v>
                </c:pt>
                <c:pt idx="49">
                  <c:v>-3.9266529991101008E-2</c:v>
                </c:pt>
                <c:pt idx="50">
                  <c:v>-3.5933245022715672E-2</c:v>
                </c:pt>
                <c:pt idx="51">
                  <c:v>-3.2816262792150705E-2</c:v>
                </c:pt>
                <c:pt idx="52">
                  <c:v>-2.9914966766227145E-2</c:v>
                </c:pt>
                <c:pt idx="53">
                  <c:v>-2.7225384677125423E-2</c:v>
                </c:pt>
                <c:pt idx="54">
                  <c:v>-2.4740998655037334E-2</c:v>
                </c:pt>
                <c:pt idx="55">
                  <c:v>-2.2453430214801073E-2</c:v>
                </c:pt>
                <c:pt idx="56">
                  <c:v>-2.0353009953386899E-2</c:v>
                </c:pt>
                <c:pt idx="57">
                  <c:v>-1.8429243721331288E-2</c:v>
                </c:pt>
                <c:pt idx="58">
                  <c:v>-1.6671187763182733E-2</c:v>
                </c:pt>
                <c:pt idx="59">
                  <c:v>-1.5067745233642777E-2</c:v>
                </c:pt>
                <c:pt idx="60">
                  <c:v>-1.3607895867666074E-2</c:v>
                </c:pt>
                <c:pt idx="61">
                  <c:v>-1.2280869628384643E-2</c:v>
                </c:pt>
                <c:pt idx="62">
                  <c:v>-1.1076274034023632E-2</c:v>
                </c:pt>
                <c:pt idx="63">
                  <c:v>-9.9841836856739731E-3</c:v>
                </c:pt>
                <c:pt idx="64">
                  <c:v>-8.9951993574049847E-3</c:v>
                </c:pt>
                <c:pt idx="65">
                  <c:v>-8.1004829167136035E-3</c:v>
                </c:pt>
                <c:pt idx="66">
                  <c:v>-7.2917733443758443E-3</c:v>
                </c:pt>
              </c:numCache>
            </c:numRef>
          </c:val>
          <c:smooth val="0"/>
          <c:extLst>
            <c:ext xmlns:c16="http://schemas.microsoft.com/office/drawing/2014/chart" uri="{C3380CC4-5D6E-409C-BE32-E72D297353CC}">
              <c16:uniqueId val="{00000003-00A8-434F-B096-76F21D4D3B6C}"/>
            </c:ext>
          </c:extLst>
        </c:ser>
        <c:ser>
          <c:idx val="3"/>
          <c:order val="4"/>
          <c:tx>
            <c:strRef>
              <c:f>'Working Data'!$CU$28</c:f>
              <c:strCache>
                <c:ptCount val="1"/>
                <c:pt idx="0">
                  <c:v>3rd Derivative</c:v>
                </c:pt>
              </c:strCache>
            </c:strRef>
          </c:tx>
          <c:spPr>
            <a:ln w="25400" cap="rnd">
              <a:solidFill>
                <a:schemeClr val="accent4"/>
              </a:solidFill>
              <a:prstDash val="dashDot"/>
              <a:round/>
            </a:ln>
            <a:effectLst/>
          </c:spPr>
          <c:marker>
            <c:symbol val="none"/>
          </c:marker>
          <c:val>
            <c:numRef>
              <c:f>'Working Data'!$CU$178:$CU$244</c:f>
              <c:numCache>
                <c:formatCode>0.000</c:formatCode>
                <c:ptCount val="67"/>
                <c:pt idx="0">
                  <c:v>4.3542418623353013E-3</c:v>
                </c:pt>
                <c:pt idx="1">
                  <c:v>4.3411433741091868E-3</c:v>
                </c:pt>
                <c:pt idx="2">
                  <c:v>4.2497539507079353E-3</c:v>
                </c:pt>
                <c:pt idx="3">
                  <c:v>4.0656311102606436E-3</c:v>
                </c:pt>
                <c:pt idx="4">
                  <c:v>3.7742991045066816E-3</c:v>
                </c:pt>
                <c:pt idx="5">
                  <c:v>3.3620091467670412E-3</c:v>
                </c:pt>
                <c:pt idx="6">
                  <c:v>2.8166947184494005E-3</c:v>
                </c:pt>
                <c:pt idx="7">
                  <c:v>2.1291059370455345E-3</c:v>
                </c:pt>
                <c:pt idx="8">
                  <c:v>1.2940804047286325E-3</c:v>
                </c:pt>
                <c:pt idx="9">
                  <c:v>3.1187593419502297E-4</c:v>
                </c:pt>
                <c:pt idx="10">
                  <c:v>-8.1054406664763821E-4</c:v>
                </c:pt>
                <c:pt idx="11">
                  <c:v>-2.0584141838351959E-3</c:v>
                </c:pt>
                <c:pt idx="12">
                  <c:v>-3.4084248126443903E-3</c:v>
                </c:pt>
                <c:pt idx="13">
                  <c:v>-4.8285065707168165E-3</c:v>
                </c:pt>
                <c:pt idx="14">
                  <c:v>-6.2782968371394819E-3</c:v>
                </c:pt>
                <c:pt idx="15">
                  <c:v>-7.7103978640729633E-3</c:v>
                </c:pt>
                <c:pt idx="16">
                  <c:v>-9.0724597047815263E-3</c:v>
                </c:pt>
                <c:pt idx="17">
                  <c:v>-1.0310020253481683E-2</c:v>
                </c:pt>
                <c:pt idx="18">
                  <c:v>-1.1369921406470144E-2</c:v>
                </c:pt>
                <c:pt idx="19">
                  <c:v>-1.2204013174038304E-2</c:v>
                </c:pt>
                <c:pt idx="20">
                  <c:v>-1.2772777922178668E-2</c:v>
                </c:pt>
                <c:pt idx="21">
                  <c:v>-1.304847446756998E-2</c:v>
                </c:pt>
                <c:pt idx="22">
                  <c:v>-1.3017429084871005E-2</c:v>
                </c:pt>
                <c:pt idx="23">
                  <c:v>-1.2681188855729376E-2</c:v>
                </c:pt>
                <c:pt idx="24">
                  <c:v>-1.2056390397346118E-2</c:v>
                </c:pt>
                <c:pt idx="25">
                  <c:v>-1.117336081691132E-2</c:v>
                </c:pt>
                <c:pt idx="26">
                  <c:v>-1.0073628518550034E-2</c:v>
                </c:pt>
                <c:pt idx="27">
                  <c:v>-8.8066507355329358E-3</c:v>
                </c:pt>
                <c:pt idx="28">
                  <c:v>-7.4261412814140802E-3</c:v>
                </c:pt>
                <c:pt idx="29">
                  <c:v>-5.9863968087216458E-3</c:v>
                </c:pt>
                <c:pt idx="30">
                  <c:v>-4.5389765989496773E-3</c:v>
                </c:pt>
                <c:pt idx="31">
                  <c:v>-3.1300040034747847E-3</c:v>
                </c:pt>
                <c:pt idx="32">
                  <c:v>-1.7982475605649328E-3</c:v>
                </c:pt>
                <c:pt idx="33">
                  <c:v>-5.7402769095602933E-4</c:v>
                </c:pt>
                <c:pt idx="34">
                  <c:v>5.2110186734236042E-4</c:v>
                </c:pt>
                <c:pt idx="35">
                  <c:v>1.4740190765895839E-3</c:v>
                </c:pt>
                <c:pt idx="36">
                  <c:v>2.2792062158111439E-3</c:v>
                </c:pt>
                <c:pt idx="37">
                  <c:v>2.9376027388949249E-3</c:v>
                </c:pt>
                <c:pt idx="38">
                  <c:v>3.4552999450608896E-3</c:v>
                </c:pt>
                <c:pt idx="39">
                  <c:v>3.8422130445705427E-3</c:v>
                </c:pt>
                <c:pt idx="40">
                  <c:v>4.1108328675729059E-3</c:v>
                </c:pt>
                <c:pt idx="41">
                  <c:v>4.275125048567972E-3</c:v>
                </c:pt>
                <c:pt idx="42">
                  <c:v>4.3496134238097664E-3</c:v>
                </c:pt>
                <c:pt idx="43">
                  <c:v>4.348659103907482E-3</c:v>
                </c:pt>
                <c:pt idx="44">
                  <c:v>4.2859281288336899E-3</c:v>
                </c:pt>
                <c:pt idx="45">
                  <c:v>4.1740285280850112E-3</c:v>
                </c:pt>
                <c:pt idx="46">
                  <c:v>4.0242910558676952E-3</c:v>
                </c:pt>
                <c:pt idx="47">
                  <c:v>3.8466656067551769E-3</c:v>
                </c:pt>
                <c:pt idx="48">
                  <c:v>3.6497060710877572E-3</c:v>
                </c:pt>
                <c:pt idx="49">
                  <c:v>3.440619033427599E-3</c:v>
                </c:pt>
                <c:pt idx="50">
                  <c:v>3.2253553463770213E-3</c:v>
                </c:pt>
                <c:pt idx="51">
                  <c:v>3.0087275612414922E-3</c:v>
                </c:pt>
                <c:pt idx="52">
                  <c:v>2.7945400215112406E-3</c:v>
                </c:pt>
                <c:pt idx="53">
                  <c:v>2.5857218606708007E-3</c:v>
                </c:pt>
                <c:pt idx="54">
                  <c:v>2.3844560641893423E-3</c:v>
                </c:pt>
                <c:pt idx="55">
                  <c:v>2.1923001229083795E-3</c:v>
                </c:pt>
                <c:pt idx="56">
                  <c:v>2.0102956474221064E-3</c:v>
                </c:pt>
                <c:pt idx="57">
                  <c:v>1.8390656896979634E-3</c:v>
                </c:pt>
                <c:pt idx="58">
                  <c:v>1.6788995028159698E-3</c:v>
                </c:pt>
                <c:pt idx="59">
                  <c:v>1.5298251381190022E-3</c:v>
                </c:pt>
                <c:pt idx="60">
                  <c:v>1.3916707018136547E-3</c:v>
                </c:pt>
                <c:pt idx="61">
                  <c:v>1.2641153316752206E-3</c:v>
                </c:pt>
                <c:pt idx="62">
                  <c:v>1.1467310601482703E-3</c:v>
                </c:pt>
                <c:pt idx="63">
                  <c:v>1.0390167437116962E-3</c:v>
                </c:pt>
                <c:pt idx="64">
                  <c:v>9.4042519152867784E-4</c:v>
                </c:pt>
                <c:pt idx="65">
                  <c:v>8.503845428205289E-4</c:v>
                </c:pt>
                <c:pt idx="66">
                  <c:v>7.6831483926953546E-4</c:v>
                </c:pt>
              </c:numCache>
            </c:numRef>
          </c:val>
          <c:smooth val="0"/>
          <c:extLst>
            <c:ext xmlns:c16="http://schemas.microsoft.com/office/drawing/2014/chart" uri="{C3380CC4-5D6E-409C-BE32-E72D297353CC}">
              <c16:uniqueId val="{00000004-00A8-434F-B096-76F21D4D3B6C}"/>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a:p>
                <a:pPr marL="0" marR="0" lvl="0" indent="0" algn="ctr" defTabSz="914400" rtl="0" eaLnBrk="1" fontAlgn="auto" latinLnBrk="0" hangingPunct="1">
                  <a:lnSpc>
                    <a:spcPct val="100000"/>
                  </a:lnSpc>
                  <a:spcBef>
                    <a:spcPts val="0"/>
                  </a:spcBef>
                  <a:spcAft>
                    <a:spcPts val="0"/>
                  </a:spcAft>
                  <a:buClrTx/>
                  <a:buSzTx/>
                  <a:buFontTx/>
                  <a:buNone/>
                  <a:tabLst/>
                  <a:defRPr/>
                </a:pPr>
                <a:endParaRPr lang="en-US"/>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 </a:t>
            </a:r>
            <a:r>
              <a:rPr lang="en-US"/>
              <a:t>#2:  Automatic Transmission</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Data'!$A$168:$A$213</c:f>
              <c:numCache>
                <c:formatCode>General</c:formatCode>
                <c:ptCount val="46"/>
                <c:pt idx="0">
                  <c:v>1939</c:v>
                </c:pt>
                <c:pt idx="1">
                  <c:v>1940</c:v>
                </c:pt>
                <c:pt idx="2">
                  <c:v>1941</c:v>
                </c:pt>
                <c:pt idx="3">
                  <c:v>1942</c:v>
                </c:pt>
                <c:pt idx="4">
                  <c:v>1943</c:v>
                </c:pt>
                <c:pt idx="5">
                  <c:v>1944</c:v>
                </c:pt>
                <c:pt idx="6">
                  <c:v>1945</c:v>
                </c:pt>
                <c:pt idx="7">
                  <c:v>1946</c:v>
                </c:pt>
                <c:pt idx="8">
                  <c:v>1947</c:v>
                </c:pt>
                <c:pt idx="9">
                  <c:v>1948</c:v>
                </c:pt>
                <c:pt idx="10">
                  <c:v>1949</c:v>
                </c:pt>
                <c:pt idx="11">
                  <c:v>1950</c:v>
                </c:pt>
                <c:pt idx="12">
                  <c:v>1951</c:v>
                </c:pt>
                <c:pt idx="13">
                  <c:v>1952</c:v>
                </c:pt>
                <c:pt idx="14">
                  <c:v>1953</c:v>
                </c:pt>
                <c:pt idx="15">
                  <c:v>1954</c:v>
                </c:pt>
                <c:pt idx="16">
                  <c:v>1955</c:v>
                </c:pt>
                <c:pt idx="17">
                  <c:v>1956</c:v>
                </c:pt>
                <c:pt idx="18">
                  <c:v>1957</c:v>
                </c:pt>
                <c:pt idx="19">
                  <c:v>1958</c:v>
                </c:pt>
                <c:pt idx="20">
                  <c:v>1959</c:v>
                </c:pt>
                <c:pt idx="21">
                  <c:v>1960</c:v>
                </c:pt>
                <c:pt idx="22">
                  <c:v>1961</c:v>
                </c:pt>
                <c:pt idx="23">
                  <c:v>1962</c:v>
                </c:pt>
                <c:pt idx="24">
                  <c:v>1963</c:v>
                </c:pt>
                <c:pt idx="25">
                  <c:v>1964</c:v>
                </c:pt>
                <c:pt idx="26">
                  <c:v>1965</c:v>
                </c:pt>
                <c:pt idx="27">
                  <c:v>1966</c:v>
                </c:pt>
                <c:pt idx="28">
                  <c:v>1967</c:v>
                </c:pt>
                <c:pt idx="29">
                  <c:v>1968</c:v>
                </c:pt>
                <c:pt idx="30">
                  <c:v>1969</c:v>
                </c:pt>
                <c:pt idx="31">
                  <c:v>1970</c:v>
                </c:pt>
                <c:pt idx="32">
                  <c:v>1971</c:v>
                </c:pt>
                <c:pt idx="33">
                  <c:v>1972</c:v>
                </c:pt>
                <c:pt idx="34">
                  <c:v>1973</c:v>
                </c:pt>
                <c:pt idx="35">
                  <c:v>1974</c:v>
                </c:pt>
                <c:pt idx="36">
                  <c:v>1975</c:v>
                </c:pt>
                <c:pt idx="37">
                  <c:v>1976</c:v>
                </c:pt>
                <c:pt idx="38">
                  <c:v>1977</c:v>
                </c:pt>
                <c:pt idx="39">
                  <c:v>1978</c:v>
                </c:pt>
                <c:pt idx="40">
                  <c:v>1979</c:v>
                </c:pt>
                <c:pt idx="41">
                  <c:v>1980</c:v>
                </c:pt>
                <c:pt idx="42">
                  <c:v>1981</c:v>
                </c:pt>
                <c:pt idx="43">
                  <c:v>1982</c:v>
                </c:pt>
                <c:pt idx="44">
                  <c:v>1983</c:v>
                </c:pt>
                <c:pt idx="45">
                  <c:v>1984</c:v>
                </c:pt>
              </c:numCache>
            </c:numRef>
          </c:cat>
          <c:val>
            <c:numRef>
              <c:f>'Working Data'!$G$168:$G$213</c:f>
              <c:numCache>
                <c:formatCode>General</c:formatCode>
                <c:ptCount val="46"/>
                <c:pt idx="0">
                  <c:v>0</c:v>
                </c:pt>
                <c:pt idx="12">
                  <c:v>36</c:v>
                </c:pt>
                <c:pt idx="13">
                  <c:v>44.5</c:v>
                </c:pt>
                <c:pt idx="14">
                  <c:v>50</c:v>
                </c:pt>
                <c:pt idx="15">
                  <c:v>55</c:v>
                </c:pt>
                <c:pt idx="16">
                  <c:v>63.5</c:v>
                </c:pt>
                <c:pt idx="17">
                  <c:v>72.3</c:v>
                </c:pt>
                <c:pt idx="18">
                  <c:v>80</c:v>
                </c:pt>
                <c:pt idx="19">
                  <c:v>82</c:v>
                </c:pt>
                <c:pt idx="20">
                  <c:v>81</c:v>
                </c:pt>
                <c:pt idx="21">
                  <c:v>78</c:v>
                </c:pt>
                <c:pt idx="22">
                  <c:v>77</c:v>
                </c:pt>
                <c:pt idx="23">
                  <c:v>78</c:v>
                </c:pt>
                <c:pt idx="24">
                  <c:v>80</c:v>
                </c:pt>
                <c:pt idx="25">
                  <c:v>82</c:v>
                </c:pt>
                <c:pt idx="26">
                  <c:v>84</c:v>
                </c:pt>
                <c:pt idx="27">
                  <c:v>86.5</c:v>
                </c:pt>
                <c:pt idx="28">
                  <c:v>89.5</c:v>
                </c:pt>
                <c:pt idx="29">
                  <c:v>93</c:v>
                </c:pt>
                <c:pt idx="30">
                  <c:v>95</c:v>
                </c:pt>
                <c:pt idx="31">
                  <c:v>97</c:v>
                </c:pt>
                <c:pt idx="32">
                  <c:v>97.5</c:v>
                </c:pt>
                <c:pt idx="33">
                  <c:v>98</c:v>
                </c:pt>
                <c:pt idx="34">
                  <c:v>98.5</c:v>
                </c:pt>
                <c:pt idx="35">
                  <c:v>98</c:v>
                </c:pt>
                <c:pt idx="36">
                  <c:v>98.5</c:v>
                </c:pt>
                <c:pt idx="37">
                  <c:v>98</c:v>
                </c:pt>
                <c:pt idx="38">
                  <c:v>99</c:v>
                </c:pt>
                <c:pt idx="39">
                  <c:v>100</c:v>
                </c:pt>
                <c:pt idx="40">
                  <c:v>100</c:v>
                </c:pt>
                <c:pt idx="41">
                  <c:v>100</c:v>
                </c:pt>
                <c:pt idx="42">
                  <c:v>100</c:v>
                </c:pt>
                <c:pt idx="43">
                  <c:v>100</c:v>
                </c:pt>
                <c:pt idx="44">
                  <c:v>100</c:v>
                </c:pt>
                <c:pt idx="45">
                  <c:v>100</c:v>
                </c:pt>
              </c:numCache>
            </c:numRef>
          </c:val>
          <c:smooth val="0"/>
          <c:extLst>
            <c:ext xmlns:c16="http://schemas.microsoft.com/office/drawing/2014/chart" uri="{C3380CC4-5D6E-409C-BE32-E72D297353CC}">
              <c16:uniqueId val="{00000000-9BB7-4FF7-9140-7D585FE931B5}"/>
            </c:ext>
          </c:extLst>
        </c:ser>
        <c:ser>
          <c:idx val="1"/>
          <c:order val="1"/>
          <c:tx>
            <c:strRef>
              <c:f>'Working Data'!$H$28</c:f>
              <c:strCache>
                <c:ptCount val="1"/>
                <c:pt idx="0">
                  <c:v>Logistic Curve</c:v>
                </c:pt>
              </c:strCache>
            </c:strRef>
          </c:tx>
          <c:spPr>
            <a:ln w="25400" cap="rnd">
              <a:solidFill>
                <a:schemeClr val="accent2"/>
              </a:solidFill>
              <a:prstDash val="sysDot"/>
              <a:round/>
            </a:ln>
            <a:effectLst/>
          </c:spPr>
          <c:marker>
            <c:symbol val="none"/>
          </c:marker>
          <c:cat>
            <c:numRef>
              <c:f>'Working Data'!$A$168:$A$213</c:f>
              <c:numCache>
                <c:formatCode>General</c:formatCode>
                <c:ptCount val="46"/>
                <c:pt idx="0">
                  <c:v>1939</c:v>
                </c:pt>
                <c:pt idx="1">
                  <c:v>1940</c:v>
                </c:pt>
                <c:pt idx="2">
                  <c:v>1941</c:v>
                </c:pt>
                <c:pt idx="3">
                  <c:v>1942</c:v>
                </c:pt>
                <c:pt idx="4">
                  <c:v>1943</c:v>
                </c:pt>
                <c:pt idx="5">
                  <c:v>1944</c:v>
                </c:pt>
                <c:pt idx="6">
                  <c:v>1945</c:v>
                </c:pt>
                <c:pt idx="7">
                  <c:v>1946</c:v>
                </c:pt>
                <c:pt idx="8">
                  <c:v>1947</c:v>
                </c:pt>
                <c:pt idx="9">
                  <c:v>1948</c:v>
                </c:pt>
                <c:pt idx="10">
                  <c:v>1949</c:v>
                </c:pt>
                <c:pt idx="11">
                  <c:v>1950</c:v>
                </c:pt>
                <c:pt idx="12">
                  <c:v>1951</c:v>
                </c:pt>
                <c:pt idx="13">
                  <c:v>1952</c:v>
                </c:pt>
                <c:pt idx="14">
                  <c:v>1953</c:v>
                </c:pt>
                <c:pt idx="15">
                  <c:v>1954</c:v>
                </c:pt>
                <c:pt idx="16">
                  <c:v>1955</c:v>
                </c:pt>
                <c:pt idx="17">
                  <c:v>1956</c:v>
                </c:pt>
                <c:pt idx="18">
                  <c:v>1957</c:v>
                </c:pt>
                <c:pt idx="19">
                  <c:v>1958</c:v>
                </c:pt>
                <c:pt idx="20">
                  <c:v>1959</c:v>
                </c:pt>
                <c:pt idx="21">
                  <c:v>1960</c:v>
                </c:pt>
                <c:pt idx="22">
                  <c:v>1961</c:v>
                </c:pt>
                <c:pt idx="23">
                  <c:v>1962</c:v>
                </c:pt>
                <c:pt idx="24">
                  <c:v>1963</c:v>
                </c:pt>
                <c:pt idx="25">
                  <c:v>1964</c:v>
                </c:pt>
                <c:pt idx="26">
                  <c:v>1965</c:v>
                </c:pt>
                <c:pt idx="27">
                  <c:v>1966</c:v>
                </c:pt>
                <c:pt idx="28">
                  <c:v>1967</c:v>
                </c:pt>
                <c:pt idx="29">
                  <c:v>1968</c:v>
                </c:pt>
                <c:pt idx="30">
                  <c:v>1969</c:v>
                </c:pt>
                <c:pt idx="31">
                  <c:v>1970</c:v>
                </c:pt>
                <c:pt idx="32">
                  <c:v>1971</c:v>
                </c:pt>
                <c:pt idx="33">
                  <c:v>1972</c:v>
                </c:pt>
                <c:pt idx="34">
                  <c:v>1973</c:v>
                </c:pt>
                <c:pt idx="35">
                  <c:v>1974</c:v>
                </c:pt>
                <c:pt idx="36">
                  <c:v>1975</c:v>
                </c:pt>
                <c:pt idx="37">
                  <c:v>1976</c:v>
                </c:pt>
                <c:pt idx="38">
                  <c:v>1977</c:v>
                </c:pt>
                <c:pt idx="39">
                  <c:v>1978</c:v>
                </c:pt>
                <c:pt idx="40">
                  <c:v>1979</c:v>
                </c:pt>
                <c:pt idx="41">
                  <c:v>1980</c:v>
                </c:pt>
                <c:pt idx="42">
                  <c:v>1981</c:v>
                </c:pt>
                <c:pt idx="43">
                  <c:v>1982</c:v>
                </c:pt>
                <c:pt idx="44">
                  <c:v>1983</c:v>
                </c:pt>
                <c:pt idx="45">
                  <c:v>1984</c:v>
                </c:pt>
              </c:numCache>
            </c:numRef>
          </c:cat>
          <c:val>
            <c:numRef>
              <c:f>'Working Data'!$H$168:$H$213</c:f>
              <c:numCache>
                <c:formatCode>0.000</c:formatCode>
                <c:ptCount val="46"/>
                <c:pt idx="0">
                  <c:v>7.7637311133518789</c:v>
                </c:pt>
                <c:pt idx="12">
                  <c:v>42.543428912833711</c:v>
                </c:pt>
                <c:pt idx="13">
                  <c:v>47.020905363696762</c:v>
                </c:pt>
                <c:pt idx="14">
                  <c:v>51.546850514709149</c:v>
                </c:pt>
                <c:pt idx="15">
                  <c:v>56.047564062064325</c:v>
                </c:pt>
                <c:pt idx="16">
                  <c:v>60.450971298901152</c:v>
                </c:pt>
                <c:pt idx="17">
                  <c:v>64.691141142713292</c:v>
                </c:pt>
                <c:pt idx="18">
                  <c:v>68.712000610139427</c:v>
                </c:pt>
                <c:pt idx="19">
                  <c:v>72.469835450458845</c:v>
                </c:pt>
                <c:pt idx="20">
                  <c:v>75.934411155587895</c:v>
                </c:pt>
                <c:pt idx="21">
                  <c:v>79.088791447583631</c:v>
                </c:pt>
                <c:pt idx="22">
                  <c:v>81.928113849143358</c:v>
                </c:pt>
                <c:pt idx="23">
                  <c:v>84.45767523959195</c:v>
                </c:pt>
                <c:pt idx="24">
                  <c:v>86.690687172145672</c:v>
                </c:pt>
                <c:pt idx="25">
                  <c:v>88.646005276238228</c:v>
                </c:pt>
                <c:pt idx="26">
                  <c:v>90.346050518346729</c:v>
                </c:pt>
                <c:pt idx="27">
                  <c:v>91.815049564466065</c:v>
                </c:pt>
                <c:pt idx="28">
                  <c:v>93.077644541115035</c:v>
                </c:pt>
                <c:pt idx="29">
                  <c:v>94.157866809917749</c:v>
                </c:pt>
                <c:pt idx="30">
                  <c:v>95.078435285683881</c:v>
                </c:pt>
                <c:pt idx="31">
                  <c:v>95.860323576912705</c:v>
                </c:pt>
                <c:pt idx="32">
                  <c:v>96.522536636985791</c:v>
                </c:pt>
                <c:pt idx="33">
                  <c:v>97.082041780968808</c:v>
                </c:pt>
                <c:pt idx="34">
                  <c:v>97.553806990169619</c:v>
                </c:pt>
                <c:pt idx="35">
                  <c:v>97.950908747772132</c:v>
                </c:pt>
                <c:pt idx="36">
                  <c:v>98.284680630889596</c:v>
                </c:pt>
                <c:pt idx="37">
                  <c:v>98.564881717818167</c:v>
                </c:pt>
                <c:pt idx="38">
                  <c:v>98.799870261751494</c:v>
                </c:pt>
                <c:pt idx="39">
                  <c:v>98.996773044816663</c:v>
                </c:pt>
                <c:pt idx="40">
                  <c:v>99.16164452311962</c:v>
                </c:pt>
                <c:pt idx="41">
                  <c:v>99.299612526264099</c:v>
                </c:pt>
                <c:pt idx="42">
                  <c:v>99.415009108372459</c:v>
                </c:pt>
                <c:pt idx="43">
                  <c:v>99.511486362910858</c:v>
                </c:pt>
                <c:pt idx="44">
                  <c:v>99.592117777338316</c:v>
                </c:pt>
                <c:pt idx="45">
                  <c:v>99.659486147361989</c:v>
                </c:pt>
              </c:numCache>
            </c:numRef>
          </c:val>
          <c:smooth val="0"/>
          <c:extLst>
            <c:ext xmlns:c16="http://schemas.microsoft.com/office/drawing/2014/chart" uri="{C3380CC4-5D6E-409C-BE32-E72D297353CC}">
              <c16:uniqueId val="{00000001-9BB7-4FF7-9140-7D585FE931B5}"/>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Data'!$I$1</c:f>
              <c:strCache>
                <c:ptCount val="1"/>
                <c:pt idx="0">
                  <c:v>1st Derivative (Scaled to Fit)</c:v>
                </c:pt>
              </c:strCache>
            </c:strRef>
          </c:tx>
          <c:spPr>
            <a:ln w="25400" cap="rnd">
              <a:solidFill>
                <a:schemeClr val="accent5"/>
              </a:solidFill>
              <a:prstDash val="sysDash"/>
              <a:round/>
            </a:ln>
            <a:effectLst/>
          </c:spPr>
          <c:marker>
            <c:symbol val="none"/>
          </c:marker>
          <c:val>
            <c:numRef>
              <c:f>'Working Data'!$I$168:$I$213</c:f>
              <c:numCache>
                <c:formatCode>0.000</c:formatCode>
                <c:ptCount val="46"/>
                <c:pt idx="0">
                  <c:v>0.16219509178653593</c:v>
                </c:pt>
                <c:pt idx="12">
                  <c:v>0.55365304147085814</c:v>
                </c:pt>
                <c:pt idx="13">
                  <c:v>0.5642362892717242</c:v>
                </c:pt>
                <c:pt idx="14">
                  <c:v>0.56570451162002211</c:v>
                </c:pt>
                <c:pt idx="15">
                  <c:v>0.55796272549144788</c:v>
                </c:pt>
                <c:pt idx="16">
                  <c:v>0.54150765530256051</c:v>
                </c:pt>
                <c:pt idx="17">
                  <c:v>0.51736135971883002</c:v>
                </c:pt>
                <c:pt idx="18">
                  <c:v>0.48694048438605025</c:v>
                </c:pt>
                <c:pt idx="19">
                  <c:v>0.4518888002557036</c:v>
                </c:pt>
                <c:pt idx="20">
                  <c:v>0.41390494731320254</c:v>
                </c:pt>
                <c:pt idx="21">
                  <c:v>0.37459292272547523</c:v>
                </c:pt>
                <c:pt idx="22">
                  <c:v>0.33535279780614075</c:v>
                </c:pt>
                <c:pt idx="23">
                  <c:v>0.29731758582522005</c:v>
                </c:pt>
                <c:pt idx="24">
                  <c:v>0.26133259073520937</c:v>
                </c:pt>
                <c:pt idx="25">
                  <c:v>0.22796771851508416</c:v>
                </c:pt>
                <c:pt idx="26">
                  <c:v>0.19755120784194596</c:v>
                </c:pt>
                <c:pt idx="27">
                  <c:v>0.17021405665083195</c:v>
                </c:pt>
                <c:pt idx="28">
                  <c:v>0.14593678550834024</c:v>
                </c:pt>
                <c:pt idx="29">
                  <c:v>0.12459297618155384</c:v>
                </c:pt>
                <c:pt idx="30">
                  <c:v>0.10598654165279002</c:v>
                </c:pt>
                <c:pt idx="31">
                  <c:v>8.9881597334393118E-2</c:v>
                </c:pt>
                <c:pt idx="32">
                  <c:v>7.6025062400005269E-2</c:v>
                </c:pt>
                <c:pt idx="33">
                  <c:v>6.4162823379739359E-2</c:v>
                </c:pt>
                <c:pt idx="34">
                  <c:v>5.4050589928274391E-2</c:v>
                </c:pt>
                <c:pt idx="35">
                  <c:v>4.5460610555995595E-2</c:v>
                </c:pt>
                <c:pt idx="36">
                  <c:v>3.8185309744520578E-2</c:v>
                </c:pt>
                <c:pt idx="37">
                  <c:v>3.2038737740578221E-2</c:v>
                </c:pt>
                <c:pt idx="38">
                  <c:v>2.6856540395360402E-2</c:v>
                </c:pt>
                <c:pt idx="39">
                  <c:v>2.2494985945270531E-2</c:v>
                </c:pt>
                <c:pt idx="40">
                  <c:v>1.8829440773797473E-2</c:v>
                </c:pt>
                <c:pt idx="41">
                  <c:v>1.5752570046003826E-2</c:v>
                </c:pt>
                <c:pt idx="42">
                  <c:v>1.3172449920292574E-2</c:v>
                </c:pt>
                <c:pt idx="43">
                  <c:v>1.1010711925532936E-2</c:v>
                </c:pt>
                <c:pt idx="44">
                  <c:v>9.200792578163983E-3</c:v>
                </c:pt>
                <c:pt idx="45">
                  <c:v>7.6863281785346732E-3</c:v>
                </c:pt>
              </c:numCache>
            </c:numRef>
          </c:val>
          <c:smooth val="0"/>
          <c:extLst>
            <c:ext xmlns:c16="http://schemas.microsoft.com/office/drawing/2014/chart" uri="{C3380CC4-5D6E-409C-BE32-E72D297353CC}">
              <c16:uniqueId val="{00000002-9BB7-4FF7-9140-7D585FE931B5}"/>
            </c:ext>
          </c:extLst>
        </c:ser>
        <c:ser>
          <c:idx val="2"/>
          <c:order val="3"/>
          <c:tx>
            <c:strRef>
              <c:f>'Working Data'!$J$28</c:f>
              <c:strCache>
                <c:ptCount val="1"/>
                <c:pt idx="0">
                  <c:v>2nd Derivative</c:v>
                </c:pt>
              </c:strCache>
            </c:strRef>
          </c:tx>
          <c:spPr>
            <a:ln w="25400" cap="rnd">
              <a:solidFill>
                <a:schemeClr val="accent3"/>
              </a:solidFill>
              <a:prstDash val="dash"/>
              <a:round/>
            </a:ln>
            <a:effectLst/>
          </c:spPr>
          <c:marker>
            <c:symbol val="none"/>
          </c:marker>
          <c:cat>
            <c:numRef>
              <c:f>'Working Data'!$A$168:$A$213</c:f>
              <c:numCache>
                <c:formatCode>General</c:formatCode>
                <c:ptCount val="46"/>
                <c:pt idx="0">
                  <c:v>1939</c:v>
                </c:pt>
                <c:pt idx="1">
                  <c:v>1940</c:v>
                </c:pt>
                <c:pt idx="2">
                  <c:v>1941</c:v>
                </c:pt>
                <c:pt idx="3">
                  <c:v>1942</c:v>
                </c:pt>
                <c:pt idx="4">
                  <c:v>1943</c:v>
                </c:pt>
                <c:pt idx="5">
                  <c:v>1944</c:v>
                </c:pt>
                <c:pt idx="6">
                  <c:v>1945</c:v>
                </c:pt>
                <c:pt idx="7">
                  <c:v>1946</c:v>
                </c:pt>
                <c:pt idx="8">
                  <c:v>1947</c:v>
                </c:pt>
                <c:pt idx="9">
                  <c:v>1948</c:v>
                </c:pt>
                <c:pt idx="10">
                  <c:v>1949</c:v>
                </c:pt>
                <c:pt idx="11">
                  <c:v>1950</c:v>
                </c:pt>
                <c:pt idx="12">
                  <c:v>1951</c:v>
                </c:pt>
                <c:pt idx="13">
                  <c:v>1952</c:v>
                </c:pt>
                <c:pt idx="14">
                  <c:v>1953</c:v>
                </c:pt>
                <c:pt idx="15">
                  <c:v>1954</c:v>
                </c:pt>
                <c:pt idx="16">
                  <c:v>1955</c:v>
                </c:pt>
                <c:pt idx="17">
                  <c:v>1956</c:v>
                </c:pt>
                <c:pt idx="18">
                  <c:v>1957</c:v>
                </c:pt>
                <c:pt idx="19">
                  <c:v>1958</c:v>
                </c:pt>
                <c:pt idx="20">
                  <c:v>1959</c:v>
                </c:pt>
                <c:pt idx="21">
                  <c:v>1960</c:v>
                </c:pt>
                <c:pt idx="22">
                  <c:v>1961</c:v>
                </c:pt>
                <c:pt idx="23">
                  <c:v>1962</c:v>
                </c:pt>
                <c:pt idx="24">
                  <c:v>1963</c:v>
                </c:pt>
                <c:pt idx="25">
                  <c:v>1964</c:v>
                </c:pt>
                <c:pt idx="26">
                  <c:v>1965</c:v>
                </c:pt>
                <c:pt idx="27">
                  <c:v>1966</c:v>
                </c:pt>
                <c:pt idx="28">
                  <c:v>1967</c:v>
                </c:pt>
                <c:pt idx="29">
                  <c:v>1968</c:v>
                </c:pt>
                <c:pt idx="30">
                  <c:v>1969</c:v>
                </c:pt>
                <c:pt idx="31">
                  <c:v>1970</c:v>
                </c:pt>
                <c:pt idx="32">
                  <c:v>1971</c:v>
                </c:pt>
                <c:pt idx="33">
                  <c:v>1972</c:v>
                </c:pt>
                <c:pt idx="34">
                  <c:v>1973</c:v>
                </c:pt>
                <c:pt idx="35">
                  <c:v>1974</c:v>
                </c:pt>
                <c:pt idx="36">
                  <c:v>1975</c:v>
                </c:pt>
                <c:pt idx="37">
                  <c:v>1976</c:v>
                </c:pt>
                <c:pt idx="38">
                  <c:v>1977</c:v>
                </c:pt>
                <c:pt idx="39">
                  <c:v>1978</c:v>
                </c:pt>
                <c:pt idx="40">
                  <c:v>1979</c:v>
                </c:pt>
                <c:pt idx="41">
                  <c:v>1980</c:v>
                </c:pt>
                <c:pt idx="42">
                  <c:v>1981</c:v>
                </c:pt>
                <c:pt idx="43">
                  <c:v>1982</c:v>
                </c:pt>
                <c:pt idx="44">
                  <c:v>1983</c:v>
                </c:pt>
                <c:pt idx="45">
                  <c:v>1984</c:v>
                </c:pt>
              </c:numCache>
            </c:numRef>
          </c:cat>
          <c:val>
            <c:numRef>
              <c:f>'Working Data'!$J$168:$J$213</c:f>
              <c:numCache>
                <c:formatCode>0.000</c:formatCode>
                <c:ptCount val="46"/>
                <c:pt idx="0">
                  <c:v>0.19860890585550867</c:v>
                </c:pt>
                <c:pt idx="12">
                  <c:v>0.11968847062242965</c:v>
                </c:pt>
                <c:pt idx="13">
                  <c:v>4.8732734275813767E-2</c:v>
                </c:pt>
                <c:pt idx="14">
                  <c:v>-2.5369590287226081E-2</c:v>
                </c:pt>
                <c:pt idx="15">
                  <c:v>-9.7827539281994183E-2</c:v>
                </c:pt>
                <c:pt idx="16">
                  <c:v>-0.16407284950855294</c:v>
                </c:pt>
                <c:pt idx="17">
                  <c:v>-0.22035605340752834</c:v>
                </c:pt>
                <c:pt idx="18">
                  <c:v>-0.26416274656018585</c:v>
                </c:pt>
                <c:pt idx="19">
                  <c:v>-0.29437907398902818</c:v>
                </c:pt>
                <c:pt idx="20">
                  <c:v>-0.31120923369716119</c:v>
                </c:pt>
                <c:pt idx="21">
                  <c:v>-0.31590806316562969</c:v>
                </c:pt>
                <c:pt idx="22">
                  <c:v>-0.31042069173556203</c:v>
                </c:pt>
                <c:pt idx="23">
                  <c:v>-0.29701749859283649</c:v>
                </c:pt>
                <c:pt idx="24">
                  <c:v>-0.27798725464492002</c:v>
                </c:pt>
                <c:pt idx="25">
                  <c:v>-0.25541913318907045</c:v>
                </c:pt>
                <c:pt idx="26">
                  <c:v>-0.23107671359792228</c:v>
                </c:pt>
                <c:pt idx="27">
                  <c:v>-0.20634953907888795</c:v>
                </c:pt>
                <c:pt idx="28">
                  <c:v>-0.1822603455498453</c:v>
                </c:pt>
                <c:pt idx="29">
                  <c:v>-0.15950603161855087</c:v>
                </c:pt>
                <c:pt idx="30">
                  <c:v>-0.13851443000482697</c:v>
                </c:pt>
                <c:pt idx="31">
                  <c:v>-0.11950425300970346</c:v>
                </c:pt>
                <c:pt idx="32">
                  <c:v>-0.10254054865582181</c:v>
                </c:pt>
                <c:pt idx="33">
                  <c:v>-8.7581871157631497E-2</c:v>
                </c:pt>
                <c:pt idx="34">
                  <c:v>-7.4518000659563585E-2</c:v>
                </c:pt>
                <c:pt idx="35">
                  <c:v>-6.3198616538161945E-2</c:v>
                </c:pt>
                <c:pt idx="36">
                  <c:v>-5.3454115288132049E-2</c:v>
                </c:pt>
                <c:pt idx="37">
                  <c:v>-4.511003850379057E-2</c:v>
                </c:pt>
                <c:pt idx="38">
                  <c:v>-3.799655297103624E-2</c:v>
                </c:pt>
                <c:pt idx="39">
                  <c:v>-3.1954252987558954E-2</c:v>
                </c:pt>
                <c:pt idx="40">
                  <c:v>-2.6837328926114973E-2</c:v>
                </c:pt>
                <c:pt idx="41">
                  <c:v>-2.2514919077703827E-2</c:v>
                </c:pt>
                <c:pt idx="42">
                  <c:v>-1.8871260117102006E-2</c:v>
                </c:pt>
                <c:pt idx="43">
                  <c:v>-1.5805084773355797E-2</c:v>
                </c:pt>
                <c:pt idx="44">
                  <c:v>-1.3228584015218477E-2</c:v>
                </c:pt>
                <c:pt idx="45">
                  <c:v>-1.1066151452432661E-2</c:v>
                </c:pt>
              </c:numCache>
            </c:numRef>
          </c:val>
          <c:smooth val="0"/>
          <c:extLst>
            <c:ext xmlns:c16="http://schemas.microsoft.com/office/drawing/2014/chart" uri="{C3380CC4-5D6E-409C-BE32-E72D297353CC}">
              <c16:uniqueId val="{00000003-9BB7-4FF7-9140-7D585FE931B5}"/>
            </c:ext>
          </c:extLst>
        </c:ser>
        <c:ser>
          <c:idx val="3"/>
          <c:order val="4"/>
          <c:tx>
            <c:strRef>
              <c:f>'Working Data'!$K$28</c:f>
              <c:strCache>
                <c:ptCount val="1"/>
                <c:pt idx="0">
                  <c:v>3rd Derivative</c:v>
                </c:pt>
              </c:strCache>
            </c:strRef>
          </c:tx>
          <c:spPr>
            <a:ln w="25400" cap="rnd">
              <a:solidFill>
                <a:schemeClr val="accent4"/>
              </a:solidFill>
              <a:prstDash val="dashDot"/>
              <a:round/>
            </a:ln>
            <a:effectLst/>
          </c:spPr>
          <c:marker>
            <c:symbol val="none"/>
          </c:marker>
          <c:cat>
            <c:numRef>
              <c:f>'Working Data'!$A$168:$A$213</c:f>
              <c:numCache>
                <c:formatCode>General</c:formatCode>
                <c:ptCount val="46"/>
                <c:pt idx="0">
                  <c:v>1939</c:v>
                </c:pt>
                <c:pt idx="1">
                  <c:v>1940</c:v>
                </c:pt>
                <c:pt idx="2">
                  <c:v>1941</c:v>
                </c:pt>
                <c:pt idx="3">
                  <c:v>1942</c:v>
                </c:pt>
                <c:pt idx="4">
                  <c:v>1943</c:v>
                </c:pt>
                <c:pt idx="5">
                  <c:v>1944</c:v>
                </c:pt>
                <c:pt idx="6">
                  <c:v>1945</c:v>
                </c:pt>
                <c:pt idx="7">
                  <c:v>1946</c:v>
                </c:pt>
                <c:pt idx="8">
                  <c:v>1947</c:v>
                </c:pt>
                <c:pt idx="9">
                  <c:v>1948</c:v>
                </c:pt>
                <c:pt idx="10">
                  <c:v>1949</c:v>
                </c:pt>
                <c:pt idx="11">
                  <c:v>1950</c:v>
                </c:pt>
                <c:pt idx="12">
                  <c:v>1951</c:v>
                </c:pt>
                <c:pt idx="13">
                  <c:v>1952</c:v>
                </c:pt>
                <c:pt idx="14">
                  <c:v>1953</c:v>
                </c:pt>
                <c:pt idx="15">
                  <c:v>1954</c:v>
                </c:pt>
                <c:pt idx="16">
                  <c:v>1955</c:v>
                </c:pt>
                <c:pt idx="17">
                  <c:v>1956</c:v>
                </c:pt>
                <c:pt idx="18">
                  <c:v>1957</c:v>
                </c:pt>
                <c:pt idx="19">
                  <c:v>1958</c:v>
                </c:pt>
                <c:pt idx="20">
                  <c:v>1959</c:v>
                </c:pt>
                <c:pt idx="21">
                  <c:v>1960</c:v>
                </c:pt>
                <c:pt idx="22">
                  <c:v>1961</c:v>
                </c:pt>
                <c:pt idx="23">
                  <c:v>1962</c:v>
                </c:pt>
                <c:pt idx="24">
                  <c:v>1963</c:v>
                </c:pt>
                <c:pt idx="25">
                  <c:v>1964</c:v>
                </c:pt>
                <c:pt idx="26">
                  <c:v>1965</c:v>
                </c:pt>
                <c:pt idx="27">
                  <c:v>1966</c:v>
                </c:pt>
                <c:pt idx="28">
                  <c:v>1967</c:v>
                </c:pt>
                <c:pt idx="29">
                  <c:v>1968</c:v>
                </c:pt>
                <c:pt idx="30">
                  <c:v>1969</c:v>
                </c:pt>
                <c:pt idx="31">
                  <c:v>1970</c:v>
                </c:pt>
                <c:pt idx="32">
                  <c:v>1971</c:v>
                </c:pt>
                <c:pt idx="33">
                  <c:v>1972</c:v>
                </c:pt>
                <c:pt idx="34">
                  <c:v>1973</c:v>
                </c:pt>
                <c:pt idx="35">
                  <c:v>1974</c:v>
                </c:pt>
                <c:pt idx="36">
                  <c:v>1975</c:v>
                </c:pt>
                <c:pt idx="37">
                  <c:v>1976</c:v>
                </c:pt>
                <c:pt idx="38">
                  <c:v>1977</c:v>
                </c:pt>
                <c:pt idx="39">
                  <c:v>1978</c:v>
                </c:pt>
                <c:pt idx="40">
                  <c:v>1979</c:v>
                </c:pt>
                <c:pt idx="41">
                  <c:v>1980</c:v>
                </c:pt>
                <c:pt idx="42">
                  <c:v>1981</c:v>
                </c:pt>
                <c:pt idx="43">
                  <c:v>1982</c:v>
                </c:pt>
                <c:pt idx="44">
                  <c:v>1983</c:v>
                </c:pt>
                <c:pt idx="45">
                  <c:v>1984</c:v>
                </c:pt>
              </c:numCache>
            </c:numRef>
          </c:cat>
          <c:val>
            <c:numRef>
              <c:f>'Working Data'!$K$168:$K$213</c:f>
              <c:numCache>
                <c:formatCode>0.000</c:formatCode>
                <c:ptCount val="46"/>
                <c:pt idx="0">
                  <c:v>2.4298171421201952E-2</c:v>
                </c:pt>
                <c:pt idx="12">
                  <c:v>-6.7861015223511248E-2</c:v>
                </c:pt>
                <c:pt idx="13">
                  <c:v>-7.3313157817793087E-2</c:v>
                </c:pt>
                <c:pt idx="14">
                  <c:v>-7.4081849592818327E-2</c:v>
                </c:pt>
                <c:pt idx="15">
                  <c:v>-7.0062410762267949E-2</c:v>
                </c:pt>
                <c:pt idx="16">
                  <c:v>-6.1796185346176619E-2</c:v>
                </c:pt>
                <c:pt idx="17">
                  <c:v>-5.0348409906354093E-2</c:v>
                </c:pt>
                <c:pt idx="18">
                  <c:v>-3.708087278880072E-2</c:v>
                </c:pt>
                <c:pt idx="19">
                  <c:v>-2.3390504881356702E-2</c:v>
                </c:pt>
                <c:pt idx="20">
                  <c:v>-1.0485178819121706E-2</c:v>
                </c:pt>
                <c:pt idx="21">
                  <c:v>7.5709551359886933E-4</c:v>
                </c:pt>
                <c:pt idx="22">
                  <c:v>9.834065786822244E-3</c:v>
                </c:pt>
                <c:pt idx="23">
                  <c:v>1.6587222451691242E-2</c:v>
                </c:pt>
                <c:pt idx="24">
                  <c:v>2.1123008549201582E-2</c:v>
                </c:pt>
                <c:pt idx="25">
                  <c:v>2.3718552164864303E-2</c:v>
                </c:pt>
                <c:pt idx="26">
                  <c:v>2.4734870721167038E-2</c:v>
                </c:pt>
                <c:pt idx="27">
                  <c:v>2.4549748319100853E-2</c:v>
                </c:pt>
                <c:pt idx="28">
                  <c:v>2.3513465019798105E-2</c:v>
                </c:pt>
                <c:pt idx="29">
                  <c:v>2.1924874248011584E-2</c:v>
                </c:pt>
                <c:pt idx="30">
                  <c:v>2.0022809725694334E-2</c:v>
                </c:pt>
                <c:pt idx="31">
                  <c:v>1.7987491448252849E-2</c:v>
                </c:pt>
                <c:pt idx="32">
                  <c:v>1.59474522811297E-2</c:v>
                </c:pt>
                <c:pt idx="33">
                  <c:v>1.3988747545084078E-2</c:v>
                </c:pt>
                <c:pt idx="34">
                  <c:v>1.2164390250386159E-2</c:v>
                </c:pt>
                <c:pt idx="35">
                  <c:v>1.0502882221449973E-2</c:v>
                </c:pt>
                <c:pt idx="36">
                  <c:v>9.0153516384164772E-3</c:v>
                </c:pt>
                <c:pt idx="37">
                  <c:v>7.7012016871034015E-3</c:v>
                </c:pt>
                <c:pt idx="38">
                  <c:v>6.5523878706962371E-3</c:v>
                </c:pt>
                <c:pt idx="39">
                  <c:v>5.5565347808992169E-3</c:v>
                </c:pt>
                <c:pt idx="40">
                  <c:v>4.69912508089861E-3</c:v>
                </c:pt>
                <c:pt idx="41">
                  <c:v>3.9649777217987568E-3</c:v>
                </c:pt>
                <c:pt idx="42">
                  <c:v>3.3392002730626416E-3</c:v>
                </c:pt>
                <c:pt idx="43">
                  <c:v>2.807763990845832E-3</c:v>
                </c:pt>
                <c:pt idx="44">
                  <c:v>2.3578162275585766E-3</c:v>
                </c:pt>
                <c:pt idx="45">
                  <c:v>1.9778157249049242E-3</c:v>
                </c:pt>
              </c:numCache>
            </c:numRef>
          </c:val>
          <c:smooth val="0"/>
          <c:extLst>
            <c:ext xmlns:c16="http://schemas.microsoft.com/office/drawing/2014/chart" uri="{C3380CC4-5D6E-409C-BE32-E72D297353CC}">
              <c16:uniqueId val="{00000004-9BB7-4FF7-9140-7D585FE931B5}"/>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span"/>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#38:  Telephone (Landline)</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Data'!$A$132:$A$231</c:f>
              <c:numCache>
                <c:formatCode>General</c:formatCode>
                <c:ptCount val="100"/>
                <c:pt idx="0">
                  <c:v>1903</c:v>
                </c:pt>
                <c:pt idx="1">
                  <c:v>1904</c:v>
                </c:pt>
                <c:pt idx="2">
                  <c:v>1905</c:v>
                </c:pt>
                <c:pt idx="3">
                  <c:v>1906</c:v>
                </c:pt>
                <c:pt idx="4">
                  <c:v>1907</c:v>
                </c:pt>
                <c:pt idx="5">
                  <c:v>1908</c:v>
                </c:pt>
                <c:pt idx="6">
                  <c:v>1909</c:v>
                </c:pt>
                <c:pt idx="7">
                  <c:v>1910</c:v>
                </c:pt>
                <c:pt idx="8">
                  <c:v>1911</c:v>
                </c:pt>
                <c:pt idx="9">
                  <c:v>1912</c:v>
                </c:pt>
                <c:pt idx="10">
                  <c:v>1913</c:v>
                </c:pt>
                <c:pt idx="11">
                  <c:v>1914</c:v>
                </c:pt>
                <c:pt idx="12">
                  <c:v>1915</c:v>
                </c:pt>
                <c:pt idx="13">
                  <c:v>1916</c:v>
                </c:pt>
                <c:pt idx="14">
                  <c:v>1917</c:v>
                </c:pt>
                <c:pt idx="15">
                  <c:v>1918</c:v>
                </c:pt>
                <c:pt idx="16">
                  <c:v>1919</c:v>
                </c:pt>
                <c:pt idx="17">
                  <c:v>1920</c:v>
                </c:pt>
                <c:pt idx="18">
                  <c:v>1921</c:v>
                </c:pt>
                <c:pt idx="19">
                  <c:v>1922</c:v>
                </c:pt>
                <c:pt idx="20">
                  <c:v>1923</c:v>
                </c:pt>
                <c:pt idx="21">
                  <c:v>1924</c:v>
                </c:pt>
                <c:pt idx="22">
                  <c:v>1925</c:v>
                </c:pt>
                <c:pt idx="23">
                  <c:v>1926</c:v>
                </c:pt>
                <c:pt idx="24">
                  <c:v>1927</c:v>
                </c:pt>
                <c:pt idx="25">
                  <c:v>1928</c:v>
                </c:pt>
                <c:pt idx="26">
                  <c:v>1929</c:v>
                </c:pt>
                <c:pt idx="27">
                  <c:v>1930</c:v>
                </c:pt>
                <c:pt idx="28">
                  <c:v>1931</c:v>
                </c:pt>
                <c:pt idx="29">
                  <c:v>1932</c:v>
                </c:pt>
                <c:pt idx="30">
                  <c:v>1933</c:v>
                </c:pt>
                <c:pt idx="31">
                  <c:v>1934</c:v>
                </c:pt>
                <c:pt idx="32">
                  <c:v>1935</c:v>
                </c:pt>
                <c:pt idx="33">
                  <c:v>1936</c:v>
                </c:pt>
                <c:pt idx="34">
                  <c:v>1937</c:v>
                </c:pt>
                <c:pt idx="35">
                  <c:v>1938</c:v>
                </c:pt>
                <c:pt idx="36">
                  <c:v>1939</c:v>
                </c:pt>
                <c:pt idx="37">
                  <c:v>1940</c:v>
                </c:pt>
                <c:pt idx="38">
                  <c:v>1941</c:v>
                </c:pt>
                <c:pt idx="39">
                  <c:v>1942</c:v>
                </c:pt>
                <c:pt idx="40">
                  <c:v>1943</c:v>
                </c:pt>
                <c:pt idx="41">
                  <c:v>1944</c:v>
                </c:pt>
                <c:pt idx="42">
                  <c:v>1945</c:v>
                </c:pt>
                <c:pt idx="43">
                  <c:v>1946</c:v>
                </c:pt>
                <c:pt idx="44">
                  <c:v>1947</c:v>
                </c:pt>
                <c:pt idx="45">
                  <c:v>1948</c:v>
                </c:pt>
                <c:pt idx="46">
                  <c:v>1949</c:v>
                </c:pt>
                <c:pt idx="47">
                  <c:v>1950</c:v>
                </c:pt>
                <c:pt idx="48">
                  <c:v>1951</c:v>
                </c:pt>
                <c:pt idx="49">
                  <c:v>1952</c:v>
                </c:pt>
                <c:pt idx="50">
                  <c:v>1953</c:v>
                </c:pt>
                <c:pt idx="51">
                  <c:v>1954</c:v>
                </c:pt>
                <c:pt idx="52">
                  <c:v>1955</c:v>
                </c:pt>
                <c:pt idx="53">
                  <c:v>1956</c:v>
                </c:pt>
                <c:pt idx="54">
                  <c:v>1957</c:v>
                </c:pt>
                <c:pt idx="55">
                  <c:v>1958</c:v>
                </c:pt>
                <c:pt idx="56">
                  <c:v>1959</c:v>
                </c:pt>
                <c:pt idx="57">
                  <c:v>1960</c:v>
                </c:pt>
                <c:pt idx="58">
                  <c:v>1961</c:v>
                </c:pt>
                <c:pt idx="59">
                  <c:v>1962</c:v>
                </c:pt>
                <c:pt idx="60">
                  <c:v>1963</c:v>
                </c:pt>
                <c:pt idx="61">
                  <c:v>1964</c:v>
                </c:pt>
                <c:pt idx="62">
                  <c:v>1965</c:v>
                </c:pt>
                <c:pt idx="63">
                  <c:v>1966</c:v>
                </c:pt>
                <c:pt idx="64">
                  <c:v>1967</c:v>
                </c:pt>
                <c:pt idx="65">
                  <c:v>1968</c:v>
                </c:pt>
                <c:pt idx="66">
                  <c:v>1969</c:v>
                </c:pt>
                <c:pt idx="67">
                  <c:v>1970</c:v>
                </c:pt>
                <c:pt idx="68">
                  <c:v>1971</c:v>
                </c:pt>
                <c:pt idx="69">
                  <c:v>1972</c:v>
                </c:pt>
                <c:pt idx="70">
                  <c:v>1973</c:v>
                </c:pt>
                <c:pt idx="71">
                  <c:v>1974</c:v>
                </c:pt>
                <c:pt idx="72">
                  <c:v>1975</c:v>
                </c:pt>
                <c:pt idx="73">
                  <c:v>1976</c:v>
                </c:pt>
                <c:pt idx="74">
                  <c:v>1977</c:v>
                </c:pt>
                <c:pt idx="75">
                  <c:v>1978</c:v>
                </c:pt>
                <c:pt idx="76">
                  <c:v>1979</c:v>
                </c:pt>
                <c:pt idx="77">
                  <c:v>1980</c:v>
                </c:pt>
                <c:pt idx="78">
                  <c:v>1981</c:v>
                </c:pt>
                <c:pt idx="79">
                  <c:v>1982</c:v>
                </c:pt>
                <c:pt idx="80">
                  <c:v>1983</c:v>
                </c:pt>
                <c:pt idx="81">
                  <c:v>1984</c:v>
                </c:pt>
                <c:pt idx="82">
                  <c:v>1985</c:v>
                </c:pt>
                <c:pt idx="83">
                  <c:v>1986</c:v>
                </c:pt>
                <c:pt idx="84">
                  <c:v>1987</c:v>
                </c:pt>
                <c:pt idx="85">
                  <c:v>1988</c:v>
                </c:pt>
                <c:pt idx="86">
                  <c:v>1989</c:v>
                </c:pt>
                <c:pt idx="87">
                  <c:v>1990</c:v>
                </c:pt>
                <c:pt idx="88">
                  <c:v>1991</c:v>
                </c:pt>
                <c:pt idx="89">
                  <c:v>1992</c:v>
                </c:pt>
                <c:pt idx="90">
                  <c:v>1993</c:v>
                </c:pt>
                <c:pt idx="91">
                  <c:v>1994</c:v>
                </c:pt>
                <c:pt idx="92">
                  <c:v>1995</c:v>
                </c:pt>
                <c:pt idx="93">
                  <c:v>1996</c:v>
                </c:pt>
                <c:pt idx="94">
                  <c:v>1997</c:v>
                </c:pt>
                <c:pt idx="95">
                  <c:v>1998</c:v>
                </c:pt>
                <c:pt idx="96">
                  <c:v>1999</c:v>
                </c:pt>
                <c:pt idx="97">
                  <c:v>2000</c:v>
                </c:pt>
                <c:pt idx="98">
                  <c:v>2001</c:v>
                </c:pt>
                <c:pt idx="99">
                  <c:v>2002</c:v>
                </c:pt>
              </c:numCache>
            </c:numRef>
          </c:cat>
          <c:val>
            <c:numRef>
              <c:f>'Working Data'!$HG$132:$HG$231</c:f>
              <c:numCache>
                <c:formatCode>General</c:formatCode>
                <c:ptCount val="100"/>
                <c:pt idx="0">
                  <c:v>10</c:v>
                </c:pt>
                <c:pt idx="1">
                  <c:v>12</c:v>
                </c:pt>
                <c:pt idx="2">
                  <c:v>14</c:v>
                </c:pt>
                <c:pt idx="3">
                  <c:v>18</c:v>
                </c:pt>
                <c:pt idx="4">
                  <c:v>19.5</c:v>
                </c:pt>
                <c:pt idx="5">
                  <c:v>21</c:v>
                </c:pt>
                <c:pt idx="6">
                  <c:v>23</c:v>
                </c:pt>
                <c:pt idx="7">
                  <c:v>24.5</c:v>
                </c:pt>
                <c:pt idx="8">
                  <c:v>26</c:v>
                </c:pt>
                <c:pt idx="9">
                  <c:v>27</c:v>
                </c:pt>
                <c:pt idx="10">
                  <c:v>28</c:v>
                </c:pt>
                <c:pt idx="11">
                  <c:v>29</c:v>
                </c:pt>
                <c:pt idx="12">
                  <c:v>30</c:v>
                </c:pt>
                <c:pt idx="13">
                  <c:v>31</c:v>
                </c:pt>
                <c:pt idx="14">
                  <c:v>32</c:v>
                </c:pt>
                <c:pt idx="15">
                  <c:v>33</c:v>
                </c:pt>
                <c:pt idx="16">
                  <c:v>34</c:v>
                </c:pt>
                <c:pt idx="17">
                  <c:v>34</c:v>
                </c:pt>
                <c:pt idx="18">
                  <c:v>35</c:v>
                </c:pt>
                <c:pt idx="19">
                  <c:v>35</c:v>
                </c:pt>
                <c:pt idx="20">
                  <c:v>37</c:v>
                </c:pt>
                <c:pt idx="21">
                  <c:v>37</c:v>
                </c:pt>
                <c:pt idx="22">
                  <c:v>38</c:v>
                </c:pt>
                <c:pt idx="23">
                  <c:v>39</c:v>
                </c:pt>
                <c:pt idx="24">
                  <c:v>39</c:v>
                </c:pt>
                <c:pt idx="25">
                  <c:v>41</c:v>
                </c:pt>
                <c:pt idx="26">
                  <c:v>41</c:v>
                </c:pt>
                <c:pt idx="27">
                  <c:v>39.5</c:v>
                </c:pt>
                <c:pt idx="28">
                  <c:v>38</c:v>
                </c:pt>
                <c:pt idx="29">
                  <c:v>35</c:v>
                </c:pt>
                <c:pt idx="30">
                  <c:v>32</c:v>
                </c:pt>
                <c:pt idx="31">
                  <c:v>31</c:v>
                </c:pt>
                <c:pt idx="32">
                  <c:v>32</c:v>
                </c:pt>
                <c:pt idx="33">
                  <c:v>33</c:v>
                </c:pt>
                <c:pt idx="34">
                  <c:v>34</c:v>
                </c:pt>
                <c:pt idx="35">
                  <c:v>34.5</c:v>
                </c:pt>
                <c:pt idx="36">
                  <c:v>35</c:v>
                </c:pt>
                <c:pt idx="37">
                  <c:v>37</c:v>
                </c:pt>
                <c:pt idx="38">
                  <c:v>39</c:v>
                </c:pt>
                <c:pt idx="39">
                  <c:v>41.5</c:v>
                </c:pt>
                <c:pt idx="40">
                  <c:v>44</c:v>
                </c:pt>
                <c:pt idx="41">
                  <c:v>45</c:v>
                </c:pt>
                <c:pt idx="42">
                  <c:v>46</c:v>
                </c:pt>
                <c:pt idx="43">
                  <c:v>50</c:v>
                </c:pt>
                <c:pt idx="44">
                  <c:v>54</c:v>
                </c:pt>
                <c:pt idx="45">
                  <c:v>58</c:v>
                </c:pt>
                <c:pt idx="46">
                  <c:v>60</c:v>
                </c:pt>
                <c:pt idx="47">
                  <c:v>62</c:v>
                </c:pt>
                <c:pt idx="48">
                  <c:v>63.5</c:v>
                </c:pt>
                <c:pt idx="49">
                  <c:v>65</c:v>
                </c:pt>
                <c:pt idx="50">
                  <c:v>67.5</c:v>
                </c:pt>
                <c:pt idx="51">
                  <c:v>70</c:v>
                </c:pt>
                <c:pt idx="52">
                  <c:v>71.67</c:v>
                </c:pt>
                <c:pt idx="53">
                  <c:v>73.33</c:v>
                </c:pt>
                <c:pt idx="54">
                  <c:v>75</c:v>
                </c:pt>
                <c:pt idx="55">
                  <c:v>76.5</c:v>
                </c:pt>
                <c:pt idx="56">
                  <c:v>78</c:v>
                </c:pt>
                <c:pt idx="57">
                  <c:v>78.5</c:v>
                </c:pt>
                <c:pt idx="58">
                  <c:v>79</c:v>
                </c:pt>
                <c:pt idx="59">
                  <c:v>80</c:v>
                </c:pt>
                <c:pt idx="60">
                  <c:v>81</c:v>
                </c:pt>
                <c:pt idx="61">
                  <c:v>82</c:v>
                </c:pt>
                <c:pt idx="62">
                  <c:v>85</c:v>
                </c:pt>
                <c:pt idx="63">
                  <c:v>86</c:v>
                </c:pt>
                <c:pt idx="64">
                  <c:v>87</c:v>
                </c:pt>
                <c:pt idx="65">
                  <c:v>88.5</c:v>
                </c:pt>
                <c:pt idx="66">
                  <c:v>90</c:v>
                </c:pt>
                <c:pt idx="67">
                  <c:v>87</c:v>
                </c:pt>
                <c:pt idx="68">
                  <c:v>87.5</c:v>
                </c:pt>
                <c:pt idx="69">
                  <c:v>88</c:v>
                </c:pt>
                <c:pt idx="70">
                  <c:v>88.67</c:v>
                </c:pt>
                <c:pt idx="71">
                  <c:v>89.33</c:v>
                </c:pt>
                <c:pt idx="72">
                  <c:v>90</c:v>
                </c:pt>
                <c:pt idx="73">
                  <c:v>90.5</c:v>
                </c:pt>
                <c:pt idx="74">
                  <c:v>91</c:v>
                </c:pt>
                <c:pt idx="75">
                  <c:v>91.5</c:v>
                </c:pt>
                <c:pt idx="76">
                  <c:v>92</c:v>
                </c:pt>
                <c:pt idx="77">
                  <c:v>92.5</c:v>
                </c:pt>
                <c:pt idx="78">
                  <c:v>93</c:v>
                </c:pt>
                <c:pt idx="79">
                  <c:v>92.5</c:v>
                </c:pt>
                <c:pt idx="80">
                  <c:v>92</c:v>
                </c:pt>
                <c:pt idx="81">
                  <c:v>92</c:v>
                </c:pt>
                <c:pt idx="82">
                  <c:v>92</c:v>
                </c:pt>
                <c:pt idx="83">
                  <c:v>92.25</c:v>
                </c:pt>
                <c:pt idx="84">
                  <c:v>92.5</c:v>
                </c:pt>
                <c:pt idx="85">
                  <c:v>92.75</c:v>
                </c:pt>
                <c:pt idx="86">
                  <c:v>93</c:v>
                </c:pt>
                <c:pt idx="87">
                  <c:v>93.5</c:v>
                </c:pt>
                <c:pt idx="88">
                  <c:v>94</c:v>
                </c:pt>
                <c:pt idx="89">
                  <c:v>94</c:v>
                </c:pt>
                <c:pt idx="90">
                  <c:v>94</c:v>
                </c:pt>
                <c:pt idx="91">
                  <c:v>94</c:v>
                </c:pt>
                <c:pt idx="92">
                  <c:v>94</c:v>
                </c:pt>
                <c:pt idx="93">
                  <c:v>94</c:v>
                </c:pt>
                <c:pt idx="94">
                  <c:v>94</c:v>
                </c:pt>
                <c:pt idx="95">
                  <c:v>94</c:v>
                </c:pt>
                <c:pt idx="96">
                  <c:v>94</c:v>
                </c:pt>
                <c:pt idx="97">
                  <c:v>94</c:v>
                </c:pt>
                <c:pt idx="98">
                  <c:v>94.5</c:v>
                </c:pt>
                <c:pt idx="99">
                  <c:v>95</c:v>
                </c:pt>
              </c:numCache>
            </c:numRef>
          </c:val>
          <c:smooth val="0"/>
          <c:extLst>
            <c:ext xmlns:c16="http://schemas.microsoft.com/office/drawing/2014/chart" uri="{C3380CC4-5D6E-409C-BE32-E72D297353CC}">
              <c16:uniqueId val="{00000000-8CB5-41E4-BFE4-0646EF7612ED}"/>
            </c:ext>
          </c:extLst>
        </c:ser>
        <c:ser>
          <c:idx val="1"/>
          <c:order val="1"/>
          <c:tx>
            <c:strRef>
              <c:f>'Working Data'!$HH$28</c:f>
              <c:strCache>
                <c:ptCount val="1"/>
                <c:pt idx="0">
                  <c:v>&lt;--Logistic Curve</c:v>
                </c:pt>
              </c:strCache>
            </c:strRef>
          </c:tx>
          <c:spPr>
            <a:ln w="25400" cap="rnd">
              <a:solidFill>
                <a:schemeClr val="accent2"/>
              </a:solidFill>
              <a:prstDash val="sysDot"/>
              <a:round/>
            </a:ln>
            <a:effectLst/>
          </c:spPr>
          <c:marker>
            <c:symbol val="none"/>
          </c:marker>
          <c:cat>
            <c:numRef>
              <c:f>'Working Data'!$A$132:$A$231</c:f>
              <c:numCache>
                <c:formatCode>General</c:formatCode>
                <c:ptCount val="100"/>
                <c:pt idx="0">
                  <c:v>1903</c:v>
                </c:pt>
                <c:pt idx="1">
                  <c:v>1904</c:v>
                </c:pt>
                <c:pt idx="2">
                  <c:v>1905</c:v>
                </c:pt>
                <c:pt idx="3">
                  <c:v>1906</c:v>
                </c:pt>
                <c:pt idx="4">
                  <c:v>1907</c:v>
                </c:pt>
                <c:pt idx="5">
                  <c:v>1908</c:v>
                </c:pt>
                <c:pt idx="6">
                  <c:v>1909</c:v>
                </c:pt>
                <c:pt idx="7">
                  <c:v>1910</c:v>
                </c:pt>
                <c:pt idx="8">
                  <c:v>1911</c:v>
                </c:pt>
                <c:pt idx="9">
                  <c:v>1912</c:v>
                </c:pt>
                <c:pt idx="10">
                  <c:v>1913</c:v>
                </c:pt>
                <c:pt idx="11">
                  <c:v>1914</c:v>
                </c:pt>
                <c:pt idx="12">
                  <c:v>1915</c:v>
                </c:pt>
                <c:pt idx="13">
                  <c:v>1916</c:v>
                </c:pt>
                <c:pt idx="14">
                  <c:v>1917</c:v>
                </c:pt>
                <c:pt idx="15">
                  <c:v>1918</c:v>
                </c:pt>
                <c:pt idx="16">
                  <c:v>1919</c:v>
                </c:pt>
                <c:pt idx="17">
                  <c:v>1920</c:v>
                </c:pt>
                <c:pt idx="18">
                  <c:v>1921</c:v>
                </c:pt>
                <c:pt idx="19">
                  <c:v>1922</c:v>
                </c:pt>
                <c:pt idx="20">
                  <c:v>1923</c:v>
                </c:pt>
                <c:pt idx="21">
                  <c:v>1924</c:v>
                </c:pt>
                <c:pt idx="22">
                  <c:v>1925</c:v>
                </c:pt>
                <c:pt idx="23">
                  <c:v>1926</c:v>
                </c:pt>
                <c:pt idx="24">
                  <c:v>1927</c:v>
                </c:pt>
                <c:pt idx="25">
                  <c:v>1928</c:v>
                </c:pt>
                <c:pt idx="26">
                  <c:v>1929</c:v>
                </c:pt>
                <c:pt idx="27">
                  <c:v>1930</c:v>
                </c:pt>
                <c:pt idx="28">
                  <c:v>1931</c:v>
                </c:pt>
                <c:pt idx="29">
                  <c:v>1932</c:v>
                </c:pt>
                <c:pt idx="30">
                  <c:v>1933</c:v>
                </c:pt>
                <c:pt idx="31">
                  <c:v>1934</c:v>
                </c:pt>
                <c:pt idx="32">
                  <c:v>1935</c:v>
                </c:pt>
                <c:pt idx="33">
                  <c:v>1936</c:v>
                </c:pt>
                <c:pt idx="34">
                  <c:v>1937</c:v>
                </c:pt>
                <c:pt idx="35">
                  <c:v>1938</c:v>
                </c:pt>
                <c:pt idx="36">
                  <c:v>1939</c:v>
                </c:pt>
                <c:pt idx="37">
                  <c:v>1940</c:v>
                </c:pt>
                <c:pt idx="38">
                  <c:v>1941</c:v>
                </c:pt>
                <c:pt idx="39">
                  <c:v>1942</c:v>
                </c:pt>
                <c:pt idx="40">
                  <c:v>1943</c:v>
                </c:pt>
                <c:pt idx="41">
                  <c:v>1944</c:v>
                </c:pt>
                <c:pt idx="42">
                  <c:v>1945</c:v>
                </c:pt>
                <c:pt idx="43">
                  <c:v>1946</c:v>
                </c:pt>
                <c:pt idx="44">
                  <c:v>1947</c:v>
                </c:pt>
                <c:pt idx="45">
                  <c:v>1948</c:v>
                </c:pt>
                <c:pt idx="46">
                  <c:v>1949</c:v>
                </c:pt>
                <c:pt idx="47">
                  <c:v>1950</c:v>
                </c:pt>
                <c:pt idx="48">
                  <c:v>1951</c:v>
                </c:pt>
                <c:pt idx="49">
                  <c:v>1952</c:v>
                </c:pt>
                <c:pt idx="50">
                  <c:v>1953</c:v>
                </c:pt>
                <c:pt idx="51">
                  <c:v>1954</c:v>
                </c:pt>
                <c:pt idx="52">
                  <c:v>1955</c:v>
                </c:pt>
                <c:pt idx="53">
                  <c:v>1956</c:v>
                </c:pt>
                <c:pt idx="54">
                  <c:v>1957</c:v>
                </c:pt>
                <c:pt idx="55">
                  <c:v>1958</c:v>
                </c:pt>
                <c:pt idx="56">
                  <c:v>1959</c:v>
                </c:pt>
                <c:pt idx="57">
                  <c:v>1960</c:v>
                </c:pt>
                <c:pt idx="58">
                  <c:v>1961</c:v>
                </c:pt>
                <c:pt idx="59">
                  <c:v>1962</c:v>
                </c:pt>
                <c:pt idx="60">
                  <c:v>1963</c:v>
                </c:pt>
                <c:pt idx="61">
                  <c:v>1964</c:v>
                </c:pt>
                <c:pt idx="62">
                  <c:v>1965</c:v>
                </c:pt>
                <c:pt idx="63">
                  <c:v>1966</c:v>
                </c:pt>
                <c:pt idx="64">
                  <c:v>1967</c:v>
                </c:pt>
                <c:pt idx="65">
                  <c:v>1968</c:v>
                </c:pt>
                <c:pt idx="66">
                  <c:v>1969</c:v>
                </c:pt>
                <c:pt idx="67">
                  <c:v>1970</c:v>
                </c:pt>
                <c:pt idx="68">
                  <c:v>1971</c:v>
                </c:pt>
                <c:pt idx="69">
                  <c:v>1972</c:v>
                </c:pt>
                <c:pt idx="70">
                  <c:v>1973</c:v>
                </c:pt>
                <c:pt idx="71">
                  <c:v>1974</c:v>
                </c:pt>
                <c:pt idx="72">
                  <c:v>1975</c:v>
                </c:pt>
                <c:pt idx="73">
                  <c:v>1976</c:v>
                </c:pt>
                <c:pt idx="74">
                  <c:v>1977</c:v>
                </c:pt>
                <c:pt idx="75">
                  <c:v>1978</c:v>
                </c:pt>
                <c:pt idx="76">
                  <c:v>1979</c:v>
                </c:pt>
                <c:pt idx="77">
                  <c:v>1980</c:v>
                </c:pt>
                <c:pt idx="78">
                  <c:v>1981</c:v>
                </c:pt>
                <c:pt idx="79">
                  <c:v>1982</c:v>
                </c:pt>
                <c:pt idx="80">
                  <c:v>1983</c:v>
                </c:pt>
                <c:pt idx="81">
                  <c:v>1984</c:v>
                </c:pt>
                <c:pt idx="82">
                  <c:v>1985</c:v>
                </c:pt>
                <c:pt idx="83">
                  <c:v>1986</c:v>
                </c:pt>
                <c:pt idx="84">
                  <c:v>1987</c:v>
                </c:pt>
                <c:pt idx="85">
                  <c:v>1988</c:v>
                </c:pt>
                <c:pt idx="86">
                  <c:v>1989</c:v>
                </c:pt>
                <c:pt idx="87">
                  <c:v>1990</c:v>
                </c:pt>
                <c:pt idx="88">
                  <c:v>1991</c:v>
                </c:pt>
                <c:pt idx="89">
                  <c:v>1992</c:v>
                </c:pt>
                <c:pt idx="90">
                  <c:v>1993</c:v>
                </c:pt>
                <c:pt idx="91">
                  <c:v>1994</c:v>
                </c:pt>
                <c:pt idx="92">
                  <c:v>1995</c:v>
                </c:pt>
                <c:pt idx="93">
                  <c:v>1996</c:v>
                </c:pt>
                <c:pt idx="94">
                  <c:v>1997</c:v>
                </c:pt>
                <c:pt idx="95">
                  <c:v>1998</c:v>
                </c:pt>
                <c:pt idx="96">
                  <c:v>1999</c:v>
                </c:pt>
                <c:pt idx="97">
                  <c:v>2000</c:v>
                </c:pt>
                <c:pt idx="98">
                  <c:v>2001</c:v>
                </c:pt>
                <c:pt idx="99">
                  <c:v>2002</c:v>
                </c:pt>
              </c:numCache>
            </c:numRef>
          </c:cat>
          <c:val>
            <c:numRef>
              <c:f>'Working Data'!$HH$132:$HH$231</c:f>
              <c:numCache>
                <c:formatCode>0.0000</c:formatCode>
                <c:ptCount val="100"/>
                <c:pt idx="0">
                  <c:v>12.563957140192757</c:v>
                </c:pt>
                <c:pt idx="1">
                  <c:v>13.180897703740223</c:v>
                </c:pt>
                <c:pt idx="2">
                  <c:v>13.823052712409126</c:v>
                </c:pt>
                <c:pt idx="3">
                  <c:v>14.490951762985169</c:v>
                </c:pt>
                <c:pt idx="4">
                  <c:v>15.185085468354497</c:v>
                </c:pt>
                <c:pt idx="5">
                  <c:v>15.905899942915926</c:v>
                </c:pt>
                <c:pt idx="6">
                  <c:v>16.653791106094168</c:v>
                </c:pt>
                <c:pt idx="7">
                  <c:v>17.429098845090468</c:v>
                </c:pt>
                <c:pt idx="8">
                  <c:v>18.232101085117996</c:v>
                </c:pt>
                <c:pt idx="9">
                  <c:v>19.063007822556802</c:v>
                </c:pt>
                <c:pt idx="10">
                  <c:v>19.921955183567587</c:v>
                </c:pt>
                <c:pt idx="11">
                  <c:v>20.808999577541524</c:v>
                </c:pt>
                <c:pt idx="12">
                  <c:v>21.724112021129425</c:v>
                </c:pt>
                <c:pt idx="13">
                  <c:v>22.667172714262993</c:v>
                </c:pt>
                <c:pt idx="14">
                  <c:v>23.637965954316808</c:v>
                </c:pt>
                <c:pt idx="15">
                  <c:v>24.63617547811636</c:v>
                </c:pt>
                <c:pt idx="16">
                  <c:v>25.661380323632056</c:v>
                </c:pt>
                <c:pt idx="17">
                  <c:v>26.713051303677894</c:v>
                </c:pt>
                <c:pt idx="18">
                  <c:v>27.79054818254367</c:v>
                </c:pt>
                <c:pt idx="19">
                  <c:v>28.893117643051308</c:v>
                </c:pt>
                <c:pt idx="20">
                  <c:v>30.019892125901503</c:v>
                </c:pt>
                <c:pt idx="21">
                  <c:v>31.169889615284724</c:v>
                </c:pt>
                <c:pt idx="22">
                  <c:v>32.34201443455337</c:v>
                </c:pt>
                <c:pt idx="23">
                  <c:v>33.535059103345638</c:v>
                </c:pt>
                <c:pt idx="24">
                  <c:v>34.747707293053459</c:v>
                </c:pt>
                <c:pt idx="25">
                  <c:v>35.978537901155718</c:v>
                </c:pt>
                <c:pt idx="26">
                  <c:v>37.226030246995805</c:v>
                </c:pt>
                <c:pt idx="27">
                  <c:v>38.488570372451001</c:v>
                </c:pt>
                <c:pt idx="28">
                  <c:v>39.764458411069384</c:v>
                </c:pt>
                <c:pt idx="29">
                  <c:v>41.051916969146383</c:v>
                </c:pt>
                <c:pt idx="30">
                  <c:v>42.349100442425716</c:v>
                </c:pt>
                <c:pt idx="31">
                  <c:v>43.654105173206204</c:v>
                </c:pt>
                <c:pt idx="32">
                  <c:v>44.964980335185743</c:v>
                </c:pt>
                <c:pt idx="33">
                  <c:v>46.279739417918478</c:v>
                </c:pt>
                <c:pt idx="34">
                  <c:v>47.596372169794741</c:v>
                </c:pt>
                <c:pt idx="35">
                  <c:v>48.912856848401951</c:v>
                </c:pt>
                <c:pt idx="36">
                  <c:v>50.227172620320538</c:v>
                </c:pt>
                <c:pt idx="37">
                  <c:v>51.537311949083033</c:v>
                </c:pt>
                <c:pt idx="38">
                  <c:v>52.841292810288103</c:v>
                </c:pt>
                <c:pt idx="39">
                  <c:v>54.137170576706573</c:v>
                </c:pt>
                <c:pt idx="40">
                  <c:v>55.423049423512687</c:v>
                </c:pt>
                <c:pt idx="41">
                  <c:v>56.697093114275162</c:v>
                </c:pt>
                <c:pt idx="42">
                  <c:v>57.957535041701902</c:v>
                </c:pt>
                <c:pt idx="43">
                  <c:v>59.202687412911217</c:v>
                </c:pt>
                <c:pt idx="44">
                  <c:v>60.430949486700918</c:v>
                </c:pt>
                <c:pt idx="45">
                  <c:v>61.640814789354074</c:v>
                </c:pt>
                <c:pt idx="46">
                  <c:v>62.830877255390092</c:v>
                </c:pt>
                <c:pt idx="47">
                  <c:v>63.999836259771989</c:v>
                </c:pt>
                <c:pt idx="48">
                  <c:v>65.146500527875489</c:v>
                </c:pt>
                <c:pt idx="49">
                  <c:v>66.269790928509167</c:v>
                </c:pt>
                <c:pt idx="50">
                  <c:v>67.368742173009124</c:v>
                </c:pt>
                <c:pt idx="51">
                  <c:v>68.442503459545932</c:v>
                </c:pt>
                <c:pt idx="52">
                  <c:v>69.490338115984798</c:v>
                </c:pt>
                <c:pt idx="53">
                  <c:v>70.511622306726991</c:v>
                </c:pt>
                <c:pt idx="54">
                  <c:v>71.5058428788046</c:v>
                </c:pt>
                <c:pt idx="55">
                  <c:v>72.472594430058649</c:v>
                </c:pt>
                <c:pt idx="56">
                  <c:v>73.411575687527957</c:v>
                </c:pt>
                <c:pt idx="57">
                  <c:v>74.322585287305287</c:v>
                </c:pt>
                <c:pt idx="58">
                  <c:v>75.205517048221409</c:v>
                </c:pt>
                <c:pt idx="59">
                  <c:v>76.060354830982348</c:v>
                </c:pt>
                <c:pt idx="60">
                  <c:v>76.887167072028134</c:v>
                </c:pt>
                <c:pt idx="61">
                  <c:v>77.686101077635755</c:v>
                </c:pt>
                <c:pt idx="62">
                  <c:v>78.457377158902304</c:v>
                </c:pt>
                <c:pt idx="63">
                  <c:v>79.201282682457546</c:v>
                </c:pt>
                <c:pt idx="64">
                  <c:v>79.918166105306796</c:v>
                </c:pt>
                <c:pt idx="65">
                  <c:v>80.608431055315435</c:v>
                </c:pt>
                <c:pt idx="66">
                  <c:v>81.272530511719225</c:v>
                </c:pt>
                <c:pt idx="67">
                  <c:v>81.910961132858432</c:v>
                </c:pt>
                <c:pt idx="68">
                  <c:v>82.52425777124644</c:v>
                </c:pt>
                <c:pt idx="69">
                  <c:v>83.112988209223516</c:v>
                </c:pt>
                <c:pt idx="70">
                  <c:v>83.677748141920091</c:v>
                </c:pt>
                <c:pt idx="71">
                  <c:v>84.219156428143052</c:v>
                </c:pt>
                <c:pt idx="72">
                  <c:v>84.737850624160984</c:v>
                </c:pt>
                <c:pt idx="73">
                  <c:v>85.234482810241076</c:v>
                </c:pt>
                <c:pt idx="74">
                  <c:v>85.70971571519955</c:v>
                </c:pt>
                <c:pt idx="75">
                  <c:v>86.164219140178417</c:v>
                </c:pt>
                <c:pt idx="76">
                  <c:v>86.598666679342983</c:v>
                </c:pt>
                <c:pt idx="77">
                  <c:v>87.013732732192821</c:v>
                </c:pt>
                <c:pt idx="78">
                  <c:v>87.410089799665187</c:v>
                </c:pt>
                <c:pt idx="79">
                  <c:v>87.788406054155132</c:v>
                </c:pt>
                <c:pt idx="80">
                  <c:v>88.149343171943002</c:v>
                </c:pt>
                <c:pt idx="81">
                  <c:v>88.49355441526987</c:v>
                </c:pt>
                <c:pt idx="82">
                  <c:v>88.821682950396067</c:v>
                </c:pt>
                <c:pt idx="83">
                  <c:v>89.134360387376844</c:v>
                </c:pt>
                <c:pt idx="84">
                  <c:v>89.432205526953993</c:v>
                </c:pt>
                <c:pt idx="85">
                  <c:v>89.715823299856453</c:v>
                </c:pt>
                <c:pt idx="86">
                  <c:v>89.985803883891336</c:v>
                </c:pt>
                <c:pt idx="87">
                  <c:v>90.242721984457063</c:v>
                </c:pt>
                <c:pt idx="88">
                  <c:v>90.487136264493316</c:v>
                </c:pt>
                <c:pt idx="89">
                  <c:v>90.719588910370518</c:v>
                </c:pt>
                <c:pt idx="90">
                  <c:v>90.940605320792102</c:v>
                </c:pt>
                <c:pt idx="91">
                  <c:v>91.150693906413323</c:v>
                </c:pt>
                <c:pt idx="92">
                  <c:v>91.350345988553556</c:v>
                </c:pt>
                <c:pt idx="93">
                  <c:v>91.540035786078434</c:v>
                </c:pt>
                <c:pt idx="94">
                  <c:v>91.720220480240215</c:v>
                </c:pt>
                <c:pt idx="95">
                  <c:v>91.891340347979138</c:v>
                </c:pt>
                <c:pt idx="96">
                  <c:v>92.053818954893728</c:v>
                </c:pt>
                <c:pt idx="97">
                  <c:v>92.208063399779761</c:v>
                </c:pt>
                <c:pt idx="98">
                  <c:v>92.354464603306042</c:v>
                </c:pt>
                <c:pt idx="99">
                  <c:v>92.493397634038558</c:v>
                </c:pt>
              </c:numCache>
            </c:numRef>
          </c:val>
          <c:smooth val="0"/>
          <c:extLst>
            <c:ext xmlns:c16="http://schemas.microsoft.com/office/drawing/2014/chart" uri="{C3380CC4-5D6E-409C-BE32-E72D297353CC}">
              <c16:uniqueId val="{00000001-8CB5-41E4-BFE4-0646EF7612ED}"/>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Data'!$HI$1</c:f>
              <c:strCache>
                <c:ptCount val="1"/>
                <c:pt idx="0">
                  <c:v>1st Derivative (Scaled to Fit)</c:v>
                </c:pt>
              </c:strCache>
            </c:strRef>
          </c:tx>
          <c:spPr>
            <a:ln w="25400" cap="rnd">
              <a:solidFill>
                <a:schemeClr val="accent5"/>
              </a:solidFill>
              <a:prstDash val="sysDash"/>
              <a:round/>
            </a:ln>
            <a:effectLst/>
          </c:spPr>
          <c:marker>
            <c:symbol val="none"/>
          </c:marker>
          <c:val>
            <c:numRef>
              <c:f>'Working Data'!$HI$132:$HI$231</c:f>
              <c:numCache>
                <c:formatCode>0.000</c:formatCode>
                <c:ptCount val="100"/>
                <c:pt idx="0">
                  <c:v>7.5564818954050955E-2</c:v>
                </c:pt>
                <c:pt idx="1">
                  <c:v>7.8682067516245E-2</c:v>
                </c:pt>
                <c:pt idx="2">
                  <c:v>8.1867728964002809E-2</c:v>
                </c:pt>
                <c:pt idx="3">
                  <c:v>8.5117266280700821E-2</c:v>
                </c:pt>
                <c:pt idx="4">
                  <c:v>8.8425465991519445E-2</c:v>
                </c:pt>
                <c:pt idx="5">
                  <c:v>9.1786413145477128E-2</c:v>
                </c:pt>
                <c:pt idx="6">
                  <c:v>9.5193471002621571E-2</c:v>
                </c:pt>
                <c:pt idx="7">
                  <c:v>9.8639266304614129E-2</c:v>
                </c:pt>
                <c:pt idx="8">
                  <c:v>0.10211568102541106</c:v>
                </c:pt>
                <c:pt idx="9">
                  <c:v>0.10561385149886189</c:v>
                </c:pt>
                <c:pt idx="10">
                  <c:v>0.10912417579869965</c:v>
                </c:pt>
                <c:pt idx="11">
                  <c:v>0.11263633020066419</c:v>
                </c:pt>
                <c:pt idx="12">
                  <c:v>0.11613929548381845</c:v>
                </c:pt>
                <c:pt idx="13">
                  <c:v>0.11962139372644245</c:v>
                </c:pt>
                <c:pt idx="14">
                  <c:v>0.12307033611991586</c:v>
                </c:pt>
                <c:pt idx="15">
                  <c:v>0.12647328216131423</c:v>
                </c:pt>
                <c:pt idx="16">
                  <c:v>0.12981691039273216</c:v>
                </c:pt>
                <c:pt idx="17">
                  <c:v>0.13308750063454178</c:v>
                </c:pt>
                <c:pt idx="18">
                  <c:v>0.13627102741418384</c:v>
                </c:pt>
                <c:pt idx="19">
                  <c:v>0.13935326402639928</c:v>
                </c:pt>
                <c:pt idx="20">
                  <c:v>0.14231989638119921</c:v>
                </c:pt>
                <c:pt idx="21">
                  <c:v>0.14515664550984705</c:v>
                </c:pt>
                <c:pt idx="22">
                  <c:v>0.14784939731540575</c:v>
                </c:pt>
                <c:pt idx="23">
                  <c:v>0.15038433788262567</c:v>
                </c:pt>
                <c:pt idx="24">
                  <c:v>0.15274809241238085</c:v>
                </c:pt>
                <c:pt idx="25">
                  <c:v>0.1549278656289475</c:v>
                </c:pt>
                <c:pt idx="26">
                  <c:v>0.1569115813343101</c:v>
                </c:pt>
                <c:pt idx="27">
                  <c:v>0.15868801866174145</c:v>
                </c:pt>
                <c:pt idx="28">
                  <c:v>0.16024694251913613</c:v>
                </c:pt>
                <c:pt idx="29">
                  <c:v>0.16157922571717093</c:v>
                </c:pt>
                <c:pt idx="30">
                  <c:v>0.16267696035220802</c:v>
                </c:pt>
                <c:pt idx="31">
                  <c:v>0.16353355616019583</c:v>
                </c:pt>
                <c:pt idx="32">
                  <c:v>0.16414382377404707</c:v>
                </c:pt>
                <c:pt idx="33">
                  <c:v>0.16450404109850214</c:v>
                </c:pt>
                <c:pt idx="34">
                  <c:v>0.16461200135588341</c:v>
                </c:pt>
                <c:pt idx="35">
                  <c:v>0.16446704174333146</c:v>
                </c:pt>
                <c:pt idx="36">
                  <c:v>0.16407005206480935</c:v>
                </c:pt>
                <c:pt idx="37">
                  <c:v>0.1634234631453875</c:v>
                </c:pt>
                <c:pt idx="38">
                  <c:v>0.16253121528608688</c:v>
                </c:pt>
                <c:pt idx="39">
                  <c:v>0.16139870745955726</c:v>
                </c:pt>
                <c:pt idx="40">
                  <c:v>0.16003272836519811</c:v>
                </c:pt>
                <c:pt idx="41">
                  <c:v>0.15844137084324744</c:v>
                </c:pt>
                <c:pt idx="42">
                  <c:v>0.15663393147885588</c:v>
                </c:pt>
                <c:pt idx="43">
                  <c:v>0.15462079749953822</c:v>
                </c:pt>
                <c:pt idx="44">
                  <c:v>0.1524133232755995</c:v>
                </c:pt>
                <c:pt idx="45">
                  <c:v>0.1500236988690444</c:v>
                </c:pt>
                <c:pt idx="46">
                  <c:v>0.14746481314089052</c:v>
                </c:pt>
                <c:pt idx="47">
                  <c:v>0.14475011392138667</c:v>
                </c:pt>
                <c:pt idx="48">
                  <c:v>0.14189346767663086</c:v>
                </c:pt>
                <c:pt idx="49">
                  <c:v>0.13890902097496405</c:v>
                </c:pt>
                <c:pt idx="50">
                  <c:v>0.13581106587553896</c:v>
                </c:pt>
                <c:pt idx="51">
                  <c:v>0.13261391113911883</c:v>
                </c:pt>
                <c:pt idx="52">
                  <c:v>0.12933176090769088</c:v>
                </c:pt>
                <c:pt idx="53">
                  <c:v>0.12597860222532312</c:v>
                </c:pt>
                <c:pt idx="54">
                  <c:v>0.122568102488052</c:v>
                </c:pt>
                <c:pt idx="55">
                  <c:v>0.11911351762498383</c:v>
                </c:pt>
                <c:pt idx="56">
                  <c:v>0.11562761153478393</c:v>
                </c:pt>
                <c:pt idx="57">
                  <c:v>0.11212258703862379</c:v>
                </c:pt>
                <c:pt idx="58">
                  <c:v>0.10861002836841781</c:v>
                </c:pt>
                <c:pt idx="59">
                  <c:v>0.10510085499231388</c:v>
                </c:pt>
                <c:pt idx="60">
                  <c:v>0.10160528639099682</c:v>
                </c:pt>
                <c:pt idx="61">
                  <c:v>9.8132817240158321E-2</c:v>
                </c:pt>
                <c:pt idx="62">
                  <c:v>9.4692202326995656E-2</c:v>
                </c:pt>
                <c:pt idx="63">
                  <c:v>9.1291450431272556E-2</c:v>
                </c:pt>
                <c:pt idx="64">
                  <c:v>8.7937826332879693E-2</c:v>
                </c:pt>
                <c:pt idx="65">
                  <c:v>8.4637860065839579E-2</c:v>
                </c:pt>
                <c:pt idx="66">
                  <c:v>8.1397362520684094E-2</c:v>
                </c:pt>
                <c:pt idx="67">
                  <c:v>7.8221446500133601E-2</c:v>
                </c:pt>
                <c:pt idx="68">
                  <c:v>7.5114552353894345E-2</c:v>
                </c:pt>
                <c:pt idx="69">
                  <c:v>7.2080477354008687E-2</c:v>
                </c:pt>
                <c:pt idx="70">
                  <c:v>6.9122408019464981E-2</c:v>
                </c:pt>
                <c:pt idx="71">
                  <c:v>6.6242954654790409E-2</c:v>
                </c:pt>
                <c:pt idx="72">
                  <c:v>6.3444187429449614E-2</c:v>
                </c:pt>
                <c:pt idx="73">
                  <c:v>6.072767339066526E-2</c:v>
                </c:pt>
                <c:pt idx="74">
                  <c:v>5.8094513869687565E-2</c:v>
                </c:pt>
                <c:pt idx="75">
                  <c:v>5.5545381808806304E-2</c:v>
                </c:pt>
                <c:pt idx="76">
                  <c:v>5.3080558602069464E-2</c:v>
                </c:pt>
                <c:pt idx="77">
                  <c:v>5.0699970105597729E-2</c:v>
                </c:pt>
                <c:pt idx="78">
                  <c:v>4.8403221532683026E-2</c:v>
                </c:pt>
                <c:pt idx="79">
                  <c:v>4.6189631003904115E-2</c:v>
                </c:pt>
                <c:pt idx="80">
                  <c:v>4.4058261572872306E-2</c:v>
                </c:pt>
                <c:pt idx="81">
                  <c:v>4.2007951593711332E-2</c:v>
                </c:pt>
                <c:pt idx="82">
                  <c:v>4.003734333691112E-2</c:v>
                </c:pt>
                <c:pt idx="83">
                  <c:v>3.8144909795836728E-2</c:v>
                </c:pt>
                <c:pt idx="84">
                  <c:v>3.6328979657082719E-2</c:v>
                </c:pt>
                <c:pt idx="85">
                  <c:v>3.4587760434277803E-2</c:v>
                </c:pt>
                <c:pt idx="86">
                  <c:v>3.2919359787157515E-2</c:v>
                </c:pt>
                <c:pt idx="87">
                  <c:v>3.1321805066063142E-2</c:v>
                </c:pt>
                <c:pt idx="88">
                  <c:v>2.9793061136842682E-2</c:v>
                </c:pt>
                <c:pt idx="89">
                  <c:v>2.8331046552781427E-2</c:v>
                </c:pt>
                <c:pt idx="90">
                  <c:v>2.6933648149031271E-2</c:v>
                </c:pt>
                <c:pt idx="91">
                  <c:v>2.5598734141383205E-2</c:v>
                </c:pt>
                <c:pt idx="92">
                  <c:v>2.4324165815464444E-2</c:v>
                </c:pt>
                <c:pt idx="93">
                  <c:v>2.3107807894848113E-2</c:v>
                </c:pt>
                <c:pt idx="94">
                  <c:v>2.1947537677422975E-2</c:v>
                </c:pt>
                <c:pt idx="95">
                  <c:v>2.0841253028942471E-2</c:v>
                </c:pt>
                <c:pt idx="96">
                  <c:v>1.9786879321189967E-2</c:v>
                </c:pt>
                <c:pt idx="97">
                  <c:v>1.8782375399868476E-2</c:v>
                </c:pt>
                <c:pt idx="98">
                  <c:v>1.7825738664332392E-2</c:v>
                </c:pt>
                <c:pt idx="99">
                  <c:v>1.6915009337785836E-2</c:v>
                </c:pt>
              </c:numCache>
            </c:numRef>
          </c:val>
          <c:smooth val="0"/>
          <c:extLst>
            <c:ext xmlns:c16="http://schemas.microsoft.com/office/drawing/2014/chart" uri="{C3380CC4-5D6E-409C-BE32-E72D297353CC}">
              <c16:uniqueId val="{00000002-8CB5-41E4-BFE4-0646EF7612ED}"/>
            </c:ext>
          </c:extLst>
        </c:ser>
        <c:ser>
          <c:idx val="2"/>
          <c:order val="3"/>
          <c:tx>
            <c:strRef>
              <c:f>'Working Data'!$HJ$28</c:f>
              <c:strCache>
                <c:ptCount val="1"/>
                <c:pt idx="0">
                  <c:v>2nd Derivative</c:v>
                </c:pt>
              </c:strCache>
            </c:strRef>
          </c:tx>
          <c:spPr>
            <a:ln w="25400" cap="rnd">
              <a:solidFill>
                <a:schemeClr val="accent3"/>
              </a:solidFill>
              <a:prstDash val="dash"/>
              <a:round/>
            </a:ln>
            <a:effectLst/>
          </c:spPr>
          <c:marker>
            <c:symbol val="none"/>
          </c:marker>
          <c:val>
            <c:numRef>
              <c:f>'Working Data'!$HJ$132:$HJ$231</c:f>
              <c:numCache>
                <c:formatCode>0.0000</c:formatCode>
                <c:ptCount val="100"/>
                <c:pt idx="0">
                  <c:v>2.4653545829854517E-2</c:v>
                </c:pt>
                <c:pt idx="1">
                  <c:v>2.5217249522182676E-2</c:v>
                </c:pt>
                <c:pt idx="2">
                  <c:v>2.5747288152161575E-2</c:v>
                </c:pt>
                <c:pt idx="3">
                  <c:v>2.6238360967101183E-2</c:v>
                </c:pt>
                <c:pt idx="4">
                  <c:v>2.6684950529839154E-2</c:v>
                </c:pt>
                <c:pt idx="5">
                  <c:v>2.7081356927941121E-2</c:v>
                </c:pt>
                <c:pt idx="6">
                  <c:v>2.7421738892311455E-2</c:v>
                </c:pt>
                <c:pt idx="7">
                  <c:v>2.7700162037918221E-2</c:v>
                </c:pt>
                <c:pt idx="8">
                  <c:v>2.7910654305190324E-2</c:v>
                </c:pt>
                <c:pt idx="9">
                  <c:v>2.8047268521229879E-2</c:v>
                </c:pt>
                <c:pt idx="10">
                  <c:v>2.810415181623177E-2</c:v>
                </c:pt>
                <c:pt idx="11">
                  <c:v>2.8075621424567033E-2</c:v>
                </c:pt>
                <c:pt idx="12">
                  <c:v>2.7956246175390633E-2</c:v>
                </c:pt>
                <c:pt idx="13">
                  <c:v>2.7740932739376764E-2</c:v>
                </c:pt>
                <c:pt idx="14">
                  <c:v>2.7425015452796419E-2</c:v>
                </c:pt>
                <c:pt idx="15">
                  <c:v>2.7004348295649846E-2</c:v>
                </c:pt>
                <c:pt idx="16">
                  <c:v>2.6475397366327806E-2</c:v>
                </c:pt>
                <c:pt idx="17">
                  <c:v>2.5835331981800165E-2</c:v>
                </c:pt>
                <c:pt idx="18">
                  <c:v>2.5082112350872637E-2</c:v>
                </c:pt>
                <c:pt idx="19">
                  <c:v>2.4214571630164907E-2</c:v>
                </c:pt>
                <c:pt idx="20">
                  <c:v>2.3232490089408631E-2</c:v>
                </c:pt>
                <c:pt idx="21">
                  <c:v>2.2136659094765261E-2</c:v>
                </c:pt>
                <c:pt idx="22">
                  <c:v>2.0928932674795467E-2</c:v>
                </c:pt>
                <c:pt idx="23">
                  <c:v>1.9612264569783752E-2</c:v>
                </c:pt>
                <c:pt idx="24">
                  <c:v>1.8190728884610891E-2</c:v>
                </c:pt>
                <c:pt idx="25">
                  <c:v>1.6669522767944679E-2</c:v>
                </c:pt>
                <c:pt idx="26">
                  <c:v>1.5054949921838508E-2</c:v>
                </c:pt>
                <c:pt idx="27">
                  <c:v>1.3354384197318643E-2</c:v>
                </c:pt>
                <c:pt idx="28">
                  <c:v>1.1576213040454593E-2</c:v>
                </c:pt>
                <c:pt idx="29">
                  <c:v>9.7297611031417052E-3</c:v>
                </c:pt>
                <c:pt idx="30">
                  <c:v>7.8251949035287316E-3</c:v>
                </c:pt>
                <c:pt idx="31">
                  <c:v>5.8734099904708594E-3</c:v>
                </c:pt>
                <c:pt idx="32">
                  <c:v>3.8859026110754009E-3</c:v>
                </c:pt>
                <c:pt idx="33">
                  <c:v>1.8746283768075454E-3</c:v>
                </c:pt>
                <c:pt idx="34">
                  <c:v>-1.481491504741707E-4</c:v>
                </c:pt>
                <c:pt idx="35">
                  <c:v>-2.170016695363498E-3</c:v>
                </c:pt>
                <c:pt idx="36">
                  <c:v>-4.1785728414607468E-3</c:v>
                </c:pt>
                <c:pt idx="37">
                  <c:v>-6.1615893392583916E-3</c:v>
                </c:pt>
                <c:pt idx="38">
                  <c:v>-8.1071685579806978E-3</c:v>
                </c:pt>
                <c:pt idx="39">
                  <c:v>-1.0003893620773599E-2</c:v>
                </c:pt>
                <c:pt idx="40">
                  <c:v>-1.1840968008922103E-2</c:v>
                </c:pt>
                <c:pt idx="41">
                  <c:v>-1.3608341770864655E-2</c:v>
                </c:pt>
                <c:pt idx="42">
                  <c:v>-1.5296821909294326E-2</c:v>
                </c:pt>
                <c:pt idx="43">
                  <c:v>-1.6898165024538361E-2</c:v>
                </c:pt>
                <c:pt idx="44">
                  <c:v>-1.8405150842201828E-2</c:v>
                </c:pt>
                <c:pt idx="45">
                  <c:v>-1.9811635824143942E-2</c:v>
                </c:pt>
                <c:pt idx="46">
                  <c:v>-2.1112586630833211E-2</c:v>
                </c:pt>
                <c:pt idx="47">
                  <c:v>-2.2304093748058369E-2</c:v>
                </c:pt>
                <c:pt idx="48">
                  <c:v>-2.3383366092432196E-2</c:v>
                </c:pt>
                <c:pt idx="49">
                  <c:v>-2.4348707852044175E-2</c:v>
                </c:pt>
                <c:pt idx="50">
                  <c:v>-2.5199479188846994E-2</c:v>
                </c:pt>
                <c:pt idx="51">
                  <c:v>-2.5936042719950116E-2</c:v>
                </c:pt>
                <c:pt idx="52">
                  <c:v>-2.6559697902203153E-2</c:v>
                </c:pt>
                <c:pt idx="53">
                  <c:v>-2.7072605568509656E-2</c:v>
                </c:pt>
                <c:pt idx="54">
                  <c:v>-2.7477704908979866E-2</c:v>
                </c:pt>
                <c:pt idx="55">
                  <c:v>-2.7778625162006323E-2</c:v>
                </c:pt>
                <c:pt idx="56">
                  <c:v>-2.7979594188591528E-2</c:v>
                </c:pt>
                <c:pt idx="57">
                  <c:v>-2.8085345958274163E-2</c:v>
                </c:pt>
                <c:pt idx="58">
                  <c:v>-2.8101028788137025E-2</c:v>
                </c:pt>
                <c:pt idx="59">
                  <c:v>-2.8032115959174399E-2</c:v>
                </c:pt>
                <c:pt idx="60">
                  <c:v>-2.7884320097924447E-2</c:v>
                </c:pt>
                <c:pt idx="61">
                  <c:v>-2.7663512466084228E-2</c:v>
                </c:pt>
                <c:pt idx="62">
                  <c:v>-2.7375648056013988E-2</c:v>
                </c:pt>
                <c:pt idx="63">
                  <c:v>-2.7026697153408229E-2</c:v>
                </c:pt>
                <c:pt idx="64">
                  <c:v>-2.6622583806270139E-2</c:v>
                </c:pt>
                <c:pt idx="65">
                  <c:v>-2.6169131436451169E-2</c:v>
                </c:pt>
                <c:pt idx="66">
                  <c:v>-2.5672015649725471E-2</c:v>
                </c:pt>
                <c:pt idx="67">
                  <c:v>-2.5136724144620193E-2</c:v>
                </c:pt>
                <c:pt idx="68">
                  <c:v>-2.4568523489790557E-2</c:v>
                </c:pt>
                <c:pt idx="69">
                  <c:v>-2.3972432434375423E-2</c:v>
                </c:pt>
                <c:pt idx="70">
                  <c:v>-2.3353201334448279E-2</c:v>
                </c:pt>
                <c:pt idx="71">
                  <c:v>-2.2715297219719044E-2</c:v>
                </c:pt>
                <c:pt idx="72">
                  <c:v>-2.2062893985938057E-2</c:v>
                </c:pt>
                <c:pt idx="73">
                  <c:v>-2.1399867177624238E-2</c:v>
                </c:pt>
                <c:pt idx="74">
                  <c:v>-2.0729792820271348E-2</c:v>
                </c:pt>
                <c:pt idx="75">
                  <c:v>-2.0055949768551389E-2</c:v>
                </c:pt>
                <c:pt idx="76">
                  <c:v>-1.9381325054785212E-2</c:v>
                </c:pt>
                <c:pt idx="77">
                  <c:v>-1.8708621747789991E-2</c:v>
                </c:pt>
                <c:pt idx="78">
                  <c:v>-1.8040268864040927E-2</c:v>
                </c:pt>
                <c:pt idx="79">
                  <c:v>-1.7378432909033237E-2</c:v>
                </c:pt>
                <c:pt idx="80">
                  <c:v>-1.6725030665175496E-2</c:v>
                </c:pt>
                <c:pt idx="81">
                  <c:v>-1.6081742882111002E-2</c:v>
                </c:pt>
                <c:pt idx="82">
                  <c:v>-1.5450028564913756E-2</c:v>
                </c:pt>
                <c:pt idx="83">
                  <c:v>-1.483113959422991E-2</c:v>
                </c:pt>
                <c:pt idx="84">
                  <c:v>-1.4226135449429536E-2</c:v>
                </c:pt>
                <c:pt idx="85">
                  <c:v>-1.3635897840677673E-2</c:v>
                </c:pt>
                <c:pt idx="86">
                  <c:v>-1.3061145088167329E-2</c:v>
                </c:pt>
                <c:pt idx="87">
                  <c:v>-1.2502446116357317E-2</c:v>
                </c:pt>
                <c:pt idx="88">
                  <c:v>-1.1960233957814384E-2</c:v>
                </c:pt>
                <c:pt idx="89">
                  <c:v>-1.1434818685154046E-2</c:v>
                </c:pt>
                <c:pt idx="90">
                  <c:v>-1.0926399710663077E-2</c:v>
                </c:pt>
                <c:pt idx="91">
                  <c:v>-1.0435077411578411E-2</c:v>
                </c:pt>
                <c:pt idx="92">
                  <c:v>-9.960864054843168E-3</c:v>
                </c:pt>
                <c:pt idx="93">
                  <c:v>-9.5036940086381371E-3</c:v>
                </c:pt>
                <c:pt idx="94">
                  <c:v>-9.0634332392916604E-3</c:v>
                </c:pt>
                <c:pt idx="95">
                  <c:v>-8.639888101504822E-3</c:v>
                </c:pt>
                <c:pt idx="96">
                  <c:v>-8.2328134373967025E-3</c:v>
                </c:pt>
                <c:pt idx="97">
                  <c:v>-7.8419200058761334E-3</c:v>
                </c:pt>
                <c:pt idx="98">
                  <c:v>-7.4668812684736329E-3</c:v>
                </c:pt>
                <c:pt idx="99">
                  <c:v>-7.1073395612012641E-3</c:v>
                </c:pt>
              </c:numCache>
            </c:numRef>
          </c:val>
          <c:smooth val="0"/>
          <c:extLst>
            <c:ext xmlns:c16="http://schemas.microsoft.com/office/drawing/2014/chart" uri="{C3380CC4-5D6E-409C-BE32-E72D297353CC}">
              <c16:uniqueId val="{00000003-8CB5-41E4-BFE4-0646EF7612ED}"/>
            </c:ext>
          </c:extLst>
        </c:ser>
        <c:ser>
          <c:idx val="3"/>
          <c:order val="4"/>
          <c:tx>
            <c:strRef>
              <c:f>'Working Data'!$HK$28</c:f>
              <c:strCache>
                <c:ptCount val="1"/>
                <c:pt idx="0">
                  <c:v>3rd Derivative</c:v>
                </c:pt>
              </c:strCache>
            </c:strRef>
          </c:tx>
          <c:spPr>
            <a:ln w="25400" cap="rnd">
              <a:solidFill>
                <a:schemeClr val="accent4"/>
              </a:solidFill>
              <a:prstDash val="dashDot"/>
              <a:round/>
            </a:ln>
            <a:effectLst/>
          </c:spPr>
          <c:marker>
            <c:symbol val="none"/>
          </c:marker>
          <c:val>
            <c:numRef>
              <c:f>'Working Data'!$HK$132:$HK$231</c:f>
              <c:numCache>
                <c:formatCode>0.0000</c:formatCode>
                <c:ptCount val="100"/>
                <c:pt idx="0">
                  <c:v>5.7882921167767159E-4</c:v>
                </c:pt>
                <c:pt idx="1">
                  <c:v>5.4773507564137905E-4</c:v>
                </c:pt>
                <c:pt idx="2">
                  <c:v>5.1145826615363874E-4</c:v>
                </c:pt>
                <c:pt idx="3">
                  <c:v>4.6976722148739082E-4</c:v>
                </c:pt>
                <c:pt idx="4">
                  <c:v>4.2246123378915129E-4</c:v>
                </c:pt>
                <c:pt idx="5">
                  <c:v>3.6937721375057854E-4</c:v>
                </c:pt>
                <c:pt idx="6">
                  <c:v>3.1039672661204088E-4</c:v>
                </c:pt>
                <c:pt idx="7">
                  <c:v>2.4545317803164804E-4</c:v>
                </c:pt>
                <c:pt idx="8">
                  <c:v>1.7453900297642198E-4</c:v>
                </c:pt>
                <c:pt idx="9">
                  <c:v>9.7712685800895906E-5</c:v>
                </c:pt>
                <c:pt idx="10">
                  <c:v>1.5105416201812493E-5</c:v>
                </c:pt>
                <c:pt idx="11">
                  <c:v>-7.3072834924595235E-5</c:v>
                </c:pt>
                <c:pt idx="12">
                  <c:v>-1.6652805210989131E-4</c:v>
                </c:pt>
                <c:pt idx="13">
                  <c:v>-2.6487796746290618E-4</c:v>
                </c:pt>
                <c:pt idx="14">
                  <c:v>-3.6764915474286224E-4</c:v>
                </c:pt>
                <c:pt idx="15">
                  <c:v>-4.7427566639242033E-4</c:v>
                </c:pt>
                <c:pt idx="16">
                  <c:v>-5.8409943921457316E-4</c:v>
                </c:pt>
                <c:pt idx="17">
                  <c:v>-6.9637266807822979E-4</c:v>
                </c:pt>
                <c:pt idx="18">
                  <c:v>-8.1026230924679079E-4</c:v>
                </c:pt>
                <c:pt idx="19">
                  <c:v>-9.2485682562301423E-4</c:v>
                </c:pt>
                <c:pt idx="20">
                  <c:v>-1.0391752259938144E-3</c:v>
                </c:pt>
                <c:pt idx="21">
                  <c:v>-1.152178380530553E-3</c:v>
                </c:pt>
                <c:pt idx="22">
                  <c:v>-1.2627825173630134E-3</c:v>
                </c:pt>
                <c:pt idx="23">
                  <c:v>-1.3698747227090277E-3</c:v>
                </c:pt>
                <c:pt idx="24">
                  <c:v>-1.4723301831475297E-3</c:v>
                </c:pt>
                <c:pt idx="25">
                  <c:v>-1.5690308270129504E-3</c:v>
                </c:pt>
                <c:pt idx="26">
                  <c:v>-1.6588849467231868E-3</c:v>
                </c:pt>
                <c:pt idx="27">
                  <c:v>-1.7408473193772898E-3</c:v>
                </c:pt>
                <c:pt idx="28">
                  <c:v>-1.8139392932360761E-3</c:v>
                </c:pt>
                <c:pt idx="29">
                  <c:v>-1.8772682763268491E-3</c:v>
                </c:pt>
                <c:pt idx="30">
                  <c:v>-1.9300460532459102E-3</c:v>
                </c:pt>
                <c:pt idx="31">
                  <c:v>-1.9716053691287067E-3</c:v>
                </c:pt>
                <c:pt idx="32">
                  <c:v>-2.0014142563877096E-3</c:v>
                </c:pt>
                <c:pt idx="33">
                  <c:v>-2.019087639541276E-3</c:v>
                </c:pt>
                <c:pt idx="34">
                  <c:v>-2.0243958342906283E-3</c:v>
                </c:pt>
                <c:pt idx="35">
                  <c:v>-2.0172696556903335E-3</c:v>
                </c:pt>
                <c:pt idx="36">
                  <c:v>-1.9978019624364847E-3</c:v>
                </c:pt>
                <c:pt idx="37">
                  <c:v>-1.9662455847483393E-3</c:v>
                </c:pt>
                <c:pt idx="38">
                  <c:v>-1.9230077062957498E-3</c:v>
                </c:pt>
                <c:pt idx="39">
                  <c:v>-1.8686408902158548E-3</c:v>
                </c:pt>
                <c:pt idx="40">
                  <c:v>-1.8038310497755798E-3</c:v>
                </c:pt>
                <c:pt idx="41">
                  <c:v>-1.7293827605602348E-3</c:v>
                </c:pt>
                <c:pt idx="42">
                  <c:v>-1.6462023889868818E-3</c:v>
                </c:pt>
                <c:pt idx="43">
                  <c:v>-1.5552795683765523E-3</c:v>
                </c:pt>
                <c:pt idx="44">
                  <c:v>-1.4576675869836838E-3</c:v>
                </c:pt>
                <c:pt idx="45">
                  <c:v>-1.3544632618298317E-3</c:v>
                </c:pt>
                <c:pt idx="46">
                  <c:v>-1.2467868587751653E-3</c:v>
                </c:pt>
                <c:pt idx="47">
                  <c:v>-1.1357625850044685E-3</c:v>
                </c:pt>
                <c:pt idx="48">
                  <c:v>-1.0225001279830625E-3</c:v>
                </c:pt>
                <c:pt idx="49">
                  <c:v>-9.0807764863610032E-4</c:v>
                </c:pt>
                <c:pt idx="50">
                  <c:v>-7.9352656012987436E-4</c:v>
                </c:pt>
                <c:pt idx="51">
                  <c:v>-6.7981834143487408E-4</c:v>
                </c:pt>
                <c:pt idx="52">
                  <c:v>-5.6785355095436308E-4</c:v>
                </c:pt>
                <c:pt idx="53">
                  <c:v>-4.5845312368819895E-4</c:v>
                </c:pt>
                <c:pt idx="54">
                  <c:v>-3.5235195892488024E-4</c:v>
                </c:pt>
                <c:pt idx="55">
                  <c:v>-2.5019473692618161E-4</c:v>
                </c:pt>
                <c:pt idx="56">
                  <c:v>-1.5253384439208018E-4</c:v>
                </c:pt>
                <c:pt idx="57">
                  <c:v>-5.9829240855488947E-5</c:v>
                </c:pt>
                <c:pt idx="58">
                  <c:v>2.7549937937419501E-5</c:v>
                </c:pt>
                <c:pt idx="59">
                  <c:v>1.0932226825721353E-4</c:v>
                </c:pt>
                <c:pt idx="60">
                  <c:v>1.8528966064964791E-4</c:v>
                </c:pt>
                <c:pt idx="61">
                  <c:v>2.5533196264410421E-4</c:v>
                </c:pt>
                <c:pt idx="62">
                  <c:v>3.1940078381006087E-4</c:v>
                </c:pt>
                <c:pt idx="63">
                  <c:v>3.775127734698055E-4</c:v>
                </c:pt>
                <c:pt idx="64">
                  <c:v>4.2974256424672388E-4</c:v>
                </c:pt>
                <c:pt idx="65">
                  <c:v>4.762155734675072E-4</c:v>
                </c:pt>
                <c:pt idx="66">
                  <c:v>5.1710083066084636E-4</c:v>
                </c:pt>
                <c:pt idx="67">
                  <c:v>5.5260397428123233E-4</c:v>
                </c:pt>
                <c:pt idx="68">
                  <c:v>5.8296053543675937E-4</c:v>
                </c:pt>
                <c:pt idx="69">
                  <c:v>6.0842960172520369E-4</c:v>
                </c:pt>
                <c:pt idx="70">
                  <c:v>6.2928793099830782E-4</c:v>
                </c:pt>
                <c:pt idx="71">
                  <c:v>6.4582456350669403E-4</c:v>
                </c:pt>
                <c:pt idx="72">
                  <c:v>6.5833596177986963E-4</c:v>
                </c:pt>
                <c:pt idx="73">
                  <c:v>6.671216909666833E-4</c:v>
                </c:pt>
                <c:pt idx="74">
                  <c:v>6.7248063827037539E-4</c:v>
                </c:pt>
                <c:pt idx="75">
                  <c:v>6.7470775852243462E-4</c:v>
                </c:pt>
                <c:pt idx="76">
                  <c:v>6.740913237324222E-4</c:v>
                </c:pt>
                <c:pt idx="77">
                  <c:v>6.7091064744877486E-4</c:v>
                </c:pt>
                <c:pt idx="78">
                  <c:v>6.6543424975097566E-4</c:v>
                </c:pt>
                <c:pt idx="79">
                  <c:v>6.5791842542640966E-4</c:v>
                </c:pt>
                <c:pt idx="80">
                  <c:v>6.4860617611762453E-4</c:v>
                </c:pt>
                <c:pt idx="81">
                  <c:v>6.3772646671227367E-4</c:v>
                </c:pt>
                <c:pt idx="82">
                  <c:v>6.2549376675483711E-4</c:v>
                </c:pt>
                <c:pt idx="83">
                  <c:v>6.1210783896973762E-4</c:v>
                </c:pt>
                <c:pt idx="84">
                  <c:v>5.9775373890424315E-4</c:v>
                </c:pt>
                <c:pt idx="85">
                  <c:v>5.8260199205442198E-4</c:v>
                </c:pt>
                <c:pt idx="86">
                  <c:v>5.6680891748010971E-4</c:v>
                </c:pt>
                <c:pt idx="87">
                  <c:v>5.5051706972057679E-4</c:v>
                </c:pt>
                <c:pt idx="88">
                  <c:v>5.3385577368878726E-4</c:v>
                </c:pt>
                <c:pt idx="89">
                  <c:v>5.1694173006679514E-4</c:v>
                </c:pt>
                <c:pt idx="90">
                  <c:v>4.9987967148430138E-4</c:v>
                </c:pt>
                <c:pt idx="91">
                  <c:v>4.8276305238924473E-4</c:v>
                </c:pt>
                <c:pt idx="92">
                  <c:v>4.6567475798001113E-4</c:v>
                </c:pt>
                <c:pt idx="93">
                  <c:v>4.4868781984154434E-4</c:v>
                </c:pt>
                <c:pt idx="94">
                  <c:v>4.3186612800023036E-4</c:v>
                </c:pt>
                <c:pt idx="95">
                  <c:v>4.152651309804331E-4</c:v>
                </c:pt>
                <c:pt idx="96">
                  <c:v>3.9893251711072816E-4</c:v>
                </c:pt>
                <c:pt idx="97">
                  <c:v>3.8290887179651096E-4</c:v>
                </c:pt>
                <c:pt idx="98">
                  <c:v>3.6722830675746414E-4</c:v>
                </c:pt>
                <c:pt idx="99">
                  <c:v>3.5191905833539344E-4</c:v>
                </c:pt>
              </c:numCache>
            </c:numRef>
          </c:val>
          <c:smooth val="0"/>
          <c:extLst>
            <c:ext xmlns:c16="http://schemas.microsoft.com/office/drawing/2014/chart" uri="{C3380CC4-5D6E-409C-BE32-E72D297353CC}">
              <c16:uniqueId val="{00000004-8CB5-41E4-BFE4-0646EF7612ED}"/>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#34:</a:t>
            </a:r>
            <a:r>
              <a:rPr lang="en-US" baseline="0"/>
              <a:t>  </a:t>
            </a:r>
            <a:r>
              <a:rPr lang="en-US"/>
              <a:t>Residential Electric Power</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Data'!$A$137:$A$234</c:f>
              <c:numCache>
                <c:formatCode>General</c:formatCode>
                <c:ptCount val="98"/>
                <c:pt idx="0">
                  <c:v>1908</c:v>
                </c:pt>
                <c:pt idx="1">
                  <c:v>1909</c:v>
                </c:pt>
                <c:pt idx="2">
                  <c:v>1910</c:v>
                </c:pt>
                <c:pt idx="3">
                  <c:v>1911</c:v>
                </c:pt>
                <c:pt idx="4">
                  <c:v>1912</c:v>
                </c:pt>
                <c:pt idx="5">
                  <c:v>1913</c:v>
                </c:pt>
                <c:pt idx="6">
                  <c:v>1914</c:v>
                </c:pt>
                <c:pt idx="7">
                  <c:v>1915</c:v>
                </c:pt>
                <c:pt idx="8">
                  <c:v>1916</c:v>
                </c:pt>
                <c:pt idx="9">
                  <c:v>1917</c:v>
                </c:pt>
                <c:pt idx="10">
                  <c:v>1918</c:v>
                </c:pt>
                <c:pt idx="11">
                  <c:v>1919</c:v>
                </c:pt>
                <c:pt idx="12">
                  <c:v>1920</c:v>
                </c:pt>
                <c:pt idx="13">
                  <c:v>1921</c:v>
                </c:pt>
                <c:pt idx="14">
                  <c:v>1922</c:v>
                </c:pt>
                <c:pt idx="15">
                  <c:v>1923</c:v>
                </c:pt>
                <c:pt idx="16">
                  <c:v>1924</c:v>
                </c:pt>
                <c:pt idx="17">
                  <c:v>1925</c:v>
                </c:pt>
                <c:pt idx="18">
                  <c:v>1926</c:v>
                </c:pt>
                <c:pt idx="19">
                  <c:v>1927</c:v>
                </c:pt>
                <c:pt idx="20">
                  <c:v>1928</c:v>
                </c:pt>
                <c:pt idx="21">
                  <c:v>1929</c:v>
                </c:pt>
                <c:pt idx="22">
                  <c:v>1930</c:v>
                </c:pt>
                <c:pt idx="23">
                  <c:v>1931</c:v>
                </c:pt>
                <c:pt idx="24">
                  <c:v>1932</c:v>
                </c:pt>
                <c:pt idx="25">
                  <c:v>1933</c:v>
                </c:pt>
                <c:pt idx="26">
                  <c:v>1934</c:v>
                </c:pt>
                <c:pt idx="27">
                  <c:v>1935</c:v>
                </c:pt>
                <c:pt idx="28">
                  <c:v>1936</c:v>
                </c:pt>
                <c:pt idx="29">
                  <c:v>1937</c:v>
                </c:pt>
                <c:pt idx="30">
                  <c:v>1938</c:v>
                </c:pt>
                <c:pt idx="31">
                  <c:v>1939</c:v>
                </c:pt>
                <c:pt idx="32">
                  <c:v>1940</c:v>
                </c:pt>
                <c:pt idx="33">
                  <c:v>1941</c:v>
                </c:pt>
                <c:pt idx="34">
                  <c:v>1942</c:v>
                </c:pt>
                <c:pt idx="35">
                  <c:v>1943</c:v>
                </c:pt>
                <c:pt idx="36">
                  <c:v>1944</c:v>
                </c:pt>
                <c:pt idx="37">
                  <c:v>1945</c:v>
                </c:pt>
                <c:pt idx="38">
                  <c:v>1946</c:v>
                </c:pt>
                <c:pt idx="39">
                  <c:v>1947</c:v>
                </c:pt>
                <c:pt idx="40">
                  <c:v>1948</c:v>
                </c:pt>
                <c:pt idx="41">
                  <c:v>1949</c:v>
                </c:pt>
                <c:pt idx="42">
                  <c:v>1950</c:v>
                </c:pt>
                <c:pt idx="43">
                  <c:v>1951</c:v>
                </c:pt>
                <c:pt idx="44">
                  <c:v>1952</c:v>
                </c:pt>
                <c:pt idx="45">
                  <c:v>1953</c:v>
                </c:pt>
                <c:pt idx="46">
                  <c:v>1954</c:v>
                </c:pt>
                <c:pt idx="47">
                  <c:v>1955</c:v>
                </c:pt>
                <c:pt idx="48">
                  <c:v>1956</c:v>
                </c:pt>
                <c:pt idx="49">
                  <c:v>1957</c:v>
                </c:pt>
                <c:pt idx="50">
                  <c:v>1958</c:v>
                </c:pt>
                <c:pt idx="51">
                  <c:v>1959</c:v>
                </c:pt>
                <c:pt idx="52">
                  <c:v>1960</c:v>
                </c:pt>
                <c:pt idx="53">
                  <c:v>1961</c:v>
                </c:pt>
                <c:pt idx="54">
                  <c:v>1962</c:v>
                </c:pt>
                <c:pt idx="55">
                  <c:v>1963</c:v>
                </c:pt>
                <c:pt idx="56">
                  <c:v>1964</c:v>
                </c:pt>
                <c:pt idx="57">
                  <c:v>1965</c:v>
                </c:pt>
                <c:pt idx="58">
                  <c:v>1966</c:v>
                </c:pt>
                <c:pt idx="59">
                  <c:v>1967</c:v>
                </c:pt>
                <c:pt idx="60">
                  <c:v>1968</c:v>
                </c:pt>
                <c:pt idx="61">
                  <c:v>1969</c:v>
                </c:pt>
                <c:pt idx="62">
                  <c:v>1970</c:v>
                </c:pt>
                <c:pt idx="63">
                  <c:v>1971</c:v>
                </c:pt>
                <c:pt idx="64">
                  <c:v>1972</c:v>
                </c:pt>
                <c:pt idx="65">
                  <c:v>1973</c:v>
                </c:pt>
                <c:pt idx="66">
                  <c:v>1974</c:v>
                </c:pt>
                <c:pt idx="67">
                  <c:v>1975</c:v>
                </c:pt>
                <c:pt idx="68">
                  <c:v>1976</c:v>
                </c:pt>
                <c:pt idx="69">
                  <c:v>1977</c:v>
                </c:pt>
                <c:pt idx="70">
                  <c:v>1978</c:v>
                </c:pt>
                <c:pt idx="71">
                  <c:v>1979</c:v>
                </c:pt>
                <c:pt idx="72">
                  <c:v>1980</c:v>
                </c:pt>
                <c:pt idx="73">
                  <c:v>1981</c:v>
                </c:pt>
                <c:pt idx="74">
                  <c:v>1982</c:v>
                </c:pt>
                <c:pt idx="75">
                  <c:v>1983</c:v>
                </c:pt>
                <c:pt idx="76">
                  <c:v>1984</c:v>
                </c:pt>
                <c:pt idx="77">
                  <c:v>1985</c:v>
                </c:pt>
                <c:pt idx="78">
                  <c:v>1986</c:v>
                </c:pt>
                <c:pt idx="79">
                  <c:v>1987</c:v>
                </c:pt>
                <c:pt idx="80">
                  <c:v>1988</c:v>
                </c:pt>
                <c:pt idx="81">
                  <c:v>1989</c:v>
                </c:pt>
                <c:pt idx="82">
                  <c:v>1990</c:v>
                </c:pt>
                <c:pt idx="83">
                  <c:v>1991</c:v>
                </c:pt>
                <c:pt idx="84">
                  <c:v>1992</c:v>
                </c:pt>
                <c:pt idx="85">
                  <c:v>1993</c:v>
                </c:pt>
                <c:pt idx="86">
                  <c:v>1994</c:v>
                </c:pt>
                <c:pt idx="87">
                  <c:v>1995</c:v>
                </c:pt>
                <c:pt idx="88">
                  <c:v>1996</c:v>
                </c:pt>
                <c:pt idx="89">
                  <c:v>1997</c:v>
                </c:pt>
                <c:pt idx="90">
                  <c:v>1998</c:v>
                </c:pt>
                <c:pt idx="91">
                  <c:v>1999</c:v>
                </c:pt>
                <c:pt idx="92">
                  <c:v>2000</c:v>
                </c:pt>
                <c:pt idx="93">
                  <c:v>2001</c:v>
                </c:pt>
                <c:pt idx="94">
                  <c:v>2002</c:v>
                </c:pt>
                <c:pt idx="95">
                  <c:v>2003</c:v>
                </c:pt>
                <c:pt idx="96">
                  <c:v>2004</c:v>
                </c:pt>
                <c:pt idx="97">
                  <c:v>2005</c:v>
                </c:pt>
              </c:numCache>
            </c:numRef>
          </c:cat>
          <c:val>
            <c:numRef>
              <c:f>'Working Data'!$FW$137:$FW$234</c:f>
              <c:numCache>
                <c:formatCode>General</c:formatCode>
                <c:ptCount val="98"/>
                <c:pt idx="0">
                  <c:v>10</c:v>
                </c:pt>
                <c:pt idx="1">
                  <c:v>10.67</c:v>
                </c:pt>
                <c:pt idx="2">
                  <c:v>12.33</c:v>
                </c:pt>
                <c:pt idx="3">
                  <c:v>14</c:v>
                </c:pt>
                <c:pt idx="4">
                  <c:v>16</c:v>
                </c:pt>
                <c:pt idx="5">
                  <c:v>18</c:v>
                </c:pt>
                <c:pt idx="6">
                  <c:v>19</c:v>
                </c:pt>
                <c:pt idx="7">
                  <c:v>20</c:v>
                </c:pt>
                <c:pt idx="8">
                  <c:v>22</c:v>
                </c:pt>
                <c:pt idx="9">
                  <c:v>24</c:v>
                </c:pt>
                <c:pt idx="10">
                  <c:v>27</c:v>
                </c:pt>
                <c:pt idx="11">
                  <c:v>30</c:v>
                </c:pt>
                <c:pt idx="12">
                  <c:v>33.5</c:v>
                </c:pt>
                <c:pt idx="13">
                  <c:v>37</c:v>
                </c:pt>
                <c:pt idx="14">
                  <c:v>40</c:v>
                </c:pt>
                <c:pt idx="15">
                  <c:v>43</c:v>
                </c:pt>
                <c:pt idx="16">
                  <c:v>49</c:v>
                </c:pt>
                <c:pt idx="17">
                  <c:v>52</c:v>
                </c:pt>
                <c:pt idx="18">
                  <c:v>55</c:v>
                </c:pt>
                <c:pt idx="19">
                  <c:v>60</c:v>
                </c:pt>
                <c:pt idx="20">
                  <c:v>64</c:v>
                </c:pt>
                <c:pt idx="21">
                  <c:v>68</c:v>
                </c:pt>
                <c:pt idx="22">
                  <c:v>68</c:v>
                </c:pt>
                <c:pt idx="23">
                  <c:v>68</c:v>
                </c:pt>
                <c:pt idx="24">
                  <c:v>67</c:v>
                </c:pt>
                <c:pt idx="25">
                  <c:v>67</c:v>
                </c:pt>
                <c:pt idx="26">
                  <c:v>67</c:v>
                </c:pt>
                <c:pt idx="27">
                  <c:v>68.5</c:v>
                </c:pt>
                <c:pt idx="28">
                  <c:v>70</c:v>
                </c:pt>
                <c:pt idx="29">
                  <c:v>73</c:v>
                </c:pt>
                <c:pt idx="30">
                  <c:v>75</c:v>
                </c:pt>
                <c:pt idx="31">
                  <c:v>76.5</c:v>
                </c:pt>
                <c:pt idx="32">
                  <c:v>78</c:v>
                </c:pt>
                <c:pt idx="33">
                  <c:v>79.5</c:v>
                </c:pt>
                <c:pt idx="34">
                  <c:v>81</c:v>
                </c:pt>
                <c:pt idx="35">
                  <c:v>81</c:v>
                </c:pt>
                <c:pt idx="36">
                  <c:v>83</c:v>
                </c:pt>
                <c:pt idx="37">
                  <c:v>85</c:v>
                </c:pt>
                <c:pt idx="38">
                  <c:v>85.5</c:v>
                </c:pt>
                <c:pt idx="39">
                  <c:v>86</c:v>
                </c:pt>
                <c:pt idx="40">
                  <c:v>89</c:v>
                </c:pt>
                <c:pt idx="41">
                  <c:v>93</c:v>
                </c:pt>
                <c:pt idx="42">
                  <c:v>94</c:v>
                </c:pt>
                <c:pt idx="43">
                  <c:v>95</c:v>
                </c:pt>
                <c:pt idx="44">
                  <c:v>96</c:v>
                </c:pt>
                <c:pt idx="45">
                  <c:v>97</c:v>
                </c:pt>
                <c:pt idx="46">
                  <c:v>97.67</c:v>
                </c:pt>
                <c:pt idx="47">
                  <c:v>98.33</c:v>
                </c:pt>
                <c:pt idx="48">
                  <c:v>99</c:v>
                </c:pt>
                <c:pt idx="49">
                  <c:v>99</c:v>
                </c:pt>
                <c:pt idx="50">
                  <c:v>99</c:v>
                </c:pt>
                <c:pt idx="51">
                  <c:v>99</c:v>
                </c:pt>
                <c:pt idx="52">
                  <c:v>99</c:v>
                </c:pt>
                <c:pt idx="53">
                  <c:v>99</c:v>
                </c:pt>
                <c:pt idx="54">
                  <c:v>99</c:v>
                </c:pt>
                <c:pt idx="55">
                  <c:v>99</c:v>
                </c:pt>
                <c:pt idx="56">
                  <c:v>99</c:v>
                </c:pt>
                <c:pt idx="57">
                  <c:v>99</c:v>
                </c:pt>
                <c:pt idx="58">
                  <c:v>99</c:v>
                </c:pt>
                <c:pt idx="59">
                  <c:v>99</c:v>
                </c:pt>
                <c:pt idx="60">
                  <c:v>99</c:v>
                </c:pt>
                <c:pt idx="61">
                  <c:v>99</c:v>
                </c:pt>
                <c:pt idx="62">
                  <c:v>99</c:v>
                </c:pt>
                <c:pt idx="63">
                  <c:v>99</c:v>
                </c:pt>
                <c:pt idx="64">
                  <c:v>99</c:v>
                </c:pt>
                <c:pt idx="65">
                  <c:v>99</c:v>
                </c:pt>
                <c:pt idx="66">
                  <c:v>99</c:v>
                </c:pt>
                <c:pt idx="67">
                  <c:v>99</c:v>
                </c:pt>
                <c:pt idx="68">
                  <c:v>99</c:v>
                </c:pt>
                <c:pt idx="69">
                  <c:v>99</c:v>
                </c:pt>
                <c:pt idx="70">
                  <c:v>99</c:v>
                </c:pt>
                <c:pt idx="71">
                  <c:v>99</c:v>
                </c:pt>
                <c:pt idx="72">
                  <c:v>99</c:v>
                </c:pt>
                <c:pt idx="73">
                  <c:v>99</c:v>
                </c:pt>
                <c:pt idx="74">
                  <c:v>99</c:v>
                </c:pt>
                <c:pt idx="75">
                  <c:v>99</c:v>
                </c:pt>
                <c:pt idx="76">
                  <c:v>99</c:v>
                </c:pt>
                <c:pt idx="77">
                  <c:v>99</c:v>
                </c:pt>
                <c:pt idx="78">
                  <c:v>99</c:v>
                </c:pt>
                <c:pt idx="79">
                  <c:v>99</c:v>
                </c:pt>
                <c:pt idx="80">
                  <c:v>99</c:v>
                </c:pt>
                <c:pt idx="81">
                  <c:v>99</c:v>
                </c:pt>
                <c:pt idx="82">
                  <c:v>99</c:v>
                </c:pt>
                <c:pt idx="83">
                  <c:v>99</c:v>
                </c:pt>
                <c:pt idx="84">
                  <c:v>99</c:v>
                </c:pt>
                <c:pt idx="85">
                  <c:v>99</c:v>
                </c:pt>
                <c:pt idx="86">
                  <c:v>99</c:v>
                </c:pt>
                <c:pt idx="87">
                  <c:v>99</c:v>
                </c:pt>
                <c:pt idx="88">
                  <c:v>99</c:v>
                </c:pt>
                <c:pt idx="89">
                  <c:v>99</c:v>
                </c:pt>
                <c:pt idx="90">
                  <c:v>99</c:v>
                </c:pt>
                <c:pt idx="91">
                  <c:v>99</c:v>
                </c:pt>
                <c:pt idx="92">
                  <c:v>99</c:v>
                </c:pt>
                <c:pt idx="93">
                  <c:v>99</c:v>
                </c:pt>
                <c:pt idx="94">
                  <c:v>99</c:v>
                </c:pt>
                <c:pt idx="95">
                  <c:v>99</c:v>
                </c:pt>
                <c:pt idx="96">
                  <c:v>99</c:v>
                </c:pt>
                <c:pt idx="97">
                  <c:v>99</c:v>
                </c:pt>
              </c:numCache>
            </c:numRef>
          </c:val>
          <c:smooth val="0"/>
          <c:extLst>
            <c:ext xmlns:c16="http://schemas.microsoft.com/office/drawing/2014/chart" uri="{C3380CC4-5D6E-409C-BE32-E72D297353CC}">
              <c16:uniqueId val="{00000000-F6DC-4545-8086-74705E947C76}"/>
            </c:ext>
          </c:extLst>
        </c:ser>
        <c:ser>
          <c:idx val="1"/>
          <c:order val="1"/>
          <c:tx>
            <c:strRef>
              <c:f>'Working Data'!$FX$28</c:f>
              <c:strCache>
                <c:ptCount val="1"/>
                <c:pt idx="0">
                  <c:v>&lt;--Logistic Curve</c:v>
                </c:pt>
              </c:strCache>
            </c:strRef>
          </c:tx>
          <c:spPr>
            <a:ln w="25400" cap="rnd">
              <a:solidFill>
                <a:schemeClr val="accent2"/>
              </a:solidFill>
              <a:prstDash val="sysDot"/>
              <a:round/>
            </a:ln>
            <a:effectLst/>
          </c:spPr>
          <c:marker>
            <c:symbol val="none"/>
          </c:marker>
          <c:cat>
            <c:numRef>
              <c:f>'Working Data'!$A$137:$A$234</c:f>
              <c:numCache>
                <c:formatCode>General</c:formatCode>
                <c:ptCount val="98"/>
                <c:pt idx="0">
                  <c:v>1908</c:v>
                </c:pt>
                <c:pt idx="1">
                  <c:v>1909</c:v>
                </c:pt>
                <c:pt idx="2">
                  <c:v>1910</c:v>
                </c:pt>
                <c:pt idx="3">
                  <c:v>1911</c:v>
                </c:pt>
                <c:pt idx="4">
                  <c:v>1912</c:v>
                </c:pt>
                <c:pt idx="5">
                  <c:v>1913</c:v>
                </c:pt>
                <c:pt idx="6">
                  <c:v>1914</c:v>
                </c:pt>
                <c:pt idx="7">
                  <c:v>1915</c:v>
                </c:pt>
                <c:pt idx="8">
                  <c:v>1916</c:v>
                </c:pt>
                <c:pt idx="9">
                  <c:v>1917</c:v>
                </c:pt>
                <c:pt idx="10">
                  <c:v>1918</c:v>
                </c:pt>
                <c:pt idx="11">
                  <c:v>1919</c:v>
                </c:pt>
                <c:pt idx="12">
                  <c:v>1920</c:v>
                </c:pt>
                <c:pt idx="13">
                  <c:v>1921</c:v>
                </c:pt>
                <c:pt idx="14">
                  <c:v>1922</c:v>
                </c:pt>
                <c:pt idx="15">
                  <c:v>1923</c:v>
                </c:pt>
                <c:pt idx="16">
                  <c:v>1924</c:v>
                </c:pt>
                <c:pt idx="17">
                  <c:v>1925</c:v>
                </c:pt>
                <c:pt idx="18">
                  <c:v>1926</c:v>
                </c:pt>
                <c:pt idx="19">
                  <c:v>1927</c:v>
                </c:pt>
                <c:pt idx="20">
                  <c:v>1928</c:v>
                </c:pt>
                <c:pt idx="21">
                  <c:v>1929</c:v>
                </c:pt>
                <c:pt idx="22">
                  <c:v>1930</c:v>
                </c:pt>
                <c:pt idx="23">
                  <c:v>1931</c:v>
                </c:pt>
                <c:pt idx="24">
                  <c:v>1932</c:v>
                </c:pt>
                <c:pt idx="25">
                  <c:v>1933</c:v>
                </c:pt>
                <c:pt idx="26">
                  <c:v>1934</c:v>
                </c:pt>
                <c:pt idx="27">
                  <c:v>1935</c:v>
                </c:pt>
                <c:pt idx="28">
                  <c:v>1936</c:v>
                </c:pt>
                <c:pt idx="29">
                  <c:v>1937</c:v>
                </c:pt>
                <c:pt idx="30">
                  <c:v>1938</c:v>
                </c:pt>
                <c:pt idx="31">
                  <c:v>1939</c:v>
                </c:pt>
                <c:pt idx="32">
                  <c:v>1940</c:v>
                </c:pt>
                <c:pt idx="33">
                  <c:v>1941</c:v>
                </c:pt>
                <c:pt idx="34">
                  <c:v>1942</c:v>
                </c:pt>
                <c:pt idx="35">
                  <c:v>1943</c:v>
                </c:pt>
                <c:pt idx="36">
                  <c:v>1944</c:v>
                </c:pt>
                <c:pt idx="37">
                  <c:v>1945</c:v>
                </c:pt>
                <c:pt idx="38">
                  <c:v>1946</c:v>
                </c:pt>
                <c:pt idx="39">
                  <c:v>1947</c:v>
                </c:pt>
                <c:pt idx="40">
                  <c:v>1948</c:v>
                </c:pt>
                <c:pt idx="41">
                  <c:v>1949</c:v>
                </c:pt>
                <c:pt idx="42">
                  <c:v>1950</c:v>
                </c:pt>
                <c:pt idx="43">
                  <c:v>1951</c:v>
                </c:pt>
                <c:pt idx="44">
                  <c:v>1952</c:v>
                </c:pt>
                <c:pt idx="45">
                  <c:v>1953</c:v>
                </c:pt>
                <c:pt idx="46">
                  <c:v>1954</c:v>
                </c:pt>
                <c:pt idx="47">
                  <c:v>1955</c:v>
                </c:pt>
                <c:pt idx="48">
                  <c:v>1956</c:v>
                </c:pt>
                <c:pt idx="49">
                  <c:v>1957</c:v>
                </c:pt>
                <c:pt idx="50">
                  <c:v>1958</c:v>
                </c:pt>
                <c:pt idx="51">
                  <c:v>1959</c:v>
                </c:pt>
                <c:pt idx="52">
                  <c:v>1960</c:v>
                </c:pt>
                <c:pt idx="53">
                  <c:v>1961</c:v>
                </c:pt>
                <c:pt idx="54">
                  <c:v>1962</c:v>
                </c:pt>
                <c:pt idx="55">
                  <c:v>1963</c:v>
                </c:pt>
                <c:pt idx="56">
                  <c:v>1964</c:v>
                </c:pt>
                <c:pt idx="57">
                  <c:v>1965</c:v>
                </c:pt>
                <c:pt idx="58">
                  <c:v>1966</c:v>
                </c:pt>
                <c:pt idx="59">
                  <c:v>1967</c:v>
                </c:pt>
                <c:pt idx="60">
                  <c:v>1968</c:v>
                </c:pt>
                <c:pt idx="61">
                  <c:v>1969</c:v>
                </c:pt>
                <c:pt idx="62">
                  <c:v>1970</c:v>
                </c:pt>
                <c:pt idx="63">
                  <c:v>1971</c:v>
                </c:pt>
                <c:pt idx="64">
                  <c:v>1972</c:v>
                </c:pt>
                <c:pt idx="65">
                  <c:v>1973</c:v>
                </c:pt>
                <c:pt idx="66">
                  <c:v>1974</c:v>
                </c:pt>
                <c:pt idx="67">
                  <c:v>1975</c:v>
                </c:pt>
                <c:pt idx="68">
                  <c:v>1976</c:v>
                </c:pt>
                <c:pt idx="69">
                  <c:v>1977</c:v>
                </c:pt>
                <c:pt idx="70">
                  <c:v>1978</c:v>
                </c:pt>
                <c:pt idx="71">
                  <c:v>1979</c:v>
                </c:pt>
                <c:pt idx="72">
                  <c:v>1980</c:v>
                </c:pt>
                <c:pt idx="73">
                  <c:v>1981</c:v>
                </c:pt>
                <c:pt idx="74">
                  <c:v>1982</c:v>
                </c:pt>
                <c:pt idx="75">
                  <c:v>1983</c:v>
                </c:pt>
                <c:pt idx="76">
                  <c:v>1984</c:v>
                </c:pt>
                <c:pt idx="77">
                  <c:v>1985</c:v>
                </c:pt>
                <c:pt idx="78">
                  <c:v>1986</c:v>
                </c:pt>
                <c:pt idx="79">
                  <c:v>1987</c:v>
                </c:pt>
                <c:pt idx="80">
                  <c:v>1988</c:v>
                </c:pt>
                <c:pt idx="81">
                  <c:v>1989</c:v>
                </c:pt>
                <c:pt idx="82">
                  <c:v>1990</c:v>
                </c:pt>
                <c:pt idx="83">
                  <c:v>1991</c:v>
                </c:pt>
                <c:pt idx="84">
                  <c:v>1992</c:v>
                </c:pt>
                <c:pt idx="85">
                  <c:v>1993</c:v>
                </c:pt>
                <c:pt idx="86">
                  <c:v>1994</c:v>
                </c:pt>
                <c:pt idx="87">
                  <c:v>1995</c:v>
                </c:pt>
                <c:pt idx="88">
                  <c:v>1996</c:v>
                </c:pt>
                <c:pt idx="89">
                  <c:v>1997</c:v>
                </c:pt>
                <c:pt idx="90">
                  <c:v>1998</c:v>
                </c:pt>
                <c:pt idx="91">
                  <c:v>1999</c:v>
                </c:pt>
                <c:pt idx="92">
                  <c:v>2000</c:v>
                </c:pt>
                <c:pt idx="93">
                  <c:v>2001</c:v>
                </c:pt>
                <c:pt idx="94">
                  <c:v>2002</c:v>
                </c:pt>
                <c:pt idx="95">
                  <c:v>2003</c:v>
                </c:pt>
                <c:pt idx="96">
                  <c:v>2004</c:v>
                </c:pt>
                <c:pt idx="97">
                  <c:v>2005</c:v>
                </c:pt>
              </c:numCache>
            </c:numRef>
          </c:cat>
          <c:val>
            <c:numRef>
              <c:f>'Working Data'!$FX$137:$FX$234</c:f>
              <c:numCache>
                <c:formatCode>0.000E+00</c:formatCode>
                <c:ptCount val="98"/>
                <c:pt idx="0">
                  <c:v>12.214787540973488</c:v>
                </c:pt>
                <c:pt idx="1">
                  <c:v>13.451495633532771</c:v>
                </c:pt>
                <c:pt idx="2">
                  <c:v>14.792074617741173</c:v>
                </c:pt>
                <c:pt idx="3">
                  <c:v>16.240892348173542</c:v>
                </c:pt>
                <c:pt idx="4">
                  <c:v>17.801616443634458</c:v>
                </c:pt>
                <c:pt idx="5">
                  <c:v>19.477025730141548</c:v>
                </c:pt>
                <c:pt idx="6">
                  <c:v>21.268814431384421</c:v>
                </c:pt>
                <c:pt idx="7">
                  <c:v>23.177396497534673</c:v>
                </c:pt>
                <c:pt idx="8">
                  <c:v>25.201719260333448</c:v>
                </c:pt>
                <c:pt idx="9">
                  <c:v>27.339097132681104</c:v>
                </c:pt>
                <c:pt idx="10">
                  <c:v>29.58507709645578</c:v>
                </c:pt>
                <c:pt idx="11">
                  <c:v>31.933347995113767</c:v>
                </c:pt>
                <c:pt idx="12">
                  <c:v>34.375704945875185</c:v>
                </c:pt>
                <c:pt idx="13">
                  <c:v>36.902078357587499</c:v>
                </c:pt>
                <c:pt idx="14">
                  <c:v>39.500634046201085</c:v>
                </c:pt>
                <c:pt idx="15">
                  <c:v>42.15794689116931</c:v>
                </c:pt>
                <c:pt idx="16">
                  <c:v>44.859245649517803</c:v>
                </c:pt>
                <c:pt idx="17">
                  <c:v>47.588721369569633</c:v>
                </c:pt>
                <c:pt idx="18">
                  <c:v>50.329886861866768</c:v>
                </c:pt>
                <c:pt idx="19">
                  <c:v>53.06597046493534</c:v>
                </c:pt>
                <c:pt idx="20">
                  <c:v>55.780324408439533</c:v>
                </c:pt>
                <c:pt idx="21">
                  <c:v>58.456826803630797</c:v>
                </c:pt>
                <c:pt idx="22">
                  <c:v>61.080256848267034</c:v>
                </c:pt>
                <c:pt idx="23">
                  <c:v>63.636625146764729</c:v>
                </c:pt>
                <c:pt idx="24">
                  <c:v>66.113444815237145</c:v>
                </c:pt>
                <c:pt idx="25">
                  <c:v>68.49993379144658</c:v>
                </c:pt>
                <c:pt idx="26">
                  <c:v>70.787143937533614</c:v>
                </c:pt>
                <c:pt idx="27">
                  <c:v>72.968017546081526</c:v>
                </c:pt>
                <c:pt idx="28">
                  <c:v>75.037376257883565</c:v>
                </c:pt>
                <c:pt idx="29">
                  <c:v>76.99185083246735</c:v>
                </c:pt>
                <c:pt idx="30">
                  <c:v>78.829762504179996</c:v>
                </c:pt>
                <c:pt idx="31">
                  <c:v>80.550967790343051</c:v>
                </c:pt>
                <c:pt idx="32">
                  <c:v>82.156678706133064</c:v>
                </c:pt>
                <c:pt idx="33">
                  <c:v>83.64926958332839</c:v>
                </c:pt>
                <c:pt idx="34">
                  <c:v>85.032080329335955</c:v>
                </c:pt>
                <c:pt idx="35">
                  <c:v>86.309224244498992</c:v>
                </c:pt>
                <c:pt idx="36">
                  <c:v>87.485406658943063</c:v>
                </c:pt>
                <c:pt idx="37">
                  <c:v>88.56575883082121</c:v>
                </c:pt>
                <c:pt idx="38">
                  <c:v>89.555689891021274</c:v>
                </c:pt>
                <c:pt idx="39">
                  <c:v>90.460758201616144</c:v>
                </c:pt>
                <c:pt idx="40">
                  <c:v>91.286562351075645</c:v>
                </c:pt>
                <c:pt idx="41">
                  <c:v>92.038651140648355</c:v>
                </c:pt>
                <c:pt idx="42">
                  <c:v>92.722451303125311</c:v>
                </c:pt>
                <c:pt idx="43">
                  <c:v>93.343211303819942</c:v>
                </c:pt>
                <c:pt idx="44">
                  <c:v>93.905959364414826</c:v>
                </c:pt>
                <c:pt idx="45">
                  <c:v>94.415473783039545</c:v>
                </c:pt>
                <c:pt idx="46">
                  <c:v>94.876263661127155</c:v>
                </c:pt>
                <c:pt idx="47">
                  <c:v>95.292558256698072</c:v>
                </c:pt>
                <c:pt idx="48">
                  <c:v>95.668303337905073</c:v>
                </c:pt>
                <c:pt idx="49">
                  <c:v>96.007163088867955</c:v>
                </c:pt>
                <c:pt idx="50">
                  <c:v>96.312526306249595</c:v>
                </c:pt>
                <c:pt idx="51">
                  <c:v>96.587515808471636</c:v>
                </c:pt>
                <c:pt idx="52">
                  <c:v>96.835000152477463</c:v>
                </c:pt>
                <c:pt idx="53">
                  <c:v>97.057606911010907</c:v>
                </c:pt>
                <c:pt idx="54">
                  <c:v>97.257736904194061</c:v>
                </c:pt>
                <c:pt idx="55">
                  <c:v>97.437578902053716</c:v>
                </c:pt>
                <c:pt idx="56">
                  <c:v>97.599124419955842</c:v>
                </c:pt>
                <c:pt idx="57">
                  <c:v>97.744182317748908</c:v>
                </c:pt>
                <c:pt idx="58">
                  <c:v>97.874392987282107</c:v>
                </c:pt>
                <c:pt idx="59">
                  <c:v>97.991241973532624</c:v>
                </c:pt>
                <c:pt idx="60">
                  <c:v>98.096072923568983</c:v>
                </c:pt>
                <c:pt idx="61">
                  <c:v>98.190099796651651</c:v>
                </c:pt>
                <c:pt idx="62">
                  <c:v>98.274418299476906</c:v>
                </c:pt>
                <c:pt idx="63">
                  <c:v>98.35001653429174</c:v>
                </c:pt>
                <c:pt idx="64">
                  <c:v>98.41778486557979</c:v>
                </c:pt>
                <c:pt idx="65">
                  <c:v>98.478525024304901</c:v>
                </c:pt>
                <c:pt idx="66">
                  <c:v>98.532958478210475</c:v>
                </c:pt>
                <c:pt idx="67">
                  <c:v>98.581734103176359</c:v>
                </c:pt>
                <c:pt idx="68">
                  <c:v>98.625435194773246</c:v>
                </c:pt>
                <c:pt idx="69">
                  <c:v>98.664585861450945</c:v>
                </c:pt>
                <c:pt idx="70">
                  <c:v>98.699656841690285</c:v>
                </c:pt>
                <c:pt idx="71">
                  <c:v>98.731070787280899</c:v>
                </c:pt>
                <c:pt idx="72">
                  <c:v>98.759207053947733</c:v>
                </c:pt>
                <c:pt idx="73">
                  <c:v>98.784406039053891</c:v>
                </c:pt>
                <c:pt idx="74">
                  <c:v>98.806973104238651</c:v>
                </c:pt>
                <c:pt idx="75">
                  <c:v>98.827182118739898</c:v>
                </c:pt>
                <c:pt idx="76">
                  <c:v>98.845278656908206</c:v>
                </c:pt>
                <c:pt idx="77">
                  <c:v>98.861482881123621</c:v>
                </c:pt>
                <c:pt idx="78">
                  <c:v>98.875992139038175</c:v>
                </c:pt>
                <c:pt idx="79">
                  <c:v>98.888983301827025</c:v>
                </c:pt>
                <c:pt idx="80">
                  <c:v>98.900614867974653</c:v>
                </c:pt>
                <c:pt idx="81">
                  <c:v>98.911028855065553</c:v>
                </c:pt>
                <c:pt idx="82">
                  <c:v>98.92035250010909</c:v>
                </c:pt>
                <c:pt idx="83">
                  <c:v>98.928699787109366</c:v>
                </c:pt>
                <c:pt idx="84">
                  <c:v>98.93617281889793</c:v>
                </c:pt>
                <c:pt idx="85">
                  <c:v>98.942863048679428</c:v>
                </c:pt>
                <c:pt idx="86">
                  <c:v>98.948852385293748</c:v>
                </c:pt>
                <c:pt idx="87">
                  <c:v>98.95421418486923</c:v>
                </c:pt>
                <c:pt idx="88">
                  <c:v>98.959014140325536</c:v>
                </c:pt>
                <c:pt idx="89">
                  <c:v>98.963311079072142</c:v>
                </c:pt>
                <c:pt idx="90">
                  <c:v>98.967157678237029</c:v>
                </c:pt>
                <c:pt idx="91">
                  <c:v>98.970601105838497</c:v>
                </c:pt>
                <c:pt idx="92">
                  <c:v>98.973683595477638</c:v>
                </c:pt>
                <c:pt idx="93">
                  <c:v>98.976442961372285</c:v>
                </c:pt>
                <c:pt idx="94">
                  <c:v>98.978913059867068</c:v>
                </c:pt>
                <c:pt idx="95">
                  <c:v>98.981124202935618</c:v>
                </c:pt>
                <c:pt idx="96">
                  <c:v>98.983103528631773</c:v>
                </c:pt>
                <c:pt idx="97">
                  <c:v>98.984875332941954</c:v>
                </c:pt>
              </c:numCache>
            </c:numRef>
          </c:val>
          <c:smooth val="0"/>
          <c:extLst>
            <c:ext xmlns:c16="http://schemas.microsoft.com/office/drawing/2014/chart" uri="{C3380CC4-5D6E-409C-BE32-E72D297353CC}">
              <c16:uniqueId val="{00000001-F6DC-4545-8086-74705E947C76}"/>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Data'!$FY$1</c:f>
              <c:strCache>
                <c:ptCount val="1"/>
                <c:pt idx="0">
                  <c:v>1st Derivative (Scaled to Fit)</c:v>
                </c:pt>
              </c:strCache>
            </c:strRef>
          </c:tx>
          <c:spPr>
            <a:ln w="25400" cap="rnd">
              <a:solidFill>
                <a:schemeClr val="accent5"/>
              </a:solidFill>
              <a:prstDash val="sysDash"/>
              <a:round/>
            </a:ln>
            <a:effectLst/>
          </c:spPr>
          <c:marker>
            <c:symbol val="none"/>
          </c:marker>
          <c:val>
            <c:numRef>
              <c:f>'Working Data'!$FY$137:$FY$234</c:f>
              <c:numCache>
                <c:formatCode>0.000E+00</c:formatCode>
                <c:ptCount val="98"/>
                <c:pt idx="0">
                  <c:v>0.14829599711285629</c:v>
                </c:pt>
                <c:pt idx="1">
                  <c:v>0.16098328165092743</c:v>
                </c:pt>
                <c:pt idx="2">
                  <c:v>0.17425282867676867</c:v>
                </c:pt>
                <c:pt idx="3">
                  <c:v>0.18802840712448476</c:v>
                </c:pt>
                <c:pt idx="4">
                  <c:v>0.20221091908834185</c:v>
                </c:pt>
                <c:pt idx="5">
                  <c:v>0.21667710926101205</c:v>
                </c:pt>
                <c:pt idx="6">
                  <c:v>0.23127908144505985</c:v>
                </c:pt>
                <c:pt idx="7">
                  <c:v>0.24584485449567681</c:v>
                </c:pt>
                <c:pt idx="8">
                  <c:v>0.26018017033180735</c:v>
                </c:pt>
                <c:pt idx="9">
                  <c:v>0.27407171894242821</c:v>
                </c:pt>
                <c:pt idx="10">
                  <c:v>0.28729186659696093</c:v>
                </c:pt>
                <c:pt idx="11">
                  <c:v>0.29960486454171026</c:v>
                </c:pt>
                <c:pt idx="12">
                  <c:v>0.31077438219293085</c:v>
                </c:pt>
                <c:pt idx="13">
                  <c:v>0.32057206275894984</c:v>
                </c:pt>
                <c:pt idx="14">
                  <c:v>0.32878665709525284</c:v>
                </c:pt>
                <c:pt idx="15">
                  <c:v>0.33523317361828858</c:v>
                </c:pt>
                <c:pt idx="16">
                  <c:v>0.33976140885729789</c:v>
                </c:pt>
                <c:pt idx="17">
                  <c:v>0.34226321174984198</c:v>
                </c:pt>
                <c:pt idx="18">
                  <c:v>0.34267789461970855</c:v>
                </c:pt>
                <c:pt idx="19">
                  <c:v>0.34099533395417941</c:v>
                </c:pt>
                <c:pt idx="20">
                  <c:v>0.33725649210221731</c:v>
                </c:pt>
                <c:pt idx="21">
                  <c:v>0.33155131416740613</c:v>
                </c:pt>
                <c:pt idx="22">
                  <c:v>0.32401418357631012</c:v>
                </c:pt>
                <c:pt idx="23">
                  <c:v>0.31481732484959507</c:v>
                </c:pt>
                <c:pt idx="24">
                  <c:v>0.30416269722189682</c:v>
                </c:pt>
                <c:pt idx="25">
                  <c:v>0.29227301111075266</c:v>
                </c:pt>
                <c:pt idx="26">
                  <c:v>0.27938251549809678</c:v>
                </c:pt>
                <c:pt idx="27">
                  <c:v>0.2657281537197364</c:v>
                </c:pt>
                <c:pt idx="28">
                  <c:v>0.25154158248010683</c:v>
                </c:pt>
                <c:pt idx="29">
                  <c:v>0.23704241379800328</c:v>
                </c:pt>
                <c:pt idx="30">
                  <c:v>0.22243289282243556</c:v>
                </c:pt>
                <c:pt idx="31">
                  <c:v>0.20789408444044183</c:v>
                </c:pt>
                <c:pt idx="32">
                  <c:v>0.19358352205199134</c:v>
                </c:pt>
                <c:pt idx="33">
                  <c:v>0.17963418089290406</c:v>
                </c:pt>
                <c:pt idx="34">
                  <c:v>0.16615457851951168</c:v>
                </c:pt>
                <c:pt idx="35">
                  <c:v>0.15322977484416889</c:v>
                </c:pt>
                <c:pt idx="36">
                  <c:v>0.14092303881996526</c:v>
                </c:pt>
                <c:pt idx="37">
                  <c:v>0.12927796243213377</c:v>
                </c:pt>
                <c:pt idx="38">
                  <c:v>0.11832082871611366</c:v>
                </c:pt>
                <c:pt idx="39">
                  <c:v>0.10806307333507048</c:v>
                </c:pt>
                <c:pt idx="40">
                  <c:v>9.8503714141564044E-2</c:v>
                </c:pt>
                <c:pt idx="41">
                  <c:v>8.9631656705662144E-2</c:v>
                </c:pt>
                <c:pt idx="42">
                  <c:v>8.1427813812720143E-2</c:v>
                </c:pt>
                <c:pt idx="43">
                  <c:v>7.3867002246646357E-2</c:v>
                </c:pt>
                <c:pt idx="44">
                  <c:v>6.6919600400108484E-2</c:v>
                </c:pt>
                <c:pt idx="45">
                  <c:v>6.0552965564797584E-2</c:v>
                </c:pt>
                <c:pt idx="46">
                  <c:v>5.4732620664667817E-2</c:v>
                </c:pt>
                <c:pt idx="47">
                  <c:v>4.9423227385475083E-2</c:v>
                </c:pt>
                <c:pt idx="48">
                  <c:v>4.4589366855585712E-2</c:v>
                </c:pt>
                <c:pt idx="49">
                  <c:v>4.0196150944465901E-2</c:v>
                </c:pt>
                <c:pt idx="50">
                  <c:v>3.6209687486675565E-2</c:v>
                </c:pt>
                <c:pt idx="51">
                  <c:v>3.2597421831303541E-2</c:v>
                </c:pt>
                <c:pt idx="52">
                  <c:v>2.9328375476884643E-2</c:v>
                </c:pt>
                <c:pt idx="53">
                  <c:v>2.6373300500398614E-2</c:v>
                </c:pt>
                <c:pt idx="54">
                  <c:v>2.3704766261800493E-2</c:v>
                </c:pt>
                <c:pt idx="55">
                  <c:v>2.1297192628261224E-2</c:v>
                </c:pt>
                <c:pt idx="56">
                  <c:v>1.9126841824628687E-2</c:v>
                </c:pt>
                <c:pt idx="57">
                  <c:v>1.7171779045492681E-2</c:v>
                </c:pt>
                <c:pt idx="58">
                  <c:v>1.5411810195051154E-2</c:v>
                </c:pt>
                <c:pt idx="59">
                  <c:v>1.3828403566764383E-2</c:v>
                </c:pt>
                <c:pt idx="60">
                  <c:v>1.2404600933458923E-2</c:v>
                </c:pt>
                <c:pt idx="61">
                  <c:v>1.1124922378401271E-2</c:v>
                </c:pt>
                <c:pt idx="62">
                  <c:v>9.9752682416332089E-3</c:v>
                </c:pt>
                <c:pt idx="63">
                  <c:v>8.9428207636063246E-3</c:v>
                </c:pt>
                <c:pt idx="64">
                  <c:v>8.0159473592289095E-3</c:v>
                </c:pt>
                <c:pt idx="65">
                  <c:v>7.184106929784162E-3</c:v>
                </c:pt>
                <c:pt idx="66">
                  <c:v>6.4377601991001685E-3</c:v>
                </c:pt>
                <c:pt idx="67">
                  <c:v>5.7682847269362797E-3</c:v>
                </c:pt>
                <c:pt idx="68">
                  <c:v>5.1678949918406575E-3</c:v>
                </c:pt>
                <c:pt idx="69">
                  <c:v>4.6295677347365193E-3</c:v>
                </c:pt>
                <c:pt idx="70">
                  <c:v>4.1469726020844869E-3</c:v>
                </c:pt>
                <c:pt idx="71">
                  <c:v>3.7144080142381161E-3</c:v>
                </c:pt>
                <c:pt idx="72">
                  <c:v>3.3267421026852745E-3</c:v>
                </c:pt>
                <c:pt idx="73">
                  <c:v>2.9793585027235131E-3</c:v>
                </c:pt>
                <c:pt idx="74">
                  <c:v>2.6681067503877094E-3</c:v>
                </c:pt>
                <c:pt idx="75">
                  <c:v>2.3892570097579871E-3</c:v>
                </c:pt>
                <c:pt idx="76">
                  <c:v>2.1394588455844192E-3</c:v>
                </c:pt>
                <c:pt idx="77">
                  <c:v>1.9157037536267614E-3</c:v>
                </c:pt>
                <c:pt idx="78">
                  <c:v>1.715291164954883E-3</c:v>
                </c:pt>
                <c:pt idx="79">
                  <c:v>1.5357976488927921E-3</c:v>
                </c:pt>
                <c:pt idx="80">
                  <c:v>1.3750490509091854E-3</c:v>
                </c:pt>
                <c:pt idx="81">
                  <c:v>1.2310953154648714E-3</c:v>
                </c:pt>
                <c:pt idx="82">
                  <c:v>1.1021877587810149E-3</c:v>
                </c:pt>
                <c:pt idx="83">
                  <c:v>9.8675857205256733E-4</c:v>
                </c:pt>
                <c:pt idx="84">
                  <c:v>8.8340235132017861E-4</c:v>
                </c:pt>
                <c:pt idx="85">
                  <c:v>7.9085946568122208E-4</c:v>
                </c:pt>
                <c:pt idx="86">
                  <c:v>7.0800109051548593E-4</c:v>
                </c:pt>
                <c:pt idx="87">
                  <c:v>6.3381574675153054E-4</c:v>
                </c:pt>
                <c:pt idx="88">
                  <c:v>5.6739720079355938E-4</c:v>
                </c:pt>
                <c:pt idx="89">
                  <c:v>5.0793359249984033E-4</c:v>
                </c:pt>
                <c:pt idx="90">
                  <c:v>4.5469767052136651E-4</c:v>
                </c:pt>
                <c:pt idx="91">
                  <c:v>4.0703802536808917E-4</c:v>
                </c:pt>
                <c:pt idx="92">
                  <c:v>3.6437122078349869E-4</c:v>
                </c:pt>
                <c:pt idx="93">
                  <c:v>3.2617473340361327E-4</c:v>
                </c:pt>
                <c:pt idx="94">
                  <c:v>2.9198061928963352E-4</c:v>
                </c:pt>
                <c:pt idx="95">
                  <c:v>2.6136983379689113E-4</c:v>
                </c:pt>
                <c:pt idx="96">
                  <c:v>2.3396713842155389E-4</c:v>
                </c:pt>
                <c:pt idx="97">
                  <c:v>2.0943653479794407E-4</c:v>
                </c:pt>
              </c:numCache>
            </c:numRef>
          </c:val>
          <c:smooth val="0"/>
          <c:extLst>
            <c:ext xmlns:c16="http://schemas.microsoft.com/office/drawing/2014/chart" uri="{C3380CC4-5D6E-409C-BE32-E72D297353CC}">
              <c16:uniqueId val="{00000002-F6DC-4545-8086-74705E947C76}"/>
            </c:ext>
          </c:extLst>
        </c:ser>
        <c:ser>
          <c:idx val="2"/>
          <c:order val="3"/>
          <c:tx>
            <c:strRef>
              <c:f>'Working Data'!$FZ$28</c:f>
              <c:strCache>
                <c:ptCount val="1"/>
                <c:pt idx="0">
                  <c:v>2nd Derivative</c:v>
                </c:pt>
              </c:strCache>
            </c:strRef>
          </c:tx>
          <c:spPr>
            <a:ln w="25400" cap="rnd">
              <a:solidFill>
                <a:schemeClr val="accent3"/>
              </a:solidFill>
              <a:prstDash val="dash"/>
              <a:round/>
            </a:ln>
            <a:effectLst/>
          </c:spPr>
          <c:marker>
            <c:symbol val="none"/>
          </c:marker>
          <c:val>
            <c:numRef>
              <c:f>'Working Data'!$FZ$137:$FZ$234</c:f>
              <c:numCache>
                <c:formatCode>0.000E+00</c:formatCode>
                <c:ptCount val="98"/>
                <c:pt idx="0">
                  <c:v>9.9008800787813392E-2</c:v>
                </c:pt>
                <c:pt idx="1">
                  <c:v>0.10391441013950695</c:v>
                </c:pt>
                <c:pt idx="2">
                  <c:v>0.10829695398047365</c:v>
                </c:pt>
                <c:pt idx="3">
                  <c:v>0.11198034713897471</c:v>
                </c:pt>
                <c:pt idx="4">
                  <c:v>0.11477557283634233</c:v>
                </c:pt>
                <c:pt idx="5">
                  <c:v>0.11648620501119017</c:v>
                </c:pt>
                <c:pt idx="6">
                  <c:v>0.11691580391447058</c:v>
                </c:pt>
                <c:pt idx="7">
                  <c:v>0.11587712586079728</c:v>
                </c:pt>
                <c:pt idx="8">
                  <c:v>0.11320288338915802</c:v>
                </c:pt>
                <c:pt idx="9">
                  <c:v>0.10875755198640856</c:v>
                </c:pt>
                <c:pt idx="10">
                  <c:v>0.10244946862471292</c:v>
                </c:pt>
                <c:pt idx="11">
                  <c:v>9.4242241759443818E-2</c:v>
                </c:pt>
                <c:pt idx="12">
                  <c:v>8.4164336238391327E-2</c:v>
                </c:pt>
                <c:pt idx="13">
                  <c:v>7.2315654999587128E-2</c:v>
                </c:pt>
                <c:pt idx="14">
                  <c:v>5.8870048975167226E-2</c:v>
                </c:pt>
                <c:pt idx="15">
                  <c:v>4.407296411392387E-2</c:v>
                </c:pt>
                <c:pt idx="16">
                  <c:v>2.8233867937669223E-2</c:v>
                </c:pt>
                <c:pt idx="17">
                  <c:v>1.1713642767491494E-2</c:v>
                </c:pt>
                <c:pt idx="18">
                  <c:v>-5.0922853172188295E-3</c:v>
                </c:pt>
                <c:pt idx="19">
                  <c:v>-2.1773784877425945E-2</c:v>
                </c:pt>
                <c:pt idx="20">
                  <c:v>-3.7927144460542496E-2</c:v>
                </c:pt>
                <c:pt idx="21">
                  <c:v>-5.3175634389899647E-2</c:v>
                </c:pt>
                <c:pt idx="22">
                  <c:v>-6.7187729248420619E-2</c:v>
                </c:pt>
                <c:pt idx="23">
                  <c:v>-7.9691521034496296E-2</c:v>
                </c:pt>
                <c:pt idx="24">
                  <c:v>-9.0484333886852925E-2</c:v>
                </c:pt>
                <c:pt idx="25">
                  <c:v>-9.9437123158853377E-2</c:v>
                </c:pt>
                <c:pt idx="26">
                  <c:v>-0.10649381117750505</c:v>
                </c:pt>
                <c:pt idx="27">
                  <c:v>-0.11166619656474824</c:v>
                </c:pt>
                <c:pt idx="28">
                  <c:v>-0.11502541629910237</c:v>
                </c:pt>
                <c:pt idx="29">
                  <c:v>-0.11669111494553153</c:v>
                </c:pt>
                <c:pt idx="30">
                  <c:v>-0.11681949004049388</c:v>
                </c:pt>
                <c:pt idx="31">
                  <c:v>-0.1155912665030475</c:v>
                </c:pt>
                <c:pt idx="32">
                  <c:v>-0.11320044921111139</c:v>
                </c:pt>
                <c:pt idx="33">
                  <c:v>-0.10984445709341646</c:v>
                </c:pt>
                <c:pt idx="34">
                  <c:v>-0.10571599410627774</c:v>
                </c:pt>
                <c:pt idx="35">
                  <c:v>-0.10099679166290337</c:v>
                </c:pt>
                <c:pt idx="36">
                  <c:v>-9.5853180875486249E-2</c:v>
                </c:pt>
                <c:pt idx="37">
                  <c:v>-9.0433327879863357E-2</c:v>
                </c:pt>
                <c:pt idx="38">
                  <c:v>-8.4865889708016132E-2</c:v>
                </c:pt>
                <c:pt idx="39">
                  <c:v>-7.925981448782958E-2</c:v>
                </c:pt>
                <c:pt idx="40">
                  <c:v>-7.3705008463502406E-2</c:v>
                </c:pt>
                <c:pt idx="41">
                  <c:v>-6.8273613332594796E-2</c:v>
                </c:pt>
                <c:pt idx="42">
                  <c:v>-6.3021671598405882E-2</c:v>
                </c:pt>
                <c:pt idx="43">
                  <c:v>-5.7990997709462144E-2</c:v>
                </c:pt>
                <c:pt idx="44">
                  <c:v>-5.321111334493471E-2</c:v>
                </c:pt>
                <c:pt idx="45">
                  <c:v>-4.8701142795198132E-2</c:v>
                </c:pt>
                <c:pt idx="46">
                  <c:v>-4.4471597005375396E-2</c:v>
                </c:pt>
                <c:pt idx="47">
                  <c:v>-4.0526001682805901E-2</c:v>
                </c:pt>
                <c:pt idx="48">
                  <c:v>-3.6862345903735466E-2</c:v>
                </c:pt>
                <c:pt idx="49">
                  <c:v>-3.3474343371339428E-2</c:v>
                </c:pt>
                <c:pt idx="50">
                  <c:v>-3.035250961563804E-2</c:v>
                </c:pt>
                <c:pt idx="51">
                  <c:v>-2.7485065815535295E-2</c:v>
                </c:pt>
                <c:pt idx="52">
                  <c:v>-2.4858684375487983E-2</c:v>
                </c:pt>
                <c:pt idx="53">
                  <c:v>-2.2459093634860306E-2</c:v>
                </c:pt>
                <c:pt idx="54">
                  <c:v>-2.0271559747475312E-2</c:v>
                </c:pt>
                <c:pt idx="55">
                  <c:v>-1.8281263345632619E-2</c:v>
                </c:pt>
                <c:pt idx="56">
                  <c:v>-1.6473587489279441E-2</c:v>
                </c:pt>
                <c:pt idx="57">
                  <c:v>-1.4834331891692112E-2</c:v>
                </c:pt>
                <c:pt idx="58">
                  <c:v>-1.3349866720871665E-2</c:v>
                </c:pt>
                <c:pt idx="59">
                  <c:v>-1.2007237548339699E-2</c:v>
                </c:pt>
                <c:pt idx="60">
                  <c:v>-1.0794231350976655E-2</c:v>
                </c:pt>
                <c:pt idx="61">
                  <c:v>-9.6994119259439428E-3</c:v>
                </c:pt>
                <c:pt idx="62">
                  <c:v>-8.7121316851381074E-3</c:v>
                </c:pt>
                <c:pt idx="63">
                  <c:v>-7.8225255664923603E-3</c:v>
                </c:pt>
                <c:pt idx="64">
                  <c:v>-7.0214917344502319E-3</c:v>
                </c:pt>
                <c:pt idx="65">
                  <c:v>-6.3006628327300839E-3</c:v>
                </c:pt>
                <c:pt idx="66">
                  <c:v>-5.6523707860925889E-3</c:v>
                </c:pt>
                <c:pt idx="67">
                  <c:v>-5.0696075089938326E-3</c:v>
                </c:pt>
                <c:pt idx="68">
                  <c:v>-4.5459833519088987E-3</c:v>
                </c:pt>
                <c:pt idx="69">
                  <c:v>-4.0756846853124817E-3</c:v>
                </c:pt>
                <c:pt idx="70">
                  <c:v>-3.6534316724075974E-3</c:v>
                </c:pt>
                <c:pt idx="71">
                  <c:v>-3.2744370016722399E-3</c:v>
                </c:pt>
                <c:pt idx="72">
                  <c:v>-2.9343661276195828E-3</c:v>
                </c:pt>
                <c:pt idx="73">
                  <c:v>-2.629299392820078E-3</c:v>
                </c:pt>
                <c:pt idx="74">
                  <c:v>-2.3556962676273903E-3</c:v>
                </c:pt>
                <c:pt idx="75">
                  <c:v>-2.11036183891253E-3</c:v>
                </c:pt>
                <c:pt idx="76">
                  <c:v>-1.8904155993456735E-3</c:v>
                </c:pt>
                <c:pt idx="77">
                  <c:v>-1.6932625293054971E-3</c:v>
                </c:pt>
                <c:pt idx="78">
                  <c:v>-1.5165664201635142E-3</c:v>
                </c:pt>
                <c:pt idx="79">
                  <c:v>-1.3582253570633941E-3</c:v>
                </c:pt>
                <c:pt idx="80">
                  <c:v>-1.2163492586098096E-3</c:v>
                </c:pt>
                <c:pt idx="81">
                  <c:v>-1.0892393578470106E-3</c:v>
                </c:pt>
                <c:pt idx="82">
                  <c:v>-9.7536950173649623E-4</c:v>
                </c:pt>
                <c:pt idx="83">
                  <c:v>-8.7336914359194815E-4</c:v>
                </c:pt>
                <c:pt idx="84">
                  <c:v>-7.8200790345218777E-4</c:v>
                </c:pt>
                <c:pt idx="85">
                  <c:v>-7.0018157426675483E-4</c:v>
                </c:pt>
                <c:pt idx="86">
                  <c:v>-6.2689945632702249E-4</c:v>
                </c:pt>
                <c:pt idx="87">
                  <c:v>-5.612729080505856E-4</c:v>
                </c:pt>
                <c:pt idx="88">
                  <c:v>-5.0250500759663728E-4</c:v>
                </c:pt>
                <c:pt idx="89">
                  <c:v>-4.4988122653480996E-4</c:v>
                </c:pt>
                <c:pt idx="90">
                  <c:v>-4.0276102366969691E-4</c:v>
                </c:pt>
                <c:pt idx="91">
                  <c:v>-3.6057027396094984E-4</c:v>
                </c:pt>
                <c:pt idx="92">
                  <c:v>-3.2279445414733009E-4</c:v>
                </c:pt>
                <c:pt idx="93">
                  <c:v>-2.8897251309368166E-4</c:v>
                </c:pt>
                <c:pt idx="94">
                  <c:v>-2.586913609734418E-4</c:v>
                </c:pt>
                <c:pt idx="95">
                  <c:v>-2.3158091714002018E-4</c:v>
                </c:pt>
                <c:pt idx="96">
                  <c:v>-2.0730966190908554E-4</c:v>
                </c:pt>
                <c:pt idx="97">
                  <c:v>-1.855806424645106E-4</c:v>
                </c:pt>
              </c:numCache>
            </c:numRef>
          </c:val>
          <c:smooth val="0"/>
          <c:extLst>
            <c:ext xmlns:c16="http://schemas.microsoft.com/office/drawing/2014/chart" uri="{C3380CC4-5D6E-409C-BE32-E72D297353CC}">
              <c16:uniqueId val="{00000003-F6DC-4545-8086-74705E947C76}"/>
            </c:ext>
          </c:extLst>
        </c:ser>
        <c:ser>
          <c:idx val="3"/>
          <c:order val="4"/>
          <c:tx>
            <c:strRef>
              <c:f>'Working Data'!$GA$28</c:f>
              <c:strCache>
                <c:ptCount val="1"/>
                <c:pt idx="0">
                  <c:v>3rd Derivative</c:v>
                </c:pt>
              </c:strCache>
            </c:strRef>
          </c:tx>
          <c:spPr>
            <a:ln w="25400" cap="rnd">
              <a:solidFill>
                <a:schemeClr val="accent4"/>
              </a:solidFill>
              <a:prstDash val="dashDot"/>
              <a:round/>
            </a:ln>
            <a:effectLst/>
          </c:spPr>
          <c:marker>
            <c:symbol val="none"/>
          </c:marker>
          <c:val>
            <c:numRef>
              <c:f>'Working Data'!$GA$137:$GA$234</c:f>
              <c:numCache>
                <c:formatCode>0.000E+00</c:formatCode>
                <c:ptCount val="98"/>
                <c:pt idx="0">
                  <c:v>5.1124840144947947E-3</c:v>
                </c:pt>
                <c:pt idx="1">
                  <c:v>4.6721312278539219E-3</c:v>
                </c:pt>
                <c:pt idx="2">
                  <c:v>4.0635469888374671E-3</c:v>
                </c:pt>
                <c:pt idx="3">
                  <c:v>3.2716447451824004E-3</c:v>
                </c:pt>
                <c:pt idx="4">
                  <c:v>2.2859455919108304E-3</c:v>
                </c:pt>
                <c:pt idx="5">
                  <c:v>1.1024246907403096E-3</c:v>
                </c:pt>
                <c:pt idx="6">
                  <c:v>-2.7461469556797676E-4</c:v>
                </c:pt>
                <c:pt idx="7">
                  <c:v>-1.8308212404361281E-3</c:v>
                </c:pt>
                <c:pt idx="8">
                  <c:v>-3.5404551255850281E-3</c:v>
                </c:pt>
                <c:pt idx="9">
                  <c:v>-5.3656777700164977E-3</c:v>
                </c:pt>
                <c:pt idx="10">
                  <c:v>-7.256716825760426E-3</c:v>
                </c:pt>
                <c:pt idx="11">
                  <c:v>-9.1531050714859664E-3</c:v>
                </c:pt>
                <c:pt idx="12">
                  <c:v>-1.0986099260608511E-2</c:v>
                </c:pt>
                <c:pt idx="13">
                  <c:v>-1.2682249743112078E-2</c:v>
                </c:pt>
                <c:pt idx="14">
                  <c:v>-1.4167927994078938E-2</c:v>
                </c:pt>
                <c:pt idx="15">
                  <c:v>-1.5374451842604006E-2</c:v>
                </c:pt>
                <c:pt idx="16">
                  <c:v>-1.6243309125630052E-2</c:v>
                </c:pt>
                <c:pt idx="17">
                  <c:v>-1.6730902139677879E-2</c:v>
                </c:pt>
                <c:pt idx="18">
                  <c:v>-1.68122421942433E-2</c:v>
                </c:pt>
                <c:pt idx="19">
                  <c:v>-1.6483124664780028E-2</c:v>
                </c:pt>
                <c:pt idx="20">
                  <c:v>-1.5760498942235194E-2</c:v>
                </c:pt>
                <c:pt idx="21">
                  <c:v>-1.4680984069273588E-2</c:v>
                </c:pt>
                <c:pt idx="22">
                  <c:v>-1.3297726410468861E-2</c:v>
                </c:pt>
                <c:pt idx="23">
                  <c:v>-1.1676004931957354E-2</c:v>
                </c:pt>
                <c:pt idx="24">
                  <c:v>-9.8881259776132449E-3</c:v>
                </c:pt>
                <c:pt idx="25">
                  <c:v>-8.0081935322062307E-3</c:v>
                </c:pt>
                <c:pt idx="26">
                  <c:v>-6.1072940552130929E-3</c:v>
                </c:pt>
                <c:pt idx="27">
                  <c:v>-4.2495162312903957E-3</c:v>
                </c:pt>
                <c:pt idx="28">
                  <c:v>-2.4890657835752541E-3</c:v>
                </c:pt>
                <c:pt idx="29">
                  <c:v>-8.6856689649531503E-4</c:v>
                </c:pt>
                <c:pt idx="30">
                  <c:v>5.8150699305128104E-4</c:v>
                </c:pt>
                <c:pt idx="31">
                  <c:v>1.8424406692883143E-3</c:v>
                </c:pt>
                <c:pt idx="32">
                  <c:v>2.9061549741774871E-3</c:v>
                </c:pt>
                <c:pt idx="33">
                  <c:v>3.7736077623503794E-3</c:v>
                </c:pt>
                <c:pt idx="34">
                  <c:v>4.4529562640093544E-3</c:v>
                </c:pt>
                <c:pt idx="35">
                  <c:v>4.9576812871368987E-3</c:v>
                </c:pt>
                <c:pt idx="36">
                  <c:v>5.3048242001421412E-3</c:v>
                </c:pt>
                <c:pt idx="37">
                  <c:v>5.5134362919273261E-3</c:v>
                </c:pt>
                <c:pt idx="38">
                  <c:v>5.6032937632875587E-3</c:v>
                </c:pt>
                <c:pt idx="39">
                  <c:v>5.5938941234744974E-3</c:v>
                </c:pt>
                <c:pt idx="40">
                  <c:v>5.5037224987378409E-3</c:v>
                </c:pt>
                <c:pt idx="41">
                  <c:v>5.3497588674591935E-3</c:v>
                </c:pt>
                <c:pt idx="42">
                  <c:v>5.1471880266047432E-3</c:v>
                </c:pt>
                <c:pt idx="43">
                  <c:v>4.9092712288206506E-3</c:v>
                </c:pt>
                <c:pt idx="44">
                  <c:v>4.6473399564167395E-3</c:v>
                </c:pt>
                <c:pt idx="45">
                  <c:v>4.3708765079723674E-3</c:v>
                </c:pt>
                <c:pt idx="46">
                  <c:v>4.0876516140909598E-3</c:v>
                </c:pt>
                <c:pt idx="47">
                  <c:v>3.8038951966538259E-3</c:v>
                </c:pt>
                <c:pt idx="48">
                  <c:v>3.524482004367945E-3</c:v>
                </c:pt>
                <c:pt idx="49">
                  <c:v>3.25311883222416E-3</c:v>
                </c:pt>
                <c:pt idx="50">
                  <c:v>2.9925242003086667E-3</c:v>
                </c:pt>
                <c:pt idx="51">
                  <c:v>2.7445947009419438E-3</c:v>
                </c:pt>
                <c:pt idx="52">
                  <c:v>2.5105547783789255E-3</c:v>
                </c:pt>
                <c:pt idx="53">
                  <c:v>2.2910885822010388E-3</c:v>
                </c:pt>
                <c:pt idx="54">
                  <c:v>2.0864538505769724E-3</c:v>
                </c:pt>
                <c:pt idx="55">
                  <c:v>1.8965786485367158E-3</c:v>
                </c:pt>
                <c:pt idx="56">
                  <c:v>1.7211423144556342E-3</c:v>
                </c:pt>
                <c:pt idx="57">
                  <c:v>1.5596422449970131E-3</c:v>
                </c:pt>
                <c:pt idx="58">
                  <c:v>1.411448248244393E-3</c:v>
                </c:pt>
                <c:pt idx="59">
                  <c:v>1.2758461744008785E-3</c:v>
                </c:pt>
                <c:pt idx="60">
                  <c:v>1.1520724371112949E-3</c:v>
                </c:pt>
                <c:pt idx="61">
                  <c:v>1.0393408984306185E-3</c:v>
                </c:pt>
                <c:pt idx="62">
                  <c:v>9.3686342963042858E-4</c:v>
                </c:pt>
                <c:pt idx="63">
                  <c:v>8.438652940488551E-4</c:v>
                </c:pt>
                <c:pt idx="64">
                  <c:v>7.5959633720875893E-4</c:v>
                </c:pt>
                <c:pt idx="65">
                  <c:v>6.8333881959476382E-4</c:v>
                </c:pt>
                <c:pt idx="66">
                  <c:v>6.1441259207536947E-4</c:v>
                </c:pt>
                <c:pt idx="67">
                  <c:v>5.5217819430060031E-4</c:v>
                </c:pt>
                <c:pt idx="68">
                  <c:v>4.9603835252239699E-4</c:v>
                </c:pt>
                <c:pt idx="69">
                  <c:v>4.4543826439201348E-4</c:v>
                </c:pt>
                <c:pt idx="70">
                  <c:v>3.9986498314449192E-4</c:v>
                </c:pt>
                <c:pt idx="71">
                  <c:v>3.5884615072384179E-4</c:v>
                </c:pt>
                <c:pt idx="72">
                  <c:v>3.2194827731253021E-4</c:v>
                </c:pt>
                <c:pt idx="73">
                  <c:v>2.8877472192505175E-4</c:v>
                </c:pt>
                <c:pt idx="74">
                  <c:v>2.5896349382839009E-4</c:v>
                </c:pt>
                <c:pt idx="75">
                  <c:v>2.3218496631514658E-4</c:v>
                </c:pt>
                <c:pt idx="76">
                  <c:v>2.0813957167571139E-4</c:v>
                </c:pt>
                <c:pt idx="77">
                  <c:v>1.8655552813630588E-4</c:v>
                </c:pt>
                <c:pt idx="78">
                  <c:v>1.6718663522945017E-4</c:v>
                </c:pt>
                <c:pt idx="79">
                  <c:v>1.4981016284708033E-4</c:v>
                </c:pt>
                <c:pt idx="80">
                  <c:v>1.3422485051086433E-4</c:v>
                </c:pt>
                <c:pt idx="81">
                  <c:v>1.2024902669365821E-4</c:v>
                </c:pt>
                <c:pt idx="82">
                  <c:v>1.0771885293939629E-4</c:v>
                </c:pt>
                <c:pt idx="83">
                  <c:v>9.6486693726678937E-5</c:v>
                </c:pt>
                <c:pt idx="84">
                  <c:v>8.6419610235116643E-5</c:v>
                </c:pt>
                <c:pt idx="85">
                  <c:v>7.7397974184979326E-5</c:v>
                </c:pt>
                <c:pt idx="86">
                  <c:v>6.9314196553709758E-5</c:v>
                </c:pt>
                <c:pt idx="87">
                  <c:v>6.2071565085895553E-5</c:v>
                </c:pt>
                <c:pt idx="88">
                  <c:v>5.5583183993258664E-5</c:v>
                </c:pt>
                <c:pt idx="89">
                  <c:v>4.9771008998175037E-5</c:v>
                </c:pt>
                <c:pt idx="90">
                  <c:v>4.4564970837098764E-5</c:v>
                </c:pt>
                <c:pt idx="91">
                  <c:v>3.990218045311828E-5</c:v>
                </c:pt>
                <c:pt idx="92">
                  <c:v>3.572620932607989E-5</c:v>
                </c:pt>
                <c:pt idx="93">
                  <c:v>3.1986438680440431E-5</c:v>
                </c:pt>
                <c:pt idx="94">
                  <c:v>2.8637471649234724E-5</c:v>
                </c:pt>
                <c:pt idx="95">
                  <c:v>2.5638602837501388E-5</c:v>
                </c:pt>
                <c:pt idx="96">
                  <c:v>2.2953340105318215E-5</c:v>
                </c:pt>
                <c:pt idx="97">
                  <c:v>2.0548973768277032E-5</c:v>
                </c:pt>
              </c:numCache>
            </c:numRef>
          </c:val>
          <c:smooth val="0"/>
          <c:extLst>
            <c:ext xmlns:c16="http://schemas.microsoft.com/office/drawing/2014/chart" uri="{C3380CC4-5D6E-409C-BE32-E72D297353CC}">
              <c16:uniqueId val="{00000004-F6DC-4545-8086-74705E947C76}"/>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a:t>Title</a:t>
                </a: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'Diffusion Rate List'!$D$1</c:f>
              <c:strCache>
                <c:ptCount val="1"/>
                <c:pt idx="0">
                  <c:v>Max Diffusion Rate</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trendline>
            <c:spPr>
              <a:ln w="19050" cap="rnd">
                <a:solidFill>
                  <a:schemeClr val="accent1"/>
                </a:solidFill>
                <a:prstDash val="sysDot"/>
              </a:ln>
              <a:effectLst/>
            </c:spPr>
            <c:trendlineType val="linear"/>
            <c:dispRSqr val="0"/>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'Diffusion Rate List'!$B$2:$B$44</c:f>
              <c:numCache>
                <c:formatCode>General</c:formatCode>
                <c:ptCount val="43"/>
                <c:pt idx="0">
                  <c:v>1903</c:v>
                </c:pt>
                <c:pt idx="1">
                  <c:v>1949</c:v>
                </c:pt>
                <c:pt idx="2">
                  <c:v>1900</c:v>
                </c:pt>
                <c:pt idx="3">
                  <c:v>1926</c:v>
                </c:pt>
                <c:pt idx="4">
                  <c:v>1900</c:v>
                </c:pt>
                <c:pt idx="5">
                  <c:v>1949</c:v>
                </c:pt>
                <c:pt idx="6">
                  <c:v>1945</c:v>
                </c:pt>
                <c:pt idx="7">
                  <c:v>1922</c:v>
                </c:pt>
                <c:pt idx="8">
                  <c:v>1908</c:v>
                </c:pt>
                <c:pt idx="9">
                  <c:v>1983</c:v>
                </c:pt>
                <c:pt idx="10">
                  <c:v>1988</c:v>
                </c:pt>
                <c:pt idx="11">
                  <c:v>1921</c:v>
                </c:pt>
                <c:pt idx="12">
                  <c:v>1951</c:v>
                </c:pt>
                <c:pt idx="13">
                  <c:v>1983</c:v>
                </c:pt>
                <c:pt idx="14">
                  <c:v>1978</c:v>
                </c:pt>
                <c:pt idx="15">
                  <c:v>1993</c:v>
                </c:pt>
                <c:pt idx="16">
                  <c:v>1951</c:v>
                </c:pt>
                <c:pt idx="17">
                  <c:v>1983</c:v>
                </c:pt>
                <c:pt idx="18">
                  <c:v>1960</c:v>
                </c:pt>
                <c:pt idx="19">
                  <c:v>1994</c:v>
                </c:pt>
                <c:pt idx="20">
                  <c:v>1972</c:v>
                </c:pt>
                <c:pt idx="21">
                  <c:v>1990</c:v>
                </c:pt>
                <c:pt idx="22">
                  <c:v>1951</c:v>
                </c:pt>
                <c:pt idx="23">
                  <c:v>1983</c:v>
                </c:pt>
                <c:pt idx="24">
                  <c:v>2002.7801112756913</c:v>
                </c:pt>
                <c:pt idx="25">
                  <c:v>1983</c:v>
                </c:pt>
                <c:pt idx="26">
                  <c:v>2007</c:v>
                </c:pt>
                <c:pt idx="27">
                  <c:v>1950</c:v>
                </c:pt>
                <c:pt idx="28">
                  <c:v>1910</c:v>
                </c:pt>
                <c:pt idx="29">
                  <c:v>1999</c:v>
                </c:pt>
                <c:pt idx="30">
                  <c:v>2007</c:v>
                </c:pt>
                <c:pt idx="31">
                  <c:v>1990</c:v>
                </c:pt>
                <c:pt idx="32">
                  <c:v>1960</c:v>
                </c:pt>
                <c:pt idx="33">
                  <c:v>2010</c:v>
                </c:pt>
                <c:pt idx="34">
                  <c:v>1983</c:v>
                </c:pt>
                <c:pt idx="35">
                  <c:v>1976</c:v>
                </c:pt>
                <c:pt idx="36">
                  <c:v>1993</c:v>
                </c:pt>
                <c:pt idx="37">
                  <c:v>1998</c:v>
                </c:pt>
                <c:pt idx="38">
                  <c:v>1966</c:v>
                </c:pt>
                <c:pt idx="39">
                  <c:v>2006</c:v>
                </c:pt>
                <c:pt idx="40">
                  <c:v>1972</c:v>
                </c:pt>
                <c:pt idx="41">
                  <c:v>1977</c:v>
                </c:pt>
              </c:numCache>
            </c:numRef>
          </c:xVal>
          <c:yVal>
            <c:numRef>
              <c:f>'Diffusion Rate List'!$D$2:$D$44</c:f>
              <c:numCache>
                <c:formatCode>General</c:formatCode>
                <c:ptCount val="43"/>
                <c:pt idx="0">
                  <c:v>1.3169999999999999</c:v>
                </c:pt>
                <c:pt idx="1">
                  <c:v>1.397</c:v>
                </c:pt>
                <c:pt idx="2">
                  <c:v>1.4390000000000001</c:v>
                </c:pt>
                <c:pt idx="3">
                  <c:v>1.6040000000000001</c:v>
                </c:pt>
                <c:pt idx="4">
                  <c:v>2.0859999999999999</c:v>
                </c:pt>
                <c:pt idx="5">
                  <c:v>2.21</c:v>
                </c:pt>
                <c:pt idx="6">
                  <c:v>2.2200000000000002</c:v>
                </c:pt>
                <c:pt idx="7">
                  <c:v>2.395</c:v>
                </c:pt>
                <c:pt idx="8">
                  <c:v>2.742</c:v>
                </c:pt>
                <c:pt idx="9">
                  <c:v>3.226</c:v>
                </c:pt>
                <c:pt idx="10">
                  <c:v>4.1070000000000002</c:v>
                </c:pt>
                <c:pt idx="11">
                  <c:v>4.4870000000000001</c:v>
                </c:pt>
                <c:pt idx="12">
                  <c:v>4.53</c:v>
                </c:pt>
                <c:pt idx="13">
                  <c:v>4.6360000000000001</c:v>
                </c:pt>
                <c:pt idx="14">
                  <c:v>4.8239999999999998</c:v>
                </c:pt>
                <c:pt idx="15">
                  <c:v>4.9560000000000004</c:v>
                </c:pt>
                <c:pt idx="16">
                  <c:v>5.4939999999999998</c:v>
                </c:pt>
                <c:pt idx="17">
                  <c:v>5.52</c:v>
                </c:pt>
                <c:pt idx="18">
                  <c:v>6.0250000000000004</c:v>
                </c:pt>
                <c:pt idx="19">
                  <c:v>6.1559999999999997</c:v>
                </c:pt>
                <c:pt idx="20">
                  <c:v>6.2919999999999998</c:v>
                </c:pt>
                <c:pt idx="21">
                  <c:v>6.6859999999999999</c:v>
                </c:pt>
                <c:pt idx="22">
                  <c:v>7.9429999999999996</c:v>
                </c:pt>
                <c:pt idx="23">
                  <c:v>8.1440000000000001</c:v>
                </c:pt>
                <c:pt idx="24">
                  <c:v>8.3719999999999999</c:v>
                </c:pt>
                <c:pt idx="25">
                  <c:v>8.6219999999999999</c:v>
                </c:pt>
                <c:pt idx="26">
                  <c:v>9.0109999999999992</c:v>
                </c:pt>
                <c:pt idx="27">
                  <c:v>9.2040000000000006</c:v>
                </c:pt>
                <c:pt idx="28">
                  <c:v>9.2159999999999993</c:v>
                </c:pt>
                <c:pt idx="29">
                  <c:v>10.45</c:v>
                </c:pt>
                <c:pt idx="30">
                  <c:v>10.59</c:v>
                </c:pt>
                <c:pt idx="31">
                  <c:v>10.702999999999999</c:v>
                </c:pt>
                <c:pt idx="32">
                  <c:v>11.39</c:v>
                </c:pt>
                <c:pt idx="33">
                  <c:v>11.574999999999999</c:v>
                </c:pt>
                <c:pt idx="34">
                  <c:v>12.287000000000001</c:v>
                </c:pt>
                <c:pt idx="35">
                  <c:v>13.311999999999999</c:v>
                </c:pt>
                <c:pt idx="36">
                  <c:v>13.89</c:v>
                </c:pt>
                <c:pt idx="37">
                  <c:v>15.166</c:v>
                </c:pt>
                <c:pt idx="38">
                  <c:v>16.143999999999998</c:v>
                </c:pt>
                <c:pt idx="39">
                  <c:v>16.850999999999999</c:v>
                </c:pt>
                <c:pt idx="40">
                  <c:v>21.55</c:v>
                </c:pt>
                <c:pt idx="41">
                  <c:v>34.671999999999997</c:v>
                </c:pt>
              </c:numCache>
            </c:numRef>
          </c:yVal>
          <c:smooth val="0"/>
          <c:extLst>
            <c:ext xmlns:c16="http://schemas.microsoft.com/office/drawing/2014/chart" uri="{C3380CC4-5D6E-409C-BE32-E72D297353CC}">
              <c16:uniqueId val="{00000000-E173-4743-889A-1B3D7B67233F}"/>
            </c:ext>
          </c:extLst>
        </c:ser>
        <c:dLbls>
          <c:showLegendKey val="0"/>
          <c:showVal val="0"/>
          <c:showCatName val="0"/>
          <c:showSerName val="0"/>
          <c:showPercent val="0"/>
          <c:showBubbleSize val="0"/>
        </c:dLbls>
        <c:axId val="174088495"/>
        <c:axId val="174095983"/>
      </c:scatterChart>
      <c:valAx>
        <c:axId val="174088495"/>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Year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095983"/>
        <c:crosses val="autoZero"/>
        <c:crossBetween val="midCat"/>
      </c:valAx>
      <c:valAx>
        <c:axId val="17409598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Diffusion Rate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4088495"/>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Exponential</a:t>
            </a:r>
          </a:p>
        </c:rich>
      </c:tx>
      <c:overlay val="0"/>
    </c:title>
    <c:autoTitleDeleted val="0"/>
    <c:plotArea>
      <c:layout/>
      <c:areaChart>
        <c:grouping val="standard"/>
        <c:varyColors val="0"/>
        <c:ser>
          <c:idx val="2"/>
          <c:order val="2"/>
          <c:tx>
            <c:v>Shade</c:v>
          </c:tx>
          <c:spPr>
            <a:solidFill>
              <a:srgbClr val="CCFFCC"/>
            </a:solidFill>
            <a:ln w="25400">
              <a:noFill/>
            </a:ln>
          </c:spPr>
          <c:cat>
            <c:numRef>
              <c:f>BPIDF2!$J$1:$J$22</c:f>
              <c:numCache>
                <c:formatCode>General</c:formatCode>
                <c:ptCount val="22"/>
                <c:pt idx="0">
                  <c:v>330</c:v>
                </c:pt>
                <c:pt idx="1">
                  <c:v>330</c:v>
                </c:pt>
                <c:pt idx="2">
                  <c:v>1522</c:v>
                </c:pt>
                <c:pt idx="3">
                  <c:v>1522</c:v>
                </c:pt>
                <c:pt idx="4">
                  <c:v>1522</c:v>
                </c:pt>
                <c:pt idx="5">
                  <c:v>2713</c:v>
                </c:pt>
                <c:pt idx="6">
                  <c:v>2713</c:v>
                </c:pt>
                <c:pt idx="7">
                  <c:v>2713</c:v>
                </c:pt>
                <c:pt idx="8">
                  <c:v>3904</c:v>
                </c:pt>
                <c:pt idx="9">
                  <c:v>3904</c:v>
                </c:pt>
                <c:pt idx="10">
                  <c:v>3904</c:v>
                </c:pt>
                <c:pt idx="11">
                  <c:v>5095</c:v>
                </c:pt>
                <c:pt idx="12">
                  <c:v>5095</c:v>
                </c:pt>
                <c:pt idx="13">
                  <c:v>5095</c:v>
                </c:pt>
                <c:pt idx="14">
                  <c:v>6287</c:v>
                </c:pt>
                <c:pt idx="15">
                  <c:v>6287</c:v>
                </c:pt>
                <c:pt idx="16">
                  <c:v>6287</c:v>
                </c:pt>
                <c:pt idx="17">
                  <c:v>7478</c:v>
                </c:pt>
                <c:pt idx="18">
                  <c:v>7478</c:v>
                </c:pt>
                <c:pt idx="19">
                  <c:v>7478</c:v>
                </c:pt>
                <c:pt idx="20">
                  <c:v>8669</c:v>
                </c:pt>
                <c:pt idx="21">
                  <c:v>8669</c:v>
                </c:pt>
              </c:numCache>
            </c:numRef>
          </c:cat>
          <c:val>
            <c:numRef>
              <c:f>BPIDF2!$B$1:$B$22</c:f>
              <c:numCache>
                <c:formatCode>General</c:formatCode>
                <c:ptCount val="22"/>
                <c:pt idx="0">
                  <c:v>0</c:v>
                </c:pt>
                <c:pt idx="1">
                  <c:v>0.45238095238095238</c:v>
                </c:pt>
                <c:pt idx="2">
                  <c:v>0.45238095238095238</c:v>
                </c:pt>
                <c:pt idx="3">
                  <c:v>0</c:v>
                </c:pt>
                <c:pt idx="4">
                  <c:v>0.30952380952380953</c:v>
                </c:pt>
                <c:pt idx="5">
                  <c:v>0.30952380952380953</c:v>
                </c:pt>
                <c:pt idx="6">
                  <c:v>0</c:v>
                </c:pt>
                <c:pt idx="7">
                  <c:v>0.14285714285714285</c:v>
                </c:pt>
                <c:pt idx="8">
                  <c:v>0.14285714285714285</c:v>
                </c:pt>
                <c:pt idx="9">
                  <c:v>0</c:v>
                </c:pt>
                <c:pt idx="10">
                  <c:v>4.7619047619047616E-2</c:v>
                </c:pt>
                <c:pt idx="11">
                  <c:v>4.7619047619047616E-2</c:v>
                </c:pt>
                <c:pt idx="12">
                  <c:v>0</c:v>
                </c:pt>
                <c:pt idx="13">
                  <c:v>2.3809523809523808E-2</c:v>
                </c:pt>
                <c:pt idx="14">
                  <c:v>2.3809523809523808E-2</c:v>
                </c:pt>
                <c:pt idx="15">
                  <c:v>0</c:v>
                </c:pt>
                <c:pt idx="16">
                  <c:v>0</c:v>
                </c:pt>
                <c:pt idx="17">
                  <c:v>0</c:v>
                </c:pt>
                <c:pt idx="18">
                  <c:v>0</c:v>
                </c:pt>
                <c:pt idx="19">
                  <c:v>2.3809523809523808E-2</c:v>
                </c:pt>
                <c:pt idx="20">
                  <c:v>2.3809523809523808E-2</c:v>
                </c:pt>
                <c:pt idx="21">
                  <c:v>0</c:v>
                </c:pt>
              </c:numCache>
            </c:numRef>
          </c:val>
          <c:extLst>
            <c:ext xmlns:c16="http://schemas.microsoft.com/office/drawing/2014/chart" uri="{C3380CC4-5D6E-409C-BE32-E72D297353CC}">
              <c16:uniqueId val="{00000002-1451-4427-B6CB-06985FF5E000}"/>
            </c:ext>
          </c:extLst>
        </c:ser>
        <c:dLbls>
          <c:showLegendKey val="0"/>
          <c:showVal val="0"/>
          <c:showCatName val="0"/>
          <c:showSerName val="0"/>
          <c:showPercent val="0"/>
          <c:showBubbleSize val="0"/>
        </c:dLbls>
        <c:axId val="1848599727"/>
        <c:axId val="1848583087"/>
      </c:areaChart>
      <c:scatterChart>
        <c:scatterStyle val="lineMarker"/>
        <c:varyColors val="0"/>
        <c:ser>
          <c:idx val="0"/>
          <c:order val="0"/>
          <c:tx>
            <c:v>Hist</c:v>
          </c:tx>
          <c:spPr>
            <a:ln w="12700">
              <a:solidFill>
                <a:srgbClr val="000000"/>
              </a:solidFill>
              <a:prstDash val="solid"/>
            </a:ln>
          </c:spPr>
          <c:marker>
            <c:symbol val="none"/>
          </c:marker>
          <c:xVal>
            <c:numRef>
              <c:f>BPIDF2!$A$1:$A$22</c:f>
              <c:numCache>
                <c:formatCode>General</c:formatCode>
                <c:ptCount val="22"/>
                <c:pt idx="0">
                  <c:v>1.3169999999999999</c:v>
                </c:pt>
                <c:pt idx="1">
                  <c:v>1.3169999999999999</c:v>
                </c:pt>
                <c:pt idx="2">
                  <c:v>6.0819999999999999</c:v>
                </c:pt>
                <c:pt idx="3">
                  <c:v>6.0819999999999999</c:v>
                </c:pt>
                <c:pt idx="4">
                  <c:v>6.0819999999999999</c:v>
                </c:pt>
                <c:pt idx="5">
                  <c:v>10.847</c:v>
                </c:pt>
                <c:pt idx="6">
                  <c:v>10.847</c:v>
                </c:pt>
                <c:pt idx="7">
                  <c:v>10.847</c:v>
                </c:pt>
                <c:pt idx="8">
                  <c:v>15.611999999999998</c:v>
                </c:pt>
                <c:pt idx="9">
                  <c:v>15.611999999999998</c:v>
                </c:pt>
                <c:pt idx="10">
                  <c:v>15.611999999999998</c:v>
                </c:pt>
                <c:pt idx="11">
                  <c:v>20.376999999999999</c:v>
                </c:pt>
                <c:pt idx="12">
                  <c:v>20.376999999999999</c:v>
                </c:pt>
                <c:pt idx="13">
                  <c:v>20.376999999999999</c:v>
                </c:pt>
                <c:pt idx="14">
                  <c:v>25.141999999999999</c:v>
                </c:pt>
                <c:pt idx="15">
                  <c:v>25.141999999999999</c:v>
                </c:pt>
                <c:pt idx="16">
                  <c:v>25.141999999999999</c:v>
                </c:pt>
                <c:pt idx="17">
                  <c:v>29.907</c:v>
                </c:pt>
                <c:pt idx="18">
                  <c:v>29.907</c:v>
                </c:pt>
                <c:pt idx="19">
                  <c:v>29.907</c:v>
                </c:pt>
                <c:pt idx="20">
                  <c:v>34.671999999999997</c:v>
                </c:pt>
                <c:pt idx="21">
                  <c:v>34.671999999999997</c:v>
                </c:pt>
              </c:numCache>
            </c:numRef>
          </c:xVal>
          <c:yVal>
            <c:numRef>
              <c:f>BPIDF2!$B$1:$B$22</c:f>
              <c:numCache>
                <c:formatCode>General</c:formatCode>
                <c:ptCount val="22"/>
                <c:pt idx="0">
                  <c:v>0</c:v>
                </c:pt>
                <c:pt idx="1">
                  <c:v>0.45238095238095238</c:v>
                </c:pt>
                <c:pt idx="2">
                  <c:v>0.45238095238095238</c:v>
                </c:pt>
                <c:pt idx="3">
                  <c:v>0</c:v>
                </c:pt>
                <c:pt idx="4">
                  <c:v>0.30952380952380953</c:v>
                </c:pt>
                <c:pt idx="5">
                  <c:v>0.30952380952380953</c:v>
                </c:pt>
                <c:pt idx="6">
                  <c:v>0</c:v>
                </c:pt>
                <c:pt idx="7">
                  <c:v>0.14285714285714285</c:v>
                </c:pt>
                <c:pt idx="8">
                  <c:v>0.14285714285714285</c:v>
                </c:pt>
                <c:pt idx="9">
                  <c:v>0</c:v>
                </c:pt>
                <c:pt idx="10">
                  <c:v>4.7619047619047616E-2</c:v>
                </c:pt>
                <c:pt idx="11">
                  <c:v>4.7619047619047616E-2</c:v>
                </c:pt>
                <c:pt idx="12">
                  <c:v>0</c:v>
                </c:pt>
                <c:pt idx="13">
                  <c:v>2.3809523809523808E-2</c:v>
                </c:pt>
                <c:pt idx="14">
                  <c:v>2.3809523809523808E-2</c:v>
                </c:pt>
                <c:pt idx="15">
                  <c:v>0</c:v>
                </c:pt>
                <c:pt idx="16">
                  <c:v>0</c:v>
                </c:pt>
                <c:pt idx="17">
                  <c:v>0</c:v>
                </c:pt>
                <c:pt idx="18">
                  <c:v>0</c:v>
                </c:pt>
                <c:pt idx="19">
                  <c:v>2.3809523809523808E-2</c:v>
                </c:pt>
                <c:pt idx="20">
                  <c:v>2.3809523809523808E-2</c:v>
                </c:pt>
                <c:pt idx="21">
                  <c:v>0</c:v>
                </c:pt>
              </c:numCache>
            </c:numRef>
          </c:yVal>
          <c:smooth val="0"/>
          <c:extLst>
            <c:ext xmlns:c16="http://schemas.microsoft.com/office/drawing/2014/chart" uri="{C3380CC4-5D6E-409C-BE32-E72D297353CC}">
              <c16:uniqueId val="{00000000-1451-4427-B6CB-06985FF5E000}"/>
            </c:ext>
          </c:extLst>
        </c:ser>
        <c:ser>
          <c:idx val="1"/>
          <c:order val="1"/>
          <c:spPr>
            <a:ln w="25400">
              <a:solidFill>
                <a:srgbClr val="000000"/>
              </a:solidFill>
              <a:prstDash val="solid"/>
            </a:ln>
          </c:spPr>
          <c:marker>
            <c:symbol val="none"/>
          </c:marker>
          <c:xVal>
            <c:numRef>
              <c:f>BPIDF2!$C$1:$C$250</c:f>
              <c:numCache>
                <c:formatCode>General</c:formatCode>
                <c:ptCount val="250"/>
                <c:pt idx="0">
                  <c:v>8.181257977768152E-3</c:v>
                </c:pt>
                <c:pt idx="1">
                  <c:v>0.23409199778099082</c:v>
                </c:pt>
                <c:pt idx="2">
                  <c:v>0.46000273758421351</c:v>
                </c:pt>
                <c:pt idx="3">
                  <c:v>0.68591347738743624</c:v>
                </c:pt>
                <c:pt idx="4">
                  <c:v>0.91182421719065898</c:v>
                </c:pt>
                <c:pt idx="5">
                  <c:v>1.1377349569938817</c:v>
                </c:pt>
                <c:pt idx="6">
                  <c:v>1.3636456967971045</c:v>
                </c:pt>
                <c:pt idx="7">
                  <c:v>1.5895564366003272</c:v>
                </c:pt>
                <c:pt idx="8">
                  <c:v>1.8154671764035499</c:v>
                </c:pt>
                <c:pt idx="9">
                  <c:v>2.0413779162067724</c:v>
                </c:pt>
                <c:pt idx="10">
                  <c:v>2.267288656009995</c:v>
                </c:pt>
                <c:pt idx="11">
                  <c:v>2.4931993958132175</c:v>
                </c:pt>
                <c:pt idx="12">
                  <c:v>2.71911013561644</c:v>
                </c:pt>
                <c:pt idx="13">
                  <c:v>2.9450208754196625</c:v>
                </c:pt>
                <c:pt idx="14">
                  <c:v>3.170931615222885</c:v>
                </c:pt>
                <c:pt idx="15">
                  <c:v>3.3968423550261075</c:v>
                </c:pt>
                <c:pt idx="16">
                  <c:v>3.6227530948293301</c:v>
                </c:pt>
                <c:pt idx="17">
                  <c:v>3.8486638346325526</c:v>
                </c:pt>
                <c:pt idx="18">
                  <c:v>4.0745745744357755</c:v>
                </c:pt>
                <c:pt idx="19">
                  <c:v>4.3004853142389985</c:v>
                </c:pt>
                <c:pt idx="20">
                  <c:v>4.5263960540422215</c:v>
                </c:pt>
                <c:pt idx="21">
                  <c:v>4.7523067938454444</c:v>
                </c:pt>
                <c:pt idx="22">
                  <c:v>4.9782175336486674</c:v>
                </c:pt>
                <c:pt idx="23">
                  <c:v>5.2041282734518903</c:v>
                </c:pt>
                <c:pt idx="24">
                  <c:v>5.4300390132551133</c:v>
                </c:pt>
                <c:pt idx="25">
                  <c:v>5.6559497530583362</c:v>
                </c:pt>
                <c:pt idx="26">
                  <c:v>5.8818604928615592</c:v>
                </c:pt>
                <c:pt idx="27">
                  <c:v>6.1077712326647822</c:v>
                </c:pt>
                <c:pt idx="28">
                  <c:v>6.3336819724680051</c:v>
                </c:pt>
                <c:pt idx="29">
                  <c:v>6.5595927122712281</c:v>
                </c:pt>
                <c:pt idx="30">
                  <c:v>6.785503452074451</c:v>
                </c:pt>
                <c:pt idx="31">
                  <c:v>7.011414191877674</c:v>
                </c:pt>
                <c:pt idx="32">
                  <c:v>7.237324931680897</c:v>
                </c:pt>
                <c:pt idx="33">
                  <c:v>7.4632356714841199</c:v>
                </c:pt>
                <c:pt idx="34">
                  <c:v>7.6891464112873429</c:v>
                </c:pt>
                <c:pt idx="35">
                  <c:v>7.9150571510905658</c:v>
                </c:pt>
                <c:pt idx="36">
                  <c:v>8.1409678908937888</c:v>
                </c:pt>
                <c:pt idx="37">
                  <c:v>8.3668786306970109</c:v>
                </c:pt>
                <c:pt idx="38">
                  <c:v>8.5927893705002329</c:v>
                </c:pt>
                <c:pt idx="39">
                  <c:v>8.818700110303455</c:v>
                </c:pt>
                <c:pt idx="40">
                  <c:v>9.0446108501066771</c:v>
                </c:pt>
                <c:pt idx="41">
                  <c:v>9.2705215899098992</c:v>
                </c:pt>
                <c:pt idx="42">
                  <c:v>9.4964323297131212</c:v>
                </c:pt>
                <c:pt idx="43">
                  <c:v>9.7223430695163433</c:v>
                </c:pt>
                <c:pt idx="44">
                  <c:v>9.9482538093195654</c:v>
                </c:pt>
                <c:pt idx="45">
                  <c:v>10.174164549122787</c:v>
                </c:pt>
                <c:pt idx="46">
                  <c:v>10.40007528892601</c:v>
                </c:pt>
                <c:pt idx="47">
                  <c:v>10.625986028729232</c:v>
                </c:pt>
                <c:pt idx="48">
                  <c:v>10.851896768532454</c:v>
                </c:pt>
                <c:pt idx="49">
                  <c:v>11.077807508335676</c:v>
                </c:pt>
                <c:pt idx="50">
                  <c:v>11.303718248138898</c:v>
                </c:pt>
                <c:pt idx="51">
                  <c:v>11.52962898794212</c:v>
                </c:pt>
                <c:pt idx="52">
                  <c:v>11.755539727745342</c:v>
                </c:pt>
                <c:pt idx="53">
                  <c:v>11.981450467548564</c:v>
                </c:pt>
                <c:pt idx="54">
                  <c:v>12.207361207351786</c:v>
                </c:pt>
                <c:pt idx="55">
                  <c:v>12.433271947155008</c:v>
                </c:pt>
                <c:pt idx="56">
                  <c:v>12.65918268695823</c:v>
                </c:pt>
                <c:pt idx="57">
                  <c:v>12.885093426761452</c:v>
                </c:pt>
                <c:pt idx="58">
                  <c:v>13.111004166564674</c:v>
                </c:pt>
                <c:pt idx="59">
                  <c:v>13.336914906367896</c:v>
                </c:pt>
                <c:pt idx="60">
                  <c:v>13.562825646171119</c:v>
                </c:pt>
                <c:pt idx="61">
                  <c:v>13.788736385974341</c:v>
                </c:pt>
                <c:pt idx="62">
                  <c:v>14.014647125777563</c:v>
                </c:pt>
                <c:pt idx="63">
                  <c:v>14.240557865580785</c:v>
                </c:pt>
                <c:pt idx="64">
                  <c:v>14.466468605384007</c:v>
                </c:pt>
                <c:pt idx="65">
                  <c:v>14.692379345187229</c:v>
                </c:pt>
                <c:pt idx="66">
                  <c:v>14.918290084990451</c:v>
                </c:pt>
                <c:pt idx="67">
                  <c:v>15.144200824793673</c:v>
                </c:pt>
                <c:pt idx="68">
                  <c:v>15.370111564596895</c:v>
                </c:pt>
                <c:pt idx="69">
                  <c:v>15.596022304400117</c:v>
                </c:pt>
                <c:pt idx="70">
                  <c:v>15.821933044203339</c:v>
                </c:pt>
                <c:pt idx="71">
                  <c:v>16.047843784006563</c:v>
                </c:pt>
                <c:pt idx="72">
                  <c:v>16.273754523809785</c:v>
                </c:pt>
                <c:pt idx="73">
                  <c:v>16.499665263613007</c:v>
                </c:pt>
                <c:pt idx="74">
                  <c:v>16.725576003416229</c:v>
                </c:pt>
                <c:pt idx="75">
                  <c:v>16.951486743219451</c:v>
                </c:pt>
                <c:pt idx="76">
                  <c:v>17.177397483022673</c:v>
                </c:pt>
                <c:pt idx="77">
                  <c:v>17.403308222825896</c:v>
                </c:pt>
                <c:pt idx="78">
                  <c:v>17.629218962629118</c:v>
                </c:pt>
                <c:pt idx="79">
                  <c:v>17.85512970243234</c:v>
                </c:pt>
                <c:pt idx="80">
                  <c:v>18.081040442235562</c:v>
                </c:pt>
                <c:pt idx="81">
                  <c:v>18.306951182038784</c:v>
                </c:pt>
                <c:pt idx="82">
                  <c:v>18.532861921842006</c:v>
                </c:pt>
                <c:pt idx="83">
                  <c:v>18.758772661645228</c:v>
                </c:pt>
                <c:pt idx="84">
                  <c:v>18.98468340144845</c:v>
                </c:pt>
                <c:pt idx="85">
                  <c:v>19.210594141251672</c:v>
                </c:pt>
                <c:pt idx="86">
                  <c:v>19.436504881054894</c:v>
                </c:pt>
                <c:pt idx="87">
                  <c:v>19.662415620858116</c:v>
                </c:pt>
                <c:pt idx="88">
                  <c:v>19.888326360661338</c:v>
                </c:pt>
                <c:pt idx="89">
                  <c:v>20.11423710046456</c:v>
                </c:pt>
                <c:pt idx="90">
                  <c:v>20.340147840267782</c:v>
                </c:pt>
                <c:pt idx="91">
                  <c:v>20.566058580071005</c:v>
                </c:pt>
                <c:pt idx="92">
                  <c:v>20.791969319874227</c:v>
                </c:pt>
                <c:pt idx="93">
                  <c:v>21.017880059677449</c:v>
                </c:pt>
                <c:pt idx="94">
                  <c:v>21.243790799480671</c:v>
                </c:pt>
                <c:pt idx="95">
                  <c:v>21.469701539283893</c:v>
                </c:pt>
                <c:pt idx="96">
                  <c:v>21.695612279087115</c:v>
                </c:pt>
                <c:pt idx="97">
                  <c:v>21.921523018890337</c:v>
                </c:pt>
                <c:pt idx="98">
                  <c:v>22.147433758693559</c:v>
                </c:pt>
                <c:pt idx="99">
                  <c:v>22.373344498496781</c:v>
                </c:pt>
                <c:pt idx="100">
                  <c:v>22.599255238300003</c:v>
                </c:pt>
                <c:pt idx="101">
                  <c:v>22.825165978103225</c:v>
                </c:pt>
                <c:pt idx="102">
                  <c:v>23.051076717906447</c:v>
                </c:pt>
                <c:pt idx="103">
                  <c:v>23.276987457709669</c:v>
                </c:pt>
                <c:pt idx="104">
                  <c:v>23.502898197512891</c:v>
                </c:pt>
                <c:pt idx="105">
                  <c:v>23.728808937316114</c:v>
                </c:pt>
                <c:pt idx="106">
                  <c:v>23.954719677119336</c:v>
                </c:pt>
                <c:pt idx="107">
                  <c:v>24.180630416922558</c:v>
                </c:pt>
                <c:pt idx="108">
                  <c:v>24.40654115672578</c:v>
                </c:pt>
                <c:pt idx="109">
                  <c:v>24.632451896529002</c:v>
                </c:pt>
                <c:pt idx="110">
                  <c:v>24.858362636332224</c:v>
                </c:pt>
                <c:pt idx="111">
                  <c:v>25.084273376135446</c:v>
                </c:pt>
                <c:pt idx="112">
                  <c:v>25.310184115938668</c:v>
                </c:pt>
                <c:pt idx="113">
                  <c:v>25.53609485574189</c:v>
                </c:pt>
                <c:pt idx="114">
                  <c:v>25.762005595545112</c:v>
                </c:pt>
                <c:pt idx="115">
                  <c:v>25.987916335348334</c:v>
                </c:pt>
                <c:pt idx="116">
                  <c:v>26.213827075151556</c:v>
                </c:pt>
                <c:pt idx="117">
                  <c:v>26.439737814954778</c:v>
                </c:pt>
                <c:pt idx="118">
                  <c:v>26.665648554758</c:v>
                </c:pt>
                <c:pt idx="119">
                  <c:v>26.891559294561223</c:v>
                </c:pt>
                <c:pt idx="120">
                  <c:v>27.117470034364445</c:v>
                </c:pt>
                <c:pt idx="121">
                  <c:v>27.343380774167667</c:v>
                </c:pt>
                <c:pt idx="122">
                  <c:v>27.569291513970889</c:v>
                </c:pt>
                <c:pt idx="123">
                  <c:v>27.795202253774111</c:v>
                </c:pt>
                <c:pt idx="124">
                  <c:v>28.021112993577333</c:v>
                </c:pt>
                <c:pt idx="125">
                  <c:v>28.247023733380555</c:v>
                </c:pt>
                <c:pt idx="126">
                  <c:v>28.472934473183777</c:v>
                </c:pt>
                <c:pt idx="127">
                  <c:v>28.698845212986999</c:v>
                </c:pt>
                <c:pt idx="128">
                  <c:v>28.924755952790221</c:v>
                </c:pt>
                <c:pt idx="129">
                  <c:v>29.150666692593443</c:v>
                </c:pt>
                <c:pt idx="130">
                  <c:v>29.376577432396665</c:v>
                </c:pt>
                <c:pt idx="131">
                  <c:v>29.602488172199887</c:v>
                </c:pt>
                <c:pt idx="132">
                  <c:v>29.828398912003109</c:v>
                </c:pt>
                <c:pt idx="133">
                  <c:v>30.054309651806332</c:v>
                </c:pt>
                <c:pt idx="134">
                  <c:v>30.280220391609554</c:v>
                </c:pt>
                <c:pt idx="135">
                  <c:v>30.506131131412776</c:v>
                </c:pt>
                <c:pt idx="136">
                  <c:v>30.732041871215998</c:v>
                </c:pt>
                <c:pt idx="137">
                  <c:v>30.95795261101922</c:v>
                </c:pt>
                <c:pt idx="138">
                  <c:v>31.183863350822442</c:v>
                </c:pt>
                <c:pt idx="139">
                  <c:v>31.409774090625664</c:v>
                </c:pt>
                <c:pt idx="140">
                  <c:v>31.635684830428886</c:v>
                </c:pt>
                <c:pt idx="141">
                  <c:v>31.861595570232108</c:v>
                </c:pt>
                <c:pt idx="142">
                  <c:v>32.08750631003533</c:v>
                </c:pt>
                <c:pt idx="143">
                  <c:v>32.313417049838556</c:v>
                </c:pt>
                <c:pt idx="144">
                  <c:v>32.539327789641781</c:v>
                </c:pt>
                <c:pt idx="145">
                  <c:v>32.765238529445007</c:v>
                </c:pt>
                <c:pt idx="146">
                  <c:v>32.991149269248233</c:v>
                </c:pt>
                <c:pt idx="147">
                  <c:v>33.217060009051458</c:v>
                </c:pt>
                <c:pt idx="148">
                  <c:v>33.442970748854684</c:v>
                </c:pt>
                <c:pt idx="149">
                  <c:v>33.66888148865791</c:v>
                </c:pt>
                <c:pt idx="150">
                  <c:v>33.894792228461135</c:v>
                </c:pt>
                <c:pt idx="151">
                  <c:v>34.120702968264361</c:v>
                </c:pt>
                <c:pt idx="152">
                  <c:v>34.346613708067586</c:v>
                </c:pt>
                <c:pt idx="153">
                  <c:v>34.572524447870812</c:v>
                </c:pt>
                <c:pt idx="154">
                  <c:v>34.798435187674038</c:v>
                </c:pt>
                <c:pt idx="155">
                  <c:v>35.024345927477263</c:v>
                </c:pt>
                <c:pt idx="156">
                  <c:v>35.250256667280489</c:v>
                </c:pt>
                <c:pt idx="157">
                  <c:v>35.476167407083715</c:v>
                </c:pt>
                <c:pt idx="158">
                  <c:v>35.70207814688694</c:v>
                </c:pt>
                <c:pt idx="159">
                  <c:v>35.927988886690166</c:v>
                </c:pt>
                <c:pt idx="160">
                  <c:v>36.153899626493391</c:v>
                </c:pt>
                <c:pt idx="161">
                  <c:v>36.379810366296617</c:v>
                </c:pt>
                <c:pt idx="162">
                  <c:v>36.605721106099843</c:v>
                </c:pt>
                <c:pt idx="163">
                  <c:v>36.831631845903068</c:v>
                </c:pt>
                <c:pt idx="164">
                  <c:v>37.057542585706294</c:v>
                </c:pt>
                <c:pt idx="165">
                  <c:v>37.28345332550952</c:v>
                </c:pt>
                <c:pt idx="166">
                  <c:v>37.509364065312745</c:v>
                </c:pt>
                <c:pt idx="167">
                  <c:v>37.735274805115971</c:v>
                </c:pt>
                <c:pt idx="168">
                  <c:v>37.961185544919196</c:v>
                </c:pt>
                <c:pt idx="169">
                  <c:v>38.187096284722422</c:v>
                </c:pt>
                <c:pt idx="170">
                  <c:v>38.413007024525648</c:v>
                </c:pt>
                <c:pt idx="171">
                  <c:v>38.638917764328873</c:v>
                </c:pt>
                <c:pt idx="172">
                  <c:v>38.864828504132099</c:v>
                </c:pt>
                <c:pt idx="173">
                  <c:v>39.090739243935325</c:v>
                </c:pt>
                <c:pt idx="174">
                  <c:v>39.31664998373855</c:v>
                </c:pt>
                <c:pt idx="175">
                  <c:v>39.542560723541776</c:v>
                </c:pt>
                <c:pt idx="176">
                  <c:v>39.768471463345001</c:v>
                </c:pt>
                <c:pt idx="177">
                  <c:v>39.994382203148227</c:v>
                </c:pt>
                <c:pt idx="178">
                  <c:v>40.220292942951453</c:v>
                </c:pt>
                <c:pt idx="179">
                  <c:v>40.446203682754678</c:v>
                </c:pt>
                <c:pt idx="180">
                  <c:v>40.672114422557904</c:v>
                </c:pt>
                <c:pt idx="181">
                  <c:v>40.89802516236113</c:v>
                </c:pt>
                <c:pt idx="182">
                  <c:v>41.123935902164355</c:v>
                </c:pt>
                <c:pt idx="183">
                  <c:v>41.349846641967581</c:v>
                </c:pt>
                <c:pt idx="184">
                  <c:v>41.575757381770806</c:v>
                </c:pt>
                <c:pt idx="185">
                  <c:v>41.801668121574032</c:v>
                </c:pt>
                <c:pt idx="186">
                  <c:v>42.027578861377258</c:v>
                </c:pt>
                <c:pt idx="187">
                  <c:v>42.253489601180483</c:v>
                </c:pt>
                <c:pt idx="188">
                  <c:v>42.479400340983709</c:v>
                </c:pt>
                <c:pt idx="189">
                  <c:v>42.705311080786934</c:v>
                </c:pt>
                <c:pt idx="190">
                  <c:v>42.93122182059016</c:v>
                </c:pt>
                <c:pt idx="191">
                  <c:v>43.157132560393386</c:v>
                </c:pt>
                <c:pt idx="192">
                  <c:v>43.383043300196611</c:v>
                </c:pt>
                <c:pt idx="193">
                  <c:v>43.608954039999837</c:v>
                </c:pt>
                <c:pt idx="194">
                  <c:v>43.834864779803063</c:v>
                </c:pt>
                <c:pt idx="195">
                  <c:v>44.060775519606288</c:v>
                </c:pt>
                <c:pt idx="196">
                  <c:v>44.286686259409514</c:v>
                </c:pt>
                <c:pt idx="197">
                  <c:v>44.512596999212739</c:v>
                </c:pt>
                <c:pt idx="198">
                  <c:v>44.738507739015965</c:v>
                </c:pt>
                <c:pt idx="199">
                  <c:v>44.964418478819191</c:v>
                </c:pt>
                <c:pt idx="200">
                  <c:v>45.190329218622416</c:v>
                </c:pt>
                <c:pt idx="201">
                  <c:v>45.416239958425642</c:v>
                </c:pt>
                <c:pt idx="202">
                  <c:v>45.642150698228868</c:v>
                </c:pt>
                <c:pt idx="203">
                  <c:v>45.868061438032093</c:v>
                </c:pt>
                <c:pt idx="204">
                  <c:v>46.093972177835319</c:v>
                </c:pt>
                <c:pt idx="205">
                  <c:v>46.319882917638544</c:v>
                </c:pt>
                <c:pt idx="206">
                  <c:v>46.54579365744177</c:v>
                </c:pt>
                <c:pt idx="207">
                  <c:v>46.771704397244996</c:v>
                </c:pt>
                <c:pt idx="208">
                  <c:v>46.997615137048221</c:v>
                </c:pt>
                <c:pt idx="209">
                  <c:v>47.223525876851447</c:v>
                </c:pt>
                <c:pt idx="210">
                  <c:v>47.449436616654673</c:v>
                </c:pt>
                <c:pt idx="211">
                  <c:v>47.675347356457898</c:v>
                </c:pt>
                <c:pt idx="212">
                  <c:v>47.901258096261124</c:v>
                </c:pt>
                <c:pt idx="213">
                  <c:v>48.127168836064349</c:v>
                </c:pt>
                <c:pt idx="214">
                  <c:v>48.353079575867575</c:v>
                </c:pt>
                <c:pt idx="215">
                  <c:v>48.578990315670801</c:v>
                </c:pt>
                <c:pt idx="216">
                  <c:v>48.804901055474026</c:v>
                </c:pt>
                <c:pt idx="217">
                  <c:v>49.030811795277252</c:v>
                </c:pt>
                <c:pt idx="218">
                  <c:v>49.256722535080478</c:v>
                </c:pt>
                <c:pt idx="219">
                  <c:v>49.482633274883703</c:v>
                </c:pt>
                <c:pt idx="220">
                  <c:v>49.708544014686929</c:v>
                </c:pt>
                <c:pt idx="221">
                  <c:v>49.934454754490154</c:v>
                </c:pt>
                <c:pt idx="222">
                  <c:v>50.16036549429338</c:v>
                </c:pt>
                <c:pt idx="223">
                  <c:v>50.386276234096606</c:v>
                </c:pt>
                <c:pt idx="224">
                  <c:v>50.612186973899831</c:v>
                </c:pt>
                <c:pt idx="225">
                  <c:v>50.838097713703057</c:v>
                </c:pt>
                <c:pt idx="226">
                  <c:v>51.064008453506283</c:v>
                </c:pt>
                <c:pt idx="227">
                  <c:v>51.289919193309508</c:v>
                </c:pt>
                <c:pt idx="228">
                  <c:v>51.515829933112734</c:v>
                </c:pt>
                <c:pt idx="229">
                  <c:v>51.741740672915959</c:v>
                </c:pt>
                <c:pt idx="230">
                  <c:v>51.967651412719185</c:v>
                </c:pt>
                <c:pt idx="231">
                  <c:v>52.193562152522411</c:v>
                </c:pt>
                <c:pt idx="232">
                  <c:v>52.419472892325636</c:v>
                </c:pt>
                <c:pt idx="233">
                  <c:v>52.645383632128862</c:v>
                </c:pt>
                <c:pt idx="234">
                  <c:v>52.871294371932088</c:v>
                </c:pt>
                <c:pt idx="235">
                  <c:v>53.097205111735313</c:v>
                </c:pt>
                <c:pt idx="236">
                  <c:v>53.323115851538539</c:v>
                </c:pt>
                <c:pt idx="237">
                  <c:v>53.549026591341764</c:v>
                </c:pt>
                <c:pt idx="238">
                  <c:v>53.77493733114499</c:v>
                </c:pt>
                <c:pt idx="239">
                  <c:v>54.000848070948216</c:v>
                </c:pt>
                <c:pt idx="240">
                  <c:v>54.226758810751441</c:v>
                </c:pt>
                <c:pt idx="241">
                  <c:v>54.452669550554667</c:v>
                </c:pt>
                <c:pt idx="242">
                  <c:v>54.678580290357893</c:v>
                </c:pt>
                <c:pt idx="243">
                  <c:v>54.904491030161118</c:v>
                </c:pt>
                <c:pt idx="244">
                  <c:v>55.130401769964344</c:v>
                </c:pt>
                <c:pt idx="245">
                  <c:v>55.356312509767569</c:v>
                </c:pt>
                <c:pt idx="246">
                  <c:v>55.582223249570795</c:v>
                </c:pt>
                <c:pt idx="247">
                  <c:v>55.808133989374021</c:v>
                </c:pt>
                <c:pt idx="248">
                  <c:v>56.034044729177246</c:v>
                </c:pt>
                <c:pt idx="249">
                  <c:v>56.259955468980472</c:v>
                </c:pt>
              </c:numCache>
            </c:numRef>
          </c:xVal>
          <c:yVal>
            <c:numRef>
              <c:f>BPIDF2!$D$1:$D$250</c:f>
              <c:numCache>
                <c:formatCode>General</c:formatCode>
                <c:ptCount val="250"/>
                <c:pt idx="0">
                  <c:v>0.58213745592401589</c:v>
                </c:pt>
                <c:pt idx="1">
                  <c:v>0.56627486033488383</c:v>
                </c:pt>
                <c:pt idx="2">
                  <c:v>0.55084450276147079</c:v>
                </c:pt>
                <c:pt idx="3">
                  <c:v>0.53583460520053749</c:v>
                </c:pt>
                <c:pt idx="4">
                  <c:v>0.52123371058628032</c:v>
                </c:pt>
                <c:pt idx="5">
                  <c:v>0.50703067404514401</c:v>
                </c:pt>
                <c:pt idx="6">
                  <c:v>0.49321465438893247</c:v>
                </c:pt>
                <c:pt idx="7">
                  <c:v>0.47977510583972111</c:v>
                </c:pt>
                <c:pt idx="8">
                  <c:v>0.46670176998025709</c:v>
                </c:pt>
                <c:pt idx="9">
                  <c:v>0.45398466792370218</c:v>
                </c:pt>
                <c:pt idx="10">
                  <c:v>0.44161409269674046</c:v>
                </c:pt>
                <c:pt idx="11">
                  <c:v>0.42958060183023927</c:v>
                </c:pt>
                <c:pt idx="12">
                  <c:v>0.417875010151805</c:v>
                </c:pt>
                <c:pt idx="13">
                  <c:v>0.40648838277473459</c:v>
                </c:pt>
                <c:pt idx="14">
                  <c:v>0.39541202827800964</c:v>
                </c:pt>
                <c:pt idx="15">
                  <c:v>0.38463749207212905</c:v>
                </c:pt>
                <c:pt idx="16">
                  <c:v>0.3741565499457139</c:v>
                </c:pt>
                <c:pt idx="17">
                  <c:v>0.36396120178796115</c:v>
                </c:pt>
                <c:pt idx="18">
                  <c:v>0.35404366548215344</c:v>
                </c:pt>
                <c:pt idx="19">
                  <c:v>0.34439637096556358</c:v>
                </c:pt>
                <c:pt idx="20">
                  <c:v>0.33501195445121967</c:v>
                </c:pt>
                <c:pt idx="21">
                  <c:v>0.32588325280712188</c:v>
                </c:pt>
                <c:pt idx="22">
                  <c:v>0.3170032980886181</c:v>
                </c:pt>
                <c:pt idx="23">
                  <c:v>0.3083653122197666</c:v>
                </c:pt>
                <c:pt idx="24">
                  <c:v>0.29996270181962575</c:v>
                </c:pt>
                <c:pt idx="25">
                  <c:v>0.29178905316952203</c:v>
                </c:pt>
                <c:pt idx="26">
                  <c:v>0.28383812731745311</c:v>
                </c:pt>
                <c:pt idx="27">
                  <c:v>0.2761038553158916</c:v>
                </c:pt>
                <c:pt idx="28">
                  <c:v>0.26858033358935302</c:v>
                </c:pt>
                <c:pt idx="29">
                  <c:v>0.2612618194281921</c:v>
                </c:pt>
                <c:pt idx="30">
                  <c:v>0.25414272660518838</c:v>
                </c:pt>
                <c:pt idx="31">
                  <c:v>0.24721762111157508</c:v>
                </c:pt>
                <c:pt idx="32">
                  <c:v>0.24048121700925587</c:v>
                </c:pt>
                <c:pt idx="33">
                  <c:v>0.23392837239604469</c:v>
                </c:pt>
                <c:pt idx="34">
                  <c:v>0.22755408548084802</c:v>
                </c:pt>
                <c:pt idx="35">
                  <c:v>0.22135349076579389</c:v>
                </c:pt>
                <c:pt idx="36">
                  <c:v>0.21532185533239412</c:v>
                </c:pt>
                <c:pt idx="37">
                  <c:v>0.20945457522890396</c:v>
                </c:pt>
                <c:pt idx="38">
                  <c:v>0.20374717195612227</c:v>
                </c:pt>
                <c:pt idx="39">
                  <c:v>0.19819528904894992</c:v>
                </c:pt>
                <c:pt idx="40">
                  <c:v>0.19279468875109695</c:v>
                </c:pt>
                <c:pt idx="41">
                  <c:v>0.18754124878039968</c:v>
                </c:pt>
                <c:pt idx="42">
                  <c:v>0.18243095918228008</c:v>
                </c:pt>
                <c:pt idx="43">
                  <c:v>0.17745991926894442</c:v>
                </c:pt>
                <c:pt idx="44">
                  <c:v>0.17262433464198529</c:v>
                </c:pt>
                <c:pt idx="45">
                  <c:v>0.16792051429611454</c:v>
                </c:pt>
                <c:pt idx="46">
                  <c:v>0.1633448678018164</c:v>
                </c:pt>
                <c:pt idx="47">
                  <c:v>0.15889390256477001</c:v>
                </c:pt>
                <c:pt idx="48">
                  <c:v>0.15456422115994919</c:v>
                </c:pt>
                <c:pt idx="49">
                  <c:v>0.15035251873836603</c:v>
                </c:pt>
                <c:pt idx="50">
                  <c:v>0.14625558050447679</c:v>
                </c:pt>
                <c:pt idx="51">
                  <c:v>0.14227027926232638</c:v>
                </c:pt>
                <c:pt idx="52">
                  <c:v>0.1383935730285572</c:v>
                </c:pt>
                <c:pt idx="53">
                  <c:v>0.13462250271046111</c:v>
                </c:pt>
                <c:pt idx="54">
                  <c:v>0.13095418984730184</c:v>
                </c:pt>
                <c:pt idx="55">
                  <c:v>0.12738583441318371</c:v>
                </c:pt>
                <c:pt idx="56">
                  <c:v>0.12391471267978982</c:v>
                </c:pt>
                <c:pt idx="57">
                  <c:v>0.1205381751373583</c:v>
                </c:pt>
                <c:pt idx="58">
                  <c:v>0.1172536444723096</c:v>
                </c:pt>
                <c:pt idx="59">
                  <c:v>0.1140586135999809</c:v>
                </c:pt>
                <c:pt idx="60">
                  <c:v>0.11095064375096683</c:v>
                </c:pt>
                <c:pt idx="61">
                  <c:v>0.10792736260960499</c:v>
                </c:pt>
                <c:pt idx="62">
                  <c:v>0.10498646250318538</c:v>
                </c:pt>
                <c:pt idx="63">
                  <c:v>0.10212569864050246</c:v>
                </c:pt>
                <c:pt idx="64">
                  <c:v>9.934288739840412E-2</c:v>
                </c:pt>
                <c:pt idx="65">
                  <c:v>9.6635904655030788E-2</c:v>
                </c:pt>
                <c:pt idx="66">
                  <c:v>9.4002684168471407E-2</c:v>
                </c:pt>
                <c:pt idx="67">
                  <c:v>9.1441215999599604E-2</c:v>
                </c:pt>
                <c:pt idx="68">
                  <c:v>8.8949544977885694E-2</c:v>
                </c:pt>
                <c:pt idx="69">
                  <c:v>8.6525769209013573E-2</c:v>
                </c:pt>
                <c:pt idx="70">
                  <c:v>8.4168038623163216E-2</c:v>
                </c:pt>
                <c:pt idx="71">
                  <c:v>8.1874553562851324E-2</c:v>
                </c:pt>
                <c:pt idx="72">
                  <c:v>7.9643563409251314E-2</c:v>
                </c:pt>
                <c:pt idx="73">
                  <c:v>7.74733652459446E-2</c:v>
                </c:pt>
                <c:pt idx="74">
                  <c:v>7.5362302559083327E-2</c:v>
                </c:pt>
                <c:pt idx="75">
                  <c:v>7.330876397297216E-2</c:v>
                </c:pt>
                <c:pt idx="76">
                  <c:v>7.1311182020104003E-2</c:v>
                </c:pt>
                <c:pt idx="77">
                  <c:v>6.9368031944710903E-2</c:v>
                </c:pt>
                <c:pt idx="78">
                  <c:v>6.7477830538916886E-2</c:v>
                </c:pt>
                <c:pt idx="79">
                  <c:v>6.5639135010604172E-2</c:v>
                </c:pt>
                <c:pt idx="80">
                  <c:v>6.3850541882129089E-2</c:v>
                </c:pt>
                <c:pt idx="81">
                  <c:v>6.2110685919046449E-2</c:v>
                </c:pt>
                <c:pt idx="82">
                  <c:v>6.04182390880251E-2</c:v>
                </c:pt>
                <c:pt idx="83">
                  <c:v>5.8771909543159098E-2</c:v>
                </c:pt>
                <c:pt idx="84">
                  <c:v>5.7170440639900844E-2</c:v>
                </c:pt>
                <c:pt idx="85">
                  <c:v>5.5612609975863314E-2</c:v>
                </c:pt>
                <c:pt idx="86">
                  <c:v>5.4097228457759473E-2</c:v>
                </c:pt>
                <c:pt idx="87">
                  <c:v>5.2623139393766422E-2</c:v>
                </c:pt>
                <c:pt idx="88">
                  <c:v>5.1189217610621791E-2</c:v>
                </c:pt>
                <c:pt idx="89">
                  <c:v>4.9794368594778093E-2</c:v>
                </c:pt>
                <c:pt idx="90">
                  <c:v>4.8437527656959717E-2</c:v>
                </c:pt>
                <c:pt idx="91">
                  <c:v>4.7117659119484873E-2</c:v>
                </c:pt>
                <c:pt idx="92">
                  <c:v>4.5833755525732052E-2</c:v>
                </c:pt>
                <c:pt idx="93">
                  <c:v>4.4584836871147622E-2</c:v>
                </c:pt>
                <c:pt idx="94">
                  <c:v>4.3369949855207604E-2</c:v>
                </c:pt>
                <c:pt idx="95">
                  <c:v>4.2188167153762779E-2</c:v>
                </c:pt>
                <c:pt idx="96">
                  <c:v>4.1038586711211446E-2</c:v>
                </c:pt>
                <c:pt idx="97">
                  <c:v>3.9920331051959634E-2</c:v>
                </c:pt>
                <c:pt idx="98">
                  <c:v>3.883254661064349E-2</c:v>
                </c:pt>
                <c:pt idx="99">
                  <c:v>3.7774403080602079E-2</c:v>
                </c:pt>
                <c:pt idx="100">
                  <c:v>3.6745092780103815E-2</c:v>
                </c:pt>
                <c:pt idx="101">
                  <c:v>3.574383003584225E-2</c:v>
                </c:pt>
                <c:pt idx="102">
                  <c:v>3.4769850583231246E-2</c:v>
                </c:pt>
                <c:pt idx="103">
                  <c:v>3.3822410983041118E-2</c:v>
                </c:pt>
                <c:pt idx="104">
                  <c:v>3.2900788053931006E-2</c:v>
                </c:pt>
                <c:pt idx="105">
                  <c:v>3.2004278320443974E-2</c:v>
                </c:pt>
                <c:pt idx="106">
                  <c:v>3.1132197476043722E-2</c:v>
                </c:pt>
                <c:pt idx="107">
                  <c:v>3.0283879860782872E-2</c:v>
                </c:pt>
                <c:pt idx="108">
                  <c:v>2.9458677953204265E-2</c:v>
                </c:pt>
                <c:pt idx="109">
                  <c:v>2.8655961876087328E-2</c:v>
                </c:pt>
                <c:pt idx="110">
                  <c:v>2.7875118915662377E-2</c:v>
                </c:pt>
                <c:pt idx="111">
                  <c:v>2.7115553053925705E-2</c:v>
                </c:pt>
                <c:pt idx="112">
                  <c:v>2.637668451369863E-2</c:v>
                </c:pt>
                <c:pt idx="113">
                  <c:v>2.5657949316083142E-2</c:v>
                </c:pt>
                <c:pt idx="114">
                  <c:v>2.4958798849976385E-2</c:v>
                </c:pt>
                <c:pt idx="115">
                  <c:v>2.4278699453315435E-2</c:v>
                </c:pt>
                <c:pt idx="116">
                  <c:v>2.3617132005732587E-2</c:v>
                </c:pt>
                <c:pt idx="117">
                  <c:v>2.2973591532310472E-2</c:v>
                </c:pt>
                <c:pt idx="118">
                  <c:v>2.2347586818134313E-2</c:v>
                </c:pt>
                <c:pt idx="119">
                  <c:v>2.1738640033347193E-2</c:v>
                </c:pt>
                <c:pt idx="120">
                  <c:v>2.1146286368422196E-2</c:v>
                </c:pt>
                <c:pt idx="121">
                  <c:v>2.0570073679372958E-2</c:v>
                </c:pt>
                <c:pt idx="122">
                  <c:v>2.0009562142631835E-2</c:v>
                </c:pt>
                <c:pt idx="123">
                  <c:v>1.946432391933221E-2</c:v>
                </c:pt>
                <c:pt idx="124">
                  <c:v>1.8933942828738826E-2</c:v>
                </c:pt>
                <c:pt idx="125">
                  <c:v>1.8418014030576704E-2</c:v>
                </c:pt>
                <c:pt idx="126">
                  <c:v>1.7916143716016263E-2</c:v>
                </c:pt>
                <c:pt idx="127">
                  <c:v>1.742794880707876E-2</c:v>
                </c:pt>
                <c:pt idx="128">
                  <c:v>1.6953056664232566E-2</c:v>
                </c:pt>
                <c:pt idx="129">
                  <c:v>1.6491104801957167E-2</c:v>
                </c:pt>
                <c:pt idx="130">
                  <c:v>1.6041740612057688E-2</c:v>
                </c:pt>
                <c:pt idx="131">
                  <c:v>1.5604621094518793E-2</c:v>
                </c:pt>
                <c:pt idx="132">
                  <c:v>1.5179412595692528E-2</c:v>
                </c:pt>
                <c:pt idx="133">
                  <c:v>1.4765790553620255E-2</c:v>
                </c:pt>
                <c:pt idx="134">
                  <c:v>1.4363439250294263E-2</c:v>
                </c:pt>
                <c:pt idx="135">
                  <c:v>1.3972051570669979E-2</c:v>
                </c:pt>
                <c:pt idx="136">
                  <c:v>1.3591328768244834E-2</c:v>
                </c:pt>
                <c:pt idx="137">
                  <c:v>1.3220980237024844E-2</c:v>
                </c:pt>
                <c:pt idx="138">
                  <c:v>1.2860723289704813E-2</c:v>
                </c:pt>
                <c:pt idx="139">
                  <c:v>1.2510282941892962E-2</c:v>
                </c:pt>
                <c:pt idx="140">
                  <c:v>1.2169391702215079E-2</c:v>
                </c:pt>
                <c:pt idx="141">
                  <c:v>1.1837789368138204E-2</c:v>
                </c:pt>
                <c:pt idx="142">
                  <c:v>1.151522282735782E-2</c:v>
                </c:pt>
                <c:pt idx="143">
                  <c:v>1.1201445864597042E-2</c:v>
                </c:pt>
                <c:pt idx="144">
                  <c:v>1.0896218973670355E-2</c:v>
                </c:pt>
                <c:pt idx="145">
                  <c:v>1.0599309174668305E-2</c:v>
                </c:pt>
                <c:pt idx="146">
                  <c:v>1.0310489836123817E-2</c:v>
                </c:pt>
                <c:pt idx="147">
                  <c:v>1.0029540502024216E-2</c:v>
                </c:pt>
                <c:pt idx="148">
                  <c:v>9.7562467235369627E-3</c:v>
                </c:pt>
                <c:pt idx="149">
                  <c:v>9.4903998953207291E-3</c:v>
                </c:pt>
                <c:pt idx="150">
                  <c:v>9.2317970962968073E-3</c:v>
                </c:pt>
                <c:pt idx="151">
                  <c:v>8.9802409347592496E-3</c:v>
                </c:pt>
                <c:pt idx="152">
                  <c:v>8.7355393977056901E-3</c:v>
                </c:pt>
                <c:pt idx="153">
                  <c:v>8.4975057042736245E-3</c:v>
                </c:pt>
                <c:pt idx="154">
                  <c:v>8.2659581631704965E-3</c:v>
                </c:pt>
                <c:pt idx="155">
                  <c:v>8.040720033988558E-3</c:v>
                </c:pt>
                <c:pt idx="156">
                  <c:v>7.821619392298796E-3</c:v>
                </c:pt>
                <c:pt idx="157">
                  <c:v>7.6084889984209224E-3</c:v>
                </c:pt>
                <c:pt idx="158">
                  <c:v>7.4011661697691465E-3</c:v>
                </c:pt>
                <c:pt idx="159">
                  <c:v>7.1994926566764971E-3</c:v>
                </c:pt>
                <c:pt idx="160">
                  <c:v>7.0033145216026873E-3</c:v>
                </c:pt>
                <c:pt idx="161">
                  <c:v>6.8124820216334996E-3</c:v>
                </c:pt>
                <c:pt idx="162">
                  <c:v>6.6268494941819226E-3</c:v>
                </c:pt>
                <c:pt idx="163">
                  <c:v>6.4462752458037597E-3</c:v>
                </c:pt>
                <c:pt idx="164">
                  <c:v>6.2706214440429505E-3</c:v>
                </c:pt>
                <c:pt idx="165">
                  <c:v>6.0997540122239282E-3</c:v>
                </c:pt>
                <c:pt idx="166">
                  <c:v>5.9335425271108255E-3</c:v>
                </c:pt>
                <c:pt idx="167">
                  <c:v>5.7718601193552915E-3</c:v>
                </c:pt>
                <c:pt idx="168">
                  <c:v>5.6145833766570409E-3</c:v>
                </c:pt>
                <c:pt idx="169">
                  <c:v>5.4615922495631682E-3</c:v>
                </c:pt>
                <c:pt idx="170">
                  <c:v>5.3127699598342799E-3</c:v>
                </c:pt>
                <c:pt idx="171">
                  <c:v>5.1680029113076167E-3</c:v>
                </c:pt>
                <c:pt idx="172">
                  <c:v>5.0271806031889779E-3</c:v>
                </c:pt>
                <c:pt idx="173">
                  <c:v>4.8901955457074254E-3</c:v>
                </c:pt>
                <c:pt idx="174">
                  <c:v>4.7569431780682316E-3</c:v>
                </c:pt>
                <c:pt idx="175">
                  <c:v>4.6273217886415585E-3</c:v>
                </c:pt>
                <c:pt idx="176">
                  <c:v>4.5012324373259107E-3</c:v>
                </c:pt>
                <c:pt idx="177">
                  <c:v>4.3785788800270549E-3</c:v>
                </c:pt>
                <c:pt idx="178">
                  <c:v>4.2592674951948614E-3</c:v>
                </c:pt>
                <c:pt idx="179">
                  <c:v>4.1432072123618827E-3</c:v>
                </c:pt>
                <c:pt idx="180">
                  <c:v>4.0303094426292095E-3</c:v>
                </c:pt>
                <c:pt idx="181">
                  <c:v>3.9204880110465072E-3</c:v>
                </c:pt>
                <c:pt idx="182">
                  <c:v>3.8136590908345925E-3</c:v>
                </c:pt>
                <c:pt idx="183">
                  <c:v>3.7097411394004173E-3</c:v>
                </c:pt>
                <c:pt idx="184">
                  <c:v>3.608654836095519E-3</c:v>
                </c:pt>
                <c:pt idx="185">
                  <c:v>3.5103230216705418E-3</c:v>
                </c:pt>
                <c:pt idx="186">
                  <c:v>3.4146706393794967E-3</c:v>
                </c:pt>
                <c:pt idx="187">
                  <c:v>3.3216246776889098E-3</c:v>
                </c:pt>
                <c:pt idx="188">
                  <c:v>3.231114114548067E-3</c:v>
                </c:pt>
                <c:pt idx="189">
                  <c:v>3.1430698631778123E-3</c:v>
                </c:pt>
                <c:pt idx="190">
                  <c:v>3.0574247193365855E-3</c:v>
                </c:pt>
                <c:pt idx="191">
                  <c:v>2.9741133100233464E-3</c:v>
                </c:pt>
                <c:pt idx="192">
                  <c:v>2.893072043578341E-3</c:v>
                </c:pt>
                <c:pt idx="193">
                  <c:v>2.8142390611435243E-3</c:v>
                </c:pt>
                <c:pt idx="194">
                  <c:v>2.7375541894456494E-3</c:v>
                </c:pt>
                <c:pt idx="195">
                  <c:v>2.6629588948659821E-3</c:v>
                </c:pt>
                <c:pt idx="196">
                  <c:v>2.5903962387615162E-3</c:v>
                </c:pt>
                <c:pt idx="197">
                  <c:v>2.5198108340036994E-3</c:v>
                </c:pt>
                <c:pt idx="198">
                  <c:v>2.451148802701367E-3</c:v>
                </c:pt>
                <c:pt idx="199">
                  <c:v>2.3843577350757287E-3</c:v>
                </c:pt>
                <c:pt idx="200">
                  <c:v>2.3193866494559397E-3</c:v>
                </c:pt>
                <c:pt idx="201">
                  <c:v>2.2561859533647487E-3</c:v>
                </c:pt>
                <c:pt idx="202">
                  <c:v>2.1947074056645356E-3</c:v>
                </c:pt>
                <c:pt idx="203">
                  <c:v>2.1349040797347999E-3</c:v>
                </c:pt>
                <c:pt idx="204">
                  <c:v>2.076730327653055E-3</c:v>
                </c:pt>
                <c:pt idx="205">
                  <c:v>2.0201417453517196E-3</c:v>
                </c:pt>
                <c:pt idx="206">
                  <c:v>1.9650951387244668E-3</c:v>
                </c:pt>
                <c:pt idx="207">
                  <c:v>1.9115484906561378E-3</c:v>
                </c:pt>
                <c:pt idx="208">
                  <c:v>1.8594609289510327E-3</c:v>
                </c:pt>
                <c:pt idx="209">
                  <c:v>1.8087926951351485E-3</c:v>
                </c:pt>
                <c:pt idx="210">
                  <c:v>1.7595051141084928E-3</c:v>
                </c:pt>
                <c:pt idx="211">
                  <c:v>1.7115605646243659E-3</c:v>
                </c:pt>
                <c:pt idx="212">
                  <c:v>1.6649224505730228E-3</c:v>
                </c:pt>
                <c:pt idx="213">
                  <c:v>1.6195551730478421E-3</c:v>
                </c:pt>
                <c:pt idx="214">
                  <c:v>1.5754241031726579E-3</c:v>
                </c:pt>
                <c:pt idx="215">
                  <c:v>1.5324955556695029E-3</c:v>
                </c:pt>
                <c:pt idx="216">
                  <c:v>1.4907367631466239E-3</c:v>
                </c:pt>
                <c:pt idx="217">
                  <c:v>1.4501158510870961E-3</c:v>
                </c:pt>
                <c:pt idx="218">
                  <c:v>1.4106018135189864E-3</c:v>
                </c:pt>
                <c:pt idx="219">
                  <c:v>1.3721644893484753E-3</c:v>
                </c:pt>
                <c:pt idx="220">
                  <c:v>1.3347745393378636E-3</c:v>
                </c:pt>
                <c:pt idx="221">
                  <c:v>1.298403423710921E-3</c:v>
                </c:pt>
                <c:pt idx="222">
                  <c:v>1.263023380368443E-3</c:v>
                </c:pt>
                <c:pt idx="223">
                  <c:v>1.2286074036974312E-3</c:v>
                </c:pt>
                <c:pt idx="224">
                  <c:v>1.1951292239576797E-3</c:v>
                </c:pt>
                <c:pt idx="225">
                  <c:v>1.1625632872300673E-3</c:v>
                </c:pt>
                <c:pt idx="226">
                  <c:v>1.1308847359112366E-3</c:v>
                </c:pt>
                <c:pt idx="227">
                  <c:v>1.1000693897397569E-3</c:v>
                </c:pt>
                <c:pt idx="228">
                  <c:v>1.0700937273393242E-3</c:v>
                </c:pt>
                <c:pt idx="229">
                  <c:v>1.0409348682648674E-3</c:v>
                </c:pt>
                <c:pt idx="230">
                  <c:v>1.0125705555378965E-3</c:v>
                </c:pt>
                <c:pt idx="231">
                  <c:v>9.8497913865772764E-4</c:v>
                </c:pt>
                <c:pt idx="232">
                  <c:v>9.5813955707564299E-4</c:v>
                </c:pt>
                <c:pt idx="233">
                  <c:v>9.3203132411936172E-4</c:v>
                </c:pt>
                <c:pt idx="234">
                  <c:v>9.0663451135554105E-4</c:v>
                </c:pt>
                <c:pt idx="235">
                  <c:v>8.8192973337839517E-4</c:v>
                </c:pt>
                <c:pt idx="236">
                  <c:v>8.5789813301279582E-4</c:v>
                </c:pt>
                <c:pt idx="237">
                  <c:v>8.3452136692057917E-4</c:v>
                </c:pt>
                <c:pt idx="238">
                  <c:v>8.1178159159906349E-4</c:v>
                </c:pt>
                <c:pt idx="239">
                  <c:v>7.8966144976108643E-4</c:v>
                </c:pt>
                <c:pt idx="240">
                  <c:v>7.6814405708618041E-4</c:v>
                </c:pt>
                <c:pt idx="241">
                  <c:v>7.4721298933275236E-4</c:v>
                </c:pt>
                <c:pt idx="242">
                  <c:v>7.268522698014551E-4</c:v>
                </c:pt>
                <c:pt idx="243">
                  <c:v>7.0704635714015373E-4</c:v>
                </c:pt>
                <c:pt idx="244">
                  <c:v>6.8778013348120464E-4</c:v>
                </c:pt>
                <c:pt idx="245">
                  <c:v>6.690388929019767E-4</c:v>
                </c:pt>
                <c:pt idx="246">
                  <c:v>6.5080833019980576E-4</c:v>
                </c:pt>
                <c:pt idx="247">
                  <c:v>6.3307452997282752E-4</c:v>
                </c:pt>
                <c:pt idx="248">
                  <c:v>6.1582395599833663E-4</c:v>
                </c:pt>
                <c:pt idx="249">
                  <c:v>5.9904344090058259E-4</c:v>
                </c:pt>
              </c:numCache>
            </c:numRef>
          </c:yVal>
          <c:smooth val="0"/>
          <c:extLst>
            <c:ext xmlns:c16="http://schemas.microsoft.com/office/drawing/2014/chart" uri="{C3380CC4-5D6E-409C-BE32-E72D297353CC}">
              <c16:uniqueId val="{00000001-1451-4427-B6CB-06985FF5E000}"/>
            </c:ext>
          </c:extLst>
        </c:ser>
        <c:dLbls>
          <c:showLegendKey val="0"/>
          <c:showVal val="0"/>
          <c:showCatName val="0"/>
          <c:showSerName val="0"/>
          <c:showPercent val="0"/>
          <c:showBubbleSize val="0"/>
        </c:dLbls>
        <c:axId val="1848598063"/>
        <c:axId val="1848583919"/>
      </c:scatterChart>
      <c:valAx>
        <c:axId val="1848598063"/>
        <c:scaling>
          <c:orientation val="minMax"/>
          <c:max val="40"/>
          <c:min val="0"/>
        </c:scaling>
        <c:delete val="0"/>
        <c:axPos val="b"/>
        <c:title>
          <c:tx>
            <c:rich>
              <a:bodyPr/>
              <a:lstStyle/>
              <a:p>
                <a:pPr>
                  <a:defRPr/>
                </a:pPr>
                <a:r>
                  <a:rPr lang="en-US"/>
                  <a:t>Technology Innovation Diffusion Rate</a:t>
                </a:r>
              </a:p>
            </c:rich>
          </c:tx>
          <c:overlay val="0"/>
        </c:title>
        <c:numFmt formatCode="General" sourceLinked="1"/>
        <c:majorTickMark val="none"/>
        <c:minorTickMark val="none"/>
        <c:tickLblPos val="nextTo"/>
        <c:spPr>
          <a:ln w="6350">
            <a:noFill/>
          </a:ln>
        </c:spPr>
        <c:crossAx val="1848583919"/>
        <c:crosses val="autoZero"/>
        <c:crossBetween val="midCat"/>
        <c:majorUnit val="5"/>
        <c:minorUnit val="1"/>
      </c:valAx>
      <c:valAx>
        <c:axId val="1848583919"/>
        <c:scaling>
          <c:orientation val="minMax"/>
        </c:scaling>
        <c:delete val="0"/>
        <c:axPos val="l"/>
        <c:title>
          <c:tx>
            <c:rich>
              <a:bodyPr/>
              <a:lstStyle/>
              <a:p>
                <a:pPr>
                  <a:defRPr/>
                </a:pPr>
                <a:r>
                  <a:rPr lang="en-US"/>
                  <a:t>f(x)</a:t>
                </a:r>
              </a:p>
            </c:rich>
          </c:tx>
          <c:overlay val="0"/>
        </c:title>
        <c:numFmt formatCode="General" sourceLinked="1"/>
        <c:majorTickMark val="out"/>
        <c:minorTickMark val="none"/>
        <c:tickLblPos val="nextTo"/>
        <c:crossAx val="1848598063"/>
        <c:crosses val="autoZero"/>
        <c:crossBetween val="midCat"/>
      </c:valAx>
      <c:valAx>
        <c:axId val="1848583087"/>
        <c:scaling>
          <c:orientation val="minMax"/>
        </c:scaling>
        <c:delete val="1"/>
        <c:axPos val="r"/>
        <c:numFmt formatCode="General" sourceLinked="1"/>
        <c:majorTickMark val="out"/>
        <c:minorTickMark val="none"/>
        <c:tickLblPos val="nextTo"/>
        <c:crossAx val="1848599727"/>
        <c:crosses val="max"/>
        <c:crossBetween val="between"/>
      </c:valAx>
      <c:dateAx>
        <c:axId val="1848599727"/>
        <c:scaling>
          <c:orientation val="minMax"/>
          <c:max val="10001"/>
          <c:min val="1"/>
        </c:scaling>
        <c:delete val="0"/>
        <c:axPos val="b"/>
        <c:numFmt formatCode="General" sourceLinked="1"/>
        <c:majorTickMark val="out"/>
        <c:minorTickMark val="none"/>
        <c:tickLblPos val="none"/>
        <c:crossAx val="1848583087"/>
        <c:crosses val="autoZero"/>
        <c:auto val="0"/>
        <c:lblOffset val="100"/>
        <c:baseTimeUnit val="days"/>
        <c:majorUnit val="1250"/>
        <c:majorTimeUnit val="days"/>
      </c:dateAx>
      <c:spPr>
        <a:solidFill>
          <a:srgbClr val="FFFFFF"/>
        </a:solidFill>
        <a:ln w="12700">
          <a:solidFill>
            <a:srgbClr val="000000"/>
          </a:solidFill>
          <a:prstDash val="solid"/>
        </a:ln>
      </c:spPr>
    </c:plotArea>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P-P Plot: Exponential</a:t>
            </a:r>
          </a:p>
        </c:rich>
      </c:tx>
      <c:overlay val="0"/>
    </c:title>
    <c:autoTitleDeleted val="0"/>
    <c:plotArea>
      <c:layout/>
      <c:scatterChart>
        <c:scatterStyle val="lineMarker"/>
        <c:varyColors val="0"/>
        <c:ser>
          <c:idx val="0"/>
          <c:order val="0"/>
          <c:spPr>
            <a:ln w="19050">
              <a:noFill/>
            </a:ln>
          </c:spPr>
          <c:marker>
            <c:symbol val="diamond"/>
            <c:size val="3"/>
          </c:marker>
          <c:xVal>
            <c:numRef>
              <c:f>BPIDF2!$E$1:$E$42</c:f>
              <c:numCache>
                <c:formatCode>General</c:formatCode>
                <c:ptCount val="42"/>
                <c:pt idx="0">
                  <c:v>2.3809523809523808E-2</c:v>
                </c:pt>
                <c:pt idx="1">
                  <c:v>4.7619047619047616E-2</c:v>
                </c:pt>
                <c:pt idx="2">
                  <c:v>7.1428571428571425E-2</c:v>
                </c:pt>
                <c:pt idx="3">
                  <c:v>9.5238095238095233E-2</c:v>
                </c:pt>
                <c:pt idx="4">
                  <c:v>0.11904761904761904</c:v>
                </c:pt>
                <c:pt idx="5">
                  <c:v>0.14285714285714285</c:v>
                </c:pt>
                <c:pt idx="6">
                  <c:v>0.16666666666666666</c:v>
                </c:pt>
                <c:pt idx="7">
                  <c:v>0.19047619047619047</c:v>
                </c:pt>
                <c:pt idx="8">
                  <c:v>0.21428571428571427</c:v>
                </c:pt>
                <c:pt idx="9">
                  <c:v>0.23809523809523808</c:v>
                </c:pt>
                <c:pt idx="10">
                  <c:v>0.26190476190476192</c:v>
                </c:pt>
                <c:pt idx="11">
                  <c:v>0.2857142857142857</c:v>
                </c:pt>
                <c:pt idx="12">
                  <c:v>0.30952380952380953</c:v>
                </c:pt>
                <c:pt idx="13">
                  <c:v>0.33333333333333331</c:v>
                </c:pt>
                <c:pt idx="14">
                  <c:v>0.35714285714285715</c:v>
                </c:pt>
                <c:pt idx="15">
                  <c:v>0.38095238095238093</c:v>
                </c:pt>
                <c:pt idx="16">
                  <c:v>0.40476190476190477</c:v>
                </c:pt>
                <c:pt idx="17">
                  <c:v>0.42857142857142855</c:v>
                </c:pt>
                <c:pt idx="18">
                  <c:v>0.45238095238095238</c:v>
                </c:pt>
                <c:pt idx="19">
                  <c:v>0.47619047619047616</c:v>
                </c:pt>
                <c:pt idx="20">
                  <c:v>0.5</c:v>
                </c:pt>
                <c:pt idx="21">
                  <c:v>0.52380952380952384</c:v>
                </c:pt>
                <c:pt idx="22">
                  <c:v>0.54761904761904767</c:v>
                </c:pt>
                <c:pt idx="23">
                  <c:v>0.5714285714285714</c:v>
                </c:pt>
                <c:pt idx="24">
                  <c:v>0.59523809523809523</c:v>
                </c:pt>
                <c:pt idx="25">
                  <c:v>0.61904761904761907</c:v>
                </c:pt>
                <c:pt idx="26">
                  <c:v>0.6428571428571429</c:v>
                </c:pt>
                <c:pt idx="27">
                  <c:v>0.66666666666666663</c:v>
                </c:pt>
                <c:pt idx="28">
                  <c:v>0.69047619047619047</c:v>
                </c:pt>
                <c:pt idx="29">
                  <c:v>0.7142857142857143</c:v>
                </c:pt>
                <c:pt idx="30">
                  <c:v>0.73809523809523814</c:v>
                </c:pt>
                <c:pt idx="31">
                  <c:v>0.76190476190476186</c:v>
                </c:pt>
                <c:pt idx="32">
                  <c:v>0.7857142857142857</c:v>
                </c:pt>
                <c:pt idx="33">
                  <c:v>0.80952380952380953</c:v>
                </c:pt>
                <c:pt idx="34">
                  <c:v>0.83333333333333337</c:v>
                </c:pt>
                <c:pt idx="35">
                  <c:v>0.8571428571428571</c:v>
                </c:pt>
                <c:pt idx="36">
                  <c:v>0.88095238095238093</c:v>
                </c:pt>
                <c:pt idx="37">
                  <c:v>0.90476190476190477</c:v>
                </c:pt>
                <c:pt idx="38">
                  <c:v>0.9285714285714286</c:v>
                </c:pt>
                <c:pt idx="39">
                  <c:v>0.95238095238095233</c:v>
                </c:pt>
                <c:pt idx="40">
                  <c:v>0.97619047619047616</c:v>
                </c:pt>
                <c:pt idx="41">
                  <c:v>1</c:v>
                </c:pt>
              </c:numCache>
            </c:numRef>
          </c:xVal>
          <c:yVal>
            <c:numRef>
              <c:f>BPIDF2!$F$1:$F$42</c:f>
              <c:numCache>
                <c:formatCode>General</c:formatCode>
                <c:ptCount val="42"/>
                <c:pt idx="0">
                  <c:v>0.14875749925412321</c:v>
                </c:pt>
                <c:pt idx="1">
                  <c:v>0.15704488860627935</c:v>
                </c:pt>
                <c:pt idx="2">
                  <c:v>0.16136341962477865</c:v>
                </c:pt>
                <c:pt idx="3">
                  <c:v>0.17811595860676338</c:v>
                </c:pt>
                <c:pt idx="4">
                  <c:v>0.22516144306565467</c:v>
                </c:pt>
                <c:pt idx="5">
                  <c:v>0.2368225925110656</c:v>
                </c:pt>
                <c:pt idx="6">
                  <c:v>0.23775532505432145</c:v>
                </c:pt>
                <c:pt idx="7">
                  <c:v>0.25389484845060917</c:v>
                </c:pt>
                <c:pt idx="8">
                  <c:v>0.28489362506452931</c:v>
                </c:pt>
                <c:pt idx="9">
                  <c:v>0.32599191792719129</c:v>
                </c:pt>
                <c:pt idx="10">
                  <c:v>0.39483383534979022</c:v>
                </c:pt>
                <c:pt idx="11">
                  <c:v>0.42231299472038475</c:v>
                </c:pt>
                <c:pt idx="12">
                  <c:v>0.42534281470767393</c:v>
                </c:pt>
                <c:pt idx="13">
                  <c:v>0.43274397881939919</c:v>
                </c:pt>
                <c:pt idx="14">
                  <c:v>0.44563689857549327</c:v>
                </c:pt>
                <c:pt idx="15">
                  <c:v>0.45451386977979463</c:v>
                </c:pt>
                <c:pt idx="16">
                  <c:v>0.4892478623180021</c:v>
                </c:pt>
                <c:pt idx="17">
                  <c:v>0.49086926331632169</c:v>
                </c:pt>
                <c:pt idx="18">
                  <c:v>0.52136059727283457</c:v>
                </c:pt>
                <c:pt idx="19">
                  <c:v>0.5289674111793925</c:v>
                </c:pt>
                <c:pt idx="20">
                  <c:v>0.53673668622588067</c:v>
                </c:pt>
                <c:pt idx="21">
                  <c:v>0.55852885717997669</c:v>
                </c:pt>
                <c:pt idx="22">
                  <c:v>0.62143343229468795</c:v>
                </c:pt>
                <c:pt idx="23">
                  <c:v>0.63062540614899132</c:v>
                </c:pt>
                <c:pt idx="24">
                  <c:v>0.64078224294745068</c:v>
                </c:pt>
                <c:pt idx="25">
                  <c:v>0.65159840140019587</c:v>
                </c:pt>
                <c:pt idx="26">
                  <c:v>0.66778433757182865</c:v>
                </c:pt>
                <c:pt idx="27">
                  <c:v>0.67553358392364138</c:v>
                </c:pt>
                <c:pt idx="28">
                  <c:v>0.67600938949540512</c:v>
                </c:pt>
                <c:pt idx="29">
                  <c:v>0.72139179291414934</c:v>
                </c:pt>
                <c:pt idx="30">
                  <c:v>0.72612119949781118</c:v>
                </c:pt>
                <c:pt idx="31">
                  <c:v>0.72987989129307829</c:v>
                </c:pt>
                <c:pt idx="32">
                  <c:v>0.75164671302467767</c:v>
                </c:pt>
                <c:pt idx="33">
                  <c:v>0.75720236867834823</c:v>
                </c:pt>
                <c:pt idx="34">
                  <c:v>0.7774489353429147</c:v>
                </c:pt>
                <c:pt idx="35">
                  <c:v>0.80366791468720344</c:v>
                </c:pt>
                <c:pt idx="36">
                  <c:v>0.81706646166907126</c:v>
                </c:pt>
                <c:pt idx="37">
                  <c:v>0.84349645855838551</c:v>
                </c:pt>
                <c:pt idx="38">
                  <c:v>0.86113846162884478</c:v>
                </c:pt>
                <c:pt idx="39">
                  <c:v>0.87264008630276746</c:v>
                </c:pt>
                <c:pt idx="40">
                  <c:v>0.92830879159556234</c:v>
                </c:pt>
                <c:pt idx="41">
                  <c:v>0.98559384112168191</c:v>
                </c:pt>
              </c:numCache>
            </c:numRef>
          </c:yVal>
          <c:smooth val="0"/>
          <c:extLst>
            <c:ext xmlns:c16="http://schemas.microsoft.com/office/drawing/2014/chart" uri="{C3380CC4-5D6E-409C-BE32-E72D297353CC}">
              <c16:uniqueId val="{00000000-6DFC-4544-8B21-5E8F182F77DF}"/>
            </c:ext>
          </c:extLst>
        </c:ser>
        <c:ser>
          <c:idx val="1"/>
          <c:order val="1"/>
          <c:spPr>
            <a:ln w="12700">
              <a:solidFill>
                <a:srgbClr val="800000"/>
              </a:solidFill>
              <a:prstDash val="solid"/>
            </a:ln>
          </c:spPr>
          <c:marker>
            <c:symbol val="none"/>
          </c:marker>
          <c:xVal>
            <c:numRef>
              <c:f>BPIDF2!$G$1:$G$2</c:f>
              <c:numCache>
                <c:formatCode>General</c:formatCode>
                <c:ptCount val="2"/>
                <c:pt idx="0">
                  <c:v>0</c:v>
                </c:pt>
                <c:pt idx="1">
                  <c:v>1</c:v>
                </c:pt>
              </c:numCache>
            </c:numRef>
          </c:xVal>
          <c:yVal>
            <c:numRef>
              <c:f>BPIDF2!$H$1:$H$2</c:f>
              <c:numCache>
                <c:formatCode>General</c:formatCode>
                <c:ptCount val="2"/>
                <c:pt idx="0">
                  <c:v>0</c:v>
                </c:pt>
                <c:pt idx="1">
                  <c:v>1</c:v>
                </c:pt>
              </c:numCache>
            </c:numRef>
          </c:yVal>
          <c:smooth val="0"/>
          <c:extLst>
            <c:ext xmlns:c16="http://schemas.microsoft.com/office/drawing/2014/chart" uri="{C3380CC4-5D6E-409C-BE32-E72D297353CC}">
              <c16:uniqueId val="{00000001-6DFC-4544-8B21-5E8F182F77DF}"/>
            </c:ext>
          </c:extLst>
        </c:ser>
        <c:dLbls>
          <c:showLegendKey val="0"/>
          <c:showVal val="0"/>
          <c:showCatName val="0"/>
          <c:showSerName val="0"/>
          <c:showPercent val="0"/>
          <c:showBubbleSize val="0"/>
        </c:dLbls>
        <c:axId val="1848604303"/>
        <c:axId val="1848595567"/>
      </c:scatterChart>
      <c:valAx>
        <c:axId val="1848604303"/>
        <c:scaling>
          <c:orientation val="minMax"/>
          <c:max val="1"/>
          <c:min val="0"/>
        </c:scaling>
        <c:delete val="0"/>
        <c:axPos val="b"/>
        <c:title>
          <c:tx>
            <c:rich>
              <a:bodyPr/>
              <a:lstStyle/>
              <a:p>
                <a:pPr>
                  <a:defRPr/>
                </a:pPr>
                <a:r>
                  <a:rPr lang="en-US"/>
                  <a:t>P(Empirical)</a:t>
                </a:r>
              </a:p>
            </c:rich>
          </c:tx>
          <c:overlay val="0"/>
        </c:title>
        <c:numFmt formatCode="General" sourceLinked="1"/>
        <c:majorTickMark val="out"/>
        <c:minorTickMark val="none"/>
        <c:tickLblPos val="nextTo"/>
        <c:crossAx val="1848595567"/>
        <c:crosses val="autoZero"/>
        <c:crossBetween val="midCat"/>
      </c:valAx>
      <c:valAx>
        <c:axId val="1848595567"/>
        <c:scaling>
          <c:orientation val="minMax"/>
          <c:max val="1"/>
          <c:min val="0"/>
        </c:scaling>
        <c:delete val="0"/>
        <c:axPos val="l"/>
        <c:title>
          <c:tx>
            <c:rich>
              <a:bodyPr/>
              <a:lstStyle/>
              <a:p>
                <a:pPr>
                  <a:defRPr/>
                </a:pPr>
                <a:r>
                  <a:rPr lang="en-US"/>
                  <a:t>P(Model)</a:t>
                </a:r>
              </a:p>
            </c:rich>
          </c:tx>
          <c:overlay val="0"/>
        </c:title>
        <c:numFmt formatCode="General" sourceLinked="1"/>
        <c:majorTickMark val="out"/>
        <c:minorTickMark val="none"/>
        <c:tickLblPos val="nextTo"/>
        <c:crossAx val="1848604303"/>
        <c:crosses val="autoZero"/>
        <c:crossBetween val="midCat"/>
      </c:valAx>
      <c:spPr>
        <a:solidFill>
          <a:srgbClr val="FFFFFF"/>
        </a:solidFill>
        <a:ln w="25400">
          <a:noFill/>
        </a:ln>
      </c:spPr>
    </c:plotArea>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Exponential - Two Parameter</a:t>
            </a:r>
          </a:p>
        </c:rich>
      </c:tx>
      <c:overlay val="0"/>
    </c:title>
    <c:autoTitleDeleted val="0"/>
    <c:plotArea>
      <c:layout/>
      <c:areaChart>
        <c:grouping val="standard"/>
        <c:varyColors val="0"/>
        <c:ser>
          <c:idx val="2"/>
          <c:order val="2"/>
          <c:tx>
            <c:v>Shade</c:v>
          </c:tx>
          <c:spPr>
            <a:solidFill>
              <a:srgbClr val="CCFFCC"/>
            </a:solidFill>
            <a:ln w="25400">
              <a:noFill/>
            </a:ln>
          </c:spPr>
          <c:cat>
            <c:numRef>
              <c:f>BPIDF2!$T$1:$T$22</c:f>
              <c:numCache>
                <c:formatCode>General</c:formatCode>
                <c:ptCount val="22"/>
                <c:pt idx="0">
                  <c:v>330</c:v>
                </c:pt>
                <c:pt idx="1">
                  <c:v>330</c:v>
                </c:pt>
                <c:pt idx="2">
                  <c:v>1522</c:v>
                </c:pt>
                <c:pt idx="3">
                  <c:v>1522</c:v>
                </c:pt>
                <c:pt idx="4">
                  <c:v>1522</c:v>
                </c:pt>
                <c:pt idx="5">
                  <c:v>2713</c:v>
                </c:pt>
                <c:pt idx="6">
                  <c:v>2713</c:v>
                </c:pt>
                <c:pt idx="7">
                  <c:v>2713</c:v>
                </c:pt>
                <c:pt idx="8">
                  <c:v>3904</c:v>
                </c:pt>
                <c:pt idx="9">
                  <c:v>3904</c:v>
                </c:pt>
                <c:pt idx="10">
                  <c:v>3904</c:v>
                </c:pt>
                <c:pt idx="11">
                  <c:v>5095</c:v>
                </c:pt>
                <c:pt idx="12">
                  <c:v>5095</c:v>
                </c:pt>
                <c:pt idx="13">
                  <c:v>5095</c:v>
                </c:pt>
                <c:pt idx="14">
                  <c:v>6287</c:v>
                </c:pt>
                <c:pt idx="15">
                  <c:v>6287</c:v>
                </c:pt>
                <c:pt idx="16">
                  <c:v>6287</c:v>
                </c:pt>
                <c:pt idx="17">
                  <c:v>7478</c:v>
                </c:pt>
                <c:pt idx="18">
                  <c:v>7478</c:v>
                </c:pt>
                <c:pt idx="19">
                  <c:v>7478</c:v>
                </c:pt>
                <c:pt idx="20">
                  <c:v>8669</c:v>
                </c:pt>
                <c:pt idx="21">
                  <c:v>8669</c:v>
                </c:pt>
              </c:numCache>
            </c:numRef>
          </c:cat>
          <c:val>
            <c:numRef>
              <c:f>BPIDF2!$L$1:$L$22</c:f>
              <c:numCache>
                <c:formatCode>General</c:formatCode>
                <c:ptCount val="22"/>
                <c:pt idx="0">
                  <c:v>0</c:v>
                </c:pt>
                <c:pt idx="1">
                  <c:v>0.45238095238095238</c:v>
                </c:pt>
                <c:pt idx="2">
                  <c:v>0.45238095238095238</c:v>
                </c:pt>
                <c:pt idx="3">
                  <c:v>0</c:v>
                </c:pt>
                <c:pt idx="4">
                  <c:v>0.30952380952380953</c:v>
                </c:pt>
                <c:pt idx="5">
                  <c:v>0.30952380952380953</c:v>
                </c:pt>
                <c:pt idx="6">
                  <c:v>0</c:v>
                </c:pt>
                <c:pt idx="7">
                  <c:v>0.14285714285714285</c:v>
                </c:pt>
                <c:pt idx="8">
                  <c:v>0.14285714285714285</c:v>
                </c:pt>
                <c:pt idx="9">
                  <c:v>0</c:v>
                </c:pt>
                <c:pt idx="10">
                  <c:v>4.7619047619047616E-2</c:v>
                </c:pt>
                <c:pt idx="11">
                  <c:v>4.7619047619047616E-2</c:v>
                </c:pt>
                <c:pt idx="12">
                  <c:v>0</c:v>
                </c:pt>
                <c:pt idx="13">
                  <c:v>2.3809523809523808E-2</c:v>
                </c:pt>
                <c:pt idx="14">
                  <c:v>2.3809523809523808E-2</c:v>
                </c:pt>
                <c:pt idx="15">
                  <c:v>0</c:v>
                </c:pt>
                <c:pt idx="16">
                  <c:v>0</c:v>
                </c:pt>
                <c:pt idx="17">
                  <c:v>0</c:v>
                </c:pt>
                <c:pt idx="18">
                  <c:v>0</c:v>
                </c:pt>
                <c:pt idx="19">
                  <c:v>2.3809523809523808E-2</c:v>
                </c:pt>
                <c:pt idx="20">
                  <c:v>2.3809523809523808E-2</c:v>
                </c:pt>
                <c:pt idx="21">
                  <c:v>0</c:v>
                </c:pt>
              </c:numCache>
            </c:numRef>
          </c:val>
          <c:extLst>
            <c:ext xmlns:c16="http://schemas.microsoft.com/office/drawing/2014/chart" uri="{C3380CC4-5D6E-409C-BE32-E72D297353CC}">
              <c16:uniqueId val="{00000002-2F0A-4CD9-810E-9454FF326AB0}"/>
            </c:ext>
          </c:extLst>
        </c:ser>
        <c:dLbls>
          <c:showLegendKey val="0"/>
          <c:showVal val="0"/>
          <c:showCatName val="0"/>
          <c:showSerName val="0"/>
          <c:showPercent val="0"/>
          <c:showBubbleSize val="0"/>
        </c:dLbls>
        <c:axId val="1848583920"/>
        <c:axId val="1848605135"/>
      </c:areaChart>
      <c:scatterChart>
        <c:scatterStyle val="lineMarker"/>
        <c:varyColors val="0"/>
        <c:ser>
          <c:idx val="0"/>
          <c:order val="0"/>
          <c:tx>
            <c:v>Hist</c:v>
          </c:tx>
          <c:spPr>
            <a:ln w="12700">
              <a:solidFill>
                <a:srgbClr val="000000"/>
              </a:solidFill>
              <a:prstDash val="solid"/>
            </a:ln>
          </c:spPr>
          <c:marker>
            <c:symbol val="none"/>
          </c:marker>
          <c:xVal>
            <c:numRef>
              <c:f>BPIDF2!$K$1:$K$22</c:f>
              <c:numCache>
                <c:formatCode>General</c:formatCode>
                <c:ptCount val="22"/>
                <c:pt idx="0">
                  <c:v>1.3169999999999999</c:v>
                </c:pt>
                <c:pt idx="1">
                  <c:v>1.3169999999999999</c:v>
                </c:pt>
                <c:pt idx="2">
                  <c:v>6.0819999999999999</c:v>
                </c:pt>
                <c:pt idx="3">
                  <c:v>6.0819999999999999</c:v>
                </c:pt>
                <c:pt idx="4">
                  <c:v>6.0819999999999999</c:v>
                </c:pt>
                <c:pt idx="5">
                  <c:v>10.847</c:v>
                </c:pt>
                <c:pt idx="6">
                  <c:v>10.847</c:v>
                </c:pt>
                <c:pt idx="7">
                  <c:v>10.847</c:v>
                </c:pt>
                <c:pt idx="8">
                  <c:v>15.611999999999998</c:v>
                </c:pt>
                <c:pt idx="9">
                  <c:v>15.611999999999998</c:v>
                </c:pt>
                <c:pt idx="10">
                  <c:v>15.611999999999998</c:v>
                </c:pt>
                <c:pt idx="11">
                  <c:v>20.376999999999999</c:v>
                </c:pt>
                <c:pt idx="12">
                  <c:v>20.376999999999999</c:v>
                </c:pt>
                <c:pt idx="13">
                  <c:v>20.376999999999999</c:v>
                </c:pt>
                <c:pt idx="14">
                  <c:v>25.141999999999999</c:v>
                </c:pt>
                <c:pt idx="15">
                  <c:v>25.141999999999999</c:v>
                </c:pt>
                <c:pt idx="16">
                  <c:v>25.141999999999999</c:v>
                </c:pt>
                <c:pt idx="17">
                  <c:v>29.907</c:v>
                </c:pt>
                <c:pt idx="18">
                  <c:v>29.907</c:v>
                </c:pt>
                <c:pt idx="19">
                  <c:v>29.907</c:v>
                </c:pt>
                <c:pt idx="20">
                  <c:v>34.671999999999997</c:v>
                </c:pt>
                <c:pt idx="21">
                  <c:v>34.671999999999997</c:v>
                </c:pt>
              </c:numCache>
            </c:numRef>
          </c:xVal>
          <c:yVal>
            <c:numRef>
              <c:f>BPIDF2!$L$1:$L$22</c:f>
              <c:numCache>
                <c:formatCode>General</c:formatCode>
                <c:ptCount val="22"/>
                <c:pt idx="0">
                  <c:v>0</c:v>
                </c:pt>
                <c:pt idx="1">
                  <c:v>0.45238095238095238</c:v>
                </c:pt>
                <c:pt idx="2">
                  <c:v>0.45238095238095238</c:v>
                </c:pt>
                <c:pt idx="3">
                  <c:v>0</c:v>
                </c:pt>
                <c:pt idx="4">
                  <c:v>0.30952380952380953</c:v>
                </c:pt>
                <c:pt idx="5">
                  <c:v>0.30952380952380953</c:v>
                </c:pt>
                <c:pt idx="6">
                  <c:v>0</c:v>
                </c:pt>
                <c:pt idx="7">
                  <c:v>0.14285714285714285</c:v>
                </c:pt>
                <c:pt idx="8">
                  <c:v>0.14285714285714285</c:v>
                </c:pt>
                <c:pt idx="9">
                  <c:v>0</c:v>
                </c:pt>
                <c:pt idx="10">
                  <c:v>4.7619047619047616E-2</c:v>
                </c:pt>
                <c:pt idx="11">
                  <c:v>4.7619047619047616E-2</c:v>
                </c:pt>
                <c:pt idx="12">
                  <c:v>0</c:v>
                </c:pt>
                <c:pt idx="13">
                  <c:v>2.3809523809523808E-2</c:v>
                </c:pt>
                <c:pt idx="14">
                  <c:v>2.3809523809523808E-2</c:v>
                </c:pt>
                <c:pt idx="15">
                  <c:v>0</c:v>
                </c:pt>
                <c:pt idx="16">
                  <c:v>0</c:v>
                </c:pt>
                <c:pt idx="17">
                  <c:v>0</c:v>
                </c:pt>
                <c:pt idx="18">
                  <c:v>0</c:v>
                </c:pt>
                <c:pt idx="19">
                  <c:v>2.3809523809523808E-2</c:v>
                </c:pt>
                <c:pt idx="20">
                  <c:v>2.3809523809523808E-2</c:v>
                </c:pt>
                <c:pt idx="21">
                  <c:v>0</c:v>
                </c:pt>
              </c:numCache>
            </c:numRef>
          </c:yVal>
          <c:smooth val="0"/>
          <c:extLst>
            <c:ext xmlns:c16="http://schemas.microsoft.com/office/drawing/2014/chart" uri="{C3380CC4-5D6E-409C-BE32-E72D297353CC}">
              <c16:uniqueId val="{00000000-2F0A-4CD9-810E-9454FF326AB0}"/>
            </c:ext>
          </c:extLst>
        </c:ser>
        <c:ser>
          <c:idx val="1"/>
          <c:order val="1"/>
          <c:spPr>
            <a:ln w="25400">
              <a:solidFill>
                <a:srgbClr val="000000"/>
              </a:solidFill>
              <a:prstDash val="solid"/>
            </a:ln>
          </c:spPr>
          <c:marker>
            <c:symbol val="none"/>
          </c:marker>
          <c:xVal>
            <c:numRef>
              <c:f>BPIDF2!$M$1:$M$250</c:f>
              <c:numCache>
                <c:formatCode>General</c:formatCode>
                <c:ptCount val="250"/>
                <c:pt idx="0">
                  <c:v>1.3238635990384386</c:v>
                </c:pt>
                <c:pt idx="1">
                  <c:v>1.5133895546677407</c:v>
                </c:pt>
                <c:pt idx="2">
                  <c:v>1.7029155102970428</c:v>
                </c:pt>
                <c:pt idx="3">
                  <c:v>1.8924414659263449</c:v>
                </c:pt>
                <c:pt idx="4">
                  <c:v>2.081967421555647</c:v>
                </c:pt>
                <c:pt idx="5">
                  <c:v>2.271493377184949</c:v>
                </c:pt>
                <c:pt idx="6">
                  <c:v>2.4610193328142511</c:v>
                </c:pt>
                <c:pt idx="7">
                  <c:v>2.6505452884435532</c:v>
                </c:pt>
                <c:pt idx="8">
                  <c:v>2.8400712440728553</c:v>
                </c:pt>
                <c:pt idx="9">
                  <c:v>3.0295971997021574</c:v>
                </c:pt>
                <c:pt idx="10">
                  <c:v>3.2191231553314594</c:v>
                </c:pt>
                <c:pt idx="11">
                  <c:v>3.4086491109607615</c:v>
                </c:pt>
                <c:pt idx="12">
                  <c:v>3.5981750665900636</c:v>
                </c:pt>
                <c:pt idx="13">
                  <c:v>3.7877010222193657</c:v>
                </c:pt>
                <c:pt idx="14">
                  <c:v>3.9772269778486677</c:v>
                </c:pt>
                <c:pt idx="15">
                  <c:v>4.1667529334779694</c:v>
                </c:pt>
                <c:pt idx="16">
                  <c:v>4.356278889107271</c:v>
                </c:pt>
                <c:pt idx="17">
                  <c:v>4.5458048447365726</c:v>
                </c:pt>
                <c:pt idx="18">
                  <c:v>4.7353308003658743</c:v>
                </c:pt>
                <c:pt idx="19">
                  <c:v>4.9248567559951759</c:v>
                </c:pt>
                <c:pt idx="20">
                  <c:v>5.1143827116244776</c:v>
                </c:pt>
                <c:pt idx="21">
                  <c:v>5.3039086672537792</c:v>
                </c:pt>
                <c:pt idx="22">
                  <c:v>5.4934346228830808</c:v>
                </c:pt>
                <c:pt idx="23">
                  <c:v>5.6829605785123825</c:v>
                </c:pt>
                <c:pt idx="24">
                  <c:v>5.8724865341416841</c:v>
                </c:pt>
                <c:pt idx="25">
                  <c:v>6.0620124897709857</c:v>
                </c:pt>
                <c:pt idx="26">
                  <c:v>6.2515384454002874</c:v>
                </c:pt>
                <c:pt idx="27">
                  <c:v>6.441064401029589</c:v>
                </c:pt>
                <c:pt idx="28">
                  <c:v>6.6305903566588906</c:v>
                </c:pt>
                <c:pt idx="29">
                  <c:v>6.8201163122881923</c:v>
                </c:pt>
                <c:pt idx="30">
                  <c:v>7.0096422679174939</c:v>
                </c:pt>
                <c:pt idx="31">
                  <c:v>7.1991682235467955</c:v>
                </c:pt>
                <c:pt idx="32">
                  <c:v>7.3886941791760972</c:v>
                </c:pt>
                <c:pt idx="33">
                  <c:v>7.5782201348053988</c:v>
                </c:pt>
                <c:pt idx="34">
                  <c:v>7.7677460904347004</c:v>
                </c:pt>
                <c:pt idx="35">
                  <c:v>7.9572720460640021</c:v>
                </c:pt>
                <c:pt idx="36">
                  <c:v>8.1467980016933037</c:v>
                </c:pt>
                <c:pt idx="37">
                  <c:v>8.3363239573226053</c:v>
                </c:pt>
                <c:pt idx="38">
                  <c:v>8.525849912951907</c:v>
                </c:pt>
                <c:pt idx="39">
                  <c:v>8.7153758685812086</c:v>
                </c:pt>
                <c:pt idx="40">
                  <c:v>8.9049018242105102</c:v>
                </c:pt>
                <c:pt idx="41">
                  <c:v>9.0944277798398119</c:v>
                </c:pt>
                <c:pt idx="42">
                  <c:v>9.2839537354691135</c:v>
                </c:pt>
                <c:pt idx="43">
                  <c:v>9.4734796910984151</c:v>
                </c:pt>
                <c:pt idx="44">
                  <c:v>9.6630056467277168</c:v>
                </c:pt>
                <c:pt idx="45">
                  <c:v>9.8525316023570184</c:v>
                </c:pt>
                <c:pt idx="46">
                  <c:v>10.04205755798632</c:v>
                </c:pt>
                <c:pt idx="47">
                  <c:v>10.231583513615622</c:v>
                </c:pt>
                <c:pt idx="48">
                  <c:v>10.421109469244923</c:v>
                </c:pt>
                <c:pt idx="49">
                  <c:v>10.610635424874225</c:v>
                </c:pt>
                <c:pt idx="50">
                  <c:v>10.800161380503527</c:v>
                </c:pt>
                <c:pt idx="51">
                  <c:v>10.989687336132828</c:v>
                </c:pt>
                <c:pt idx="52">
                  <c:v>11.17921329176213</c:v>
                </c:pt>
                <c:pt idx="53">
                  <c:v>11.368739247391431</c:v>
                </c:pt>
                <c:pt idx="54">
                  <c:v>11.558265203020733</c:v>
                </c:pt>
                <c:pt idx="55">
                  <c:v>11.747791158650035</c:v>
                </c:pt>
                <c:pt idx="56">
                  <c:v>11.937317114279336</c:v>
                </c:pt>
                <c:pt idx="57">
                  <c:v>12.126843069908638</c:v>
                </c:pt>
                <c:pt idx="58">
                  <c:v>12.31636902553794</c:v>
                </c:pt>
                <c:pt idx="59">
                  <c:v>12.505894981167241</c:v>
                </c:pt>
                <c:pt idx="60">
                  <c:v>12.695420936796543</c:v>
                </c:pt>
                <c:pt idx="61">
                  <c:v>12.884946892425845</c:v>
                </c:pt>
                <c:pt idx="62">
                  <c:v>13.074472848055146</c:v>
                </c:pt>
                <c:pt idx="63">
                  <c:v>13.263998803684448</c:v>
                </c:pt>
                <c:pt idx="64">
                  <c:v>13.453524759313749</c:v>
                </c:pt>
                <c:pt idx="65">
                  <c:v>13.643050714943051</c:v>
                </c:pt>
                <c:pt idx="66">
                  <c:v>13.832576670572353</c:v>
                </c:pt>
                <c:pt idx="67">
                  <c:v>14.022102626201654</c:v>
                </c:pt>
                <c:pt idx="68">
                  <c:v>14.211628581830956</c:v>
                </c:pt>
                <c:pt idx="69">
                  <c:v>14.401154537460258</c:v>
                </c:pt>
                <c:pt idx="70">
                  <c:v>14.590680493089559</c:v>
                </c:pt>
                <c:pt idx="71">
                  <c:v>14.780206448718861</c:v>
                </c:pt>
                <c:pt idx="72">
                  <c:v>14.969732404348163</c:v>
                </c:pt>
                <c:pt idx="73">
                  <c:v>15.159258359977464</c:v>
                </c:pt>
                <c:pt idx="74">
                  <c:v>15.348784315606766</c:v>
                </c:pt>
                <c:pt idx="75">
                  <c:v>15.538310271236067</c:v>
                </c:pt>
                <c:pt idx="76">
                  <c:v>15.727836226865369</c:v>
                </c:pt>
                <c:pt idx="77">
                  <c:v>15.917362182494671</c:v>
                </c:pt>
                <c:pt idx="78">
                  <c:v>16.106888138123974</c:v>
                </c:pt>
                <c:pt idx="79">
                  <c:v>16.296414093753278</c:v>
                </c:pt>
                <c:pt idx="80">
                  <c:v>16.485940049382581</c:v>
                </c:pt>
                <c:pt idx="81">
                  <c:v>16.675466005011884</c:v>
                </c:pt>
                <c:pt idx="82">
                  <c:v>16.864991960641188</c:v>
                </c:pt>
                <c:pt idx="83">
                  <c:v>17.054517916270491</c:v>
                </c:pt>
                <c:pt idx="84">
                  <c:v>17.244043871899795</c:v>
                </c:pt>
                <c:pt idx="85">
                  <c:v>17.433569827529098</c:v>
                </c:pt>
                <c:pt idx="86">
                  <c:v>17.623095783158401</c:v>
                </c:pt>
                <c:pt idx="87">
                  <c:v>17.812621738787705</c:v>
                </c:pt>
                <c:pt idx="88">
                  <c:v>18.002147694417008</c:v>
                </c:pt>
                <c:pt idx="89">
                  <c:v>18.191673650046312</c:v>
                </c:pt>
                <c:pt idx="90">
                  <c:v>18.381199605675615</c:v>
                </c:pt>
                <c:pt idx="91">
                  <c:v>18.570725561304918</c:v>
                </c:pt>
                <c:pt idx="92">
                  <c:v>18.760251516934222</c:v>
                </c:pt>
                <c:pt idx="93">
                  <c:v>18.949777472563525</c:v>
                </c:pt>
                <c:pt idx="94">
                  <c:v>19.139303428192829</c:v>
                </c:pt>
                <c:pt idx="95">
                  <c:v>19.328829383822132</c:v>
                </c:pt>
                <c:pt idx="96">
                  <c:v>19.518355339451436</c:v>
                </c:pt>
                <c:pt idx="97">
                  <c:v>19.707881295080739</c:v>
                </c:pt>
                <c:pt idx="98">
                  <c:v>19.897407250710042</c:v>
                </c:pt>
                <c:pt idx="99">
                  <c:v>20.086933206339346</c:v>
                </c:pt>
                <c:pt idx="100">
                  <c:v>20.276459161968649</c:v>
                </c:pt>
                <c:pt idx="101">
                  <c:v>20.465985117597953</c:v>
                </c:pt>
                <c:pt idx="102">
                  <c:v>20.655511073227256</c:v>
                </c:pt>
                <c:pt idx="103">
                  <c:v>20.845037028856559</c:v>
                </c:pt>
                <c:pt idx="104">
                  <c:v>21.034562984485863</c:v>
                </c:pt>
                <c:pt idx="105">
                  <c:v>21.224088940115166</c:v>
                </c:pt>
                <c:pt idx="106">
                  <c:v>21.41361489574447</c:v>
                </c:pt>
                <c:pt idx="107">
                  <c:v>21.603140851373773</c:v>
                </c:pt>
                <c:pt idx="108">
                  <c:v>21.792666807003076</c:v>
                </c:pt>
                <c:pt idx="109">
                  <c:v>21.98219276263238</c:v>
                </c:pt>
                <c:pt idx="110">
                  <c:v>22.171718718261683</c:v>
                </c:pt>
                <c:pt idx="111">
                  <c:v>22.361244673890987</c:v>
                </c:pt>
                <c:pt idx="112">
                  <c:v>22.55077062952029</c:v>
                </c:pt>
                <c:pt idx="113">
                  <c:v>22.740296585149594</c:v>
                </c:pt>
                <c:pt idx="114">
                  <c:v>22.929822540778897</c:v>
                </c:pt>
                <c:pt idx="115">
                  <c:v>23.1193484964082</c:v>
                </c:pt>
                <c:pt idx="116">
                  <c:v>23.308874452037504</c:v>
                </c:pt>
                <c:pt idx="117">
                  <c:v>23.498400407666807</c:v>
                </c:pt>
                <c:pt idx="118">
                  <c:v>23.687926363296111</c:v>
                </c:pt>
                <c:pt idx="119">
                  <c:v>23.877452318925414</c:v>
                </c:pt>
                <c:pt idx="120">
                  <c:v>24.066978274554717</c:v>
                </c:pt>
                <c:pt idx="121">
                  <c:v>24.256504230184021</c:v>
                </c:pt>
                <c:pt idx="122">
                  <c:v>24.446030185813324</c:v>
                </c:pt>
                <c:pt idx="123">
                  <c:v>24.635556141442628</c:v>
                </c:pt>
                <c:pt idx="124">
                  <c:v>24.825082097071931</c:v>
                </c:pt>
                <c:pt idx="125">
                  <c:v>25.014608052701234</c:v>
                </c:pt>
                <c:pt idx="126">
                  <c:v>25.204134008330538</c:v>
                </c:pt>
                <c:pt idx="127">
                  <c:v>25.393659963959841</c:v>
                </c:pt>
                <c:pt idx="128">
                  <c:v>25.583185919589145</c:v>
                </c:pt>
                <c:pt idx="129">
                  <c:v>25.772711875218448</c:v>
                </c:pt>
                <c:pt idx="130">
                  <c:v>25.962237830847751</c:v>
                </c:pt>
                <c:pt idx="131">
                  <c:v>26.151763786477055</c:v>
                </c:pt>
                <c:pt idx="132">
                  <c:v>26.341289742106358</c:v>
                </c:pt>
                <c:pt idx="133">
                  <c:v>26.530815697735662</c:v>
                </c:pt>
                <c:pt idx="134">
                  <c:v>26.720341653364965</c:v>
                </c:pt>
                <c:pt idx="135">
                  <c:v>26.909867608994269</c:v>
                </c:pt>
                <c:pt idx="136">
                  <c:v>27.099393564623572</c:v>
                </c:pt>
                <c:pt idx="137">
                  <c:v>27.288919520252875</c:v>
                </c:pt>
                <c:pt idx="138">
                  <c:v>27.478445475882179</c:v>
                </c:pt>
                <c:pt idx="139">
                  <c:v>27.667971431511482</c:v>
                </c:pt>
                <c:pt idx="140">
                  <c:v>27.857497387140786</c:v>
                </c:pt>
                <c:pt idx="141">
                  <c:v>28.047023342770089</c:v>
                </c:pt>
                <c:pt idx="142">
                  <c:v>28.236549298399392</c:v>
                </c:pt>
                <c:pt idx="143">
                  <c:v>28.426075254028696</c:v>
                </c:pt>
                <c:pt idx="144">
                  <c:v>28.615601209657999</c:v>
                </c:pt>
                <c:pt idx="145">
                  <c:v>28.805127165287303</c:v>
                </c:pt>
                <c:pt idx="146">
                  <c:v>28.994653120916606</c:v>
                </c:pt>
                <c:pt idx="147">
                  <c:v>29.184179076545909</c:v>
                </c:pt>
                <c:pt idx="148">
                  <c:v>29.373705032175213</c:v>
                </c:pt>
                <c:pt idx="149">
                  <c:v>29.563230987804516</c:v>
                </c:pt>
                <c:pt idx="150">
                  <c:v>29.75275694343382</c:v>
                </c:pt>
                <c:pt idx="151">
                  <c:v>29.942282899063123</c:v>
                </c:pt>
                <c:pt idx="152">
                  <c:v>30.131808854692427</c:v>
                </c:pt>
                <c:pt idx="153">
                  <c:v>30.32133481032173</c:v>
                </c:pt>
                <c:pt idx="154">
                  <c:v>30.510860765951033</c:v>
                </c:pt>
                <c:pt idx="155">
                  <c:v>30.700386721580337</c:v>
                </c:pt>
                <c:pt idx="156">
                  <c:v>30.88991267720964</c:v>
                </c:pt>
                <c:pt idx="157">
                  <c:v>31.079438632838944</c:v>
                </c:pt>
                <c:pt idx="158">
                  <c:v>31.268964588468247</c:v>
                </c:pt>
                <c:pt idx="159">
                  <c:v>31.45849054409755</c:v>
                </c:pt>
                <c:pt idx="160">
                  <c:v>31.648016499726854</c:v>
                </c:pt>
                <c:pt idx="161">
                  <c:v>31.837542455356157</c:v>
                </c:pt>
                <c:pt idx="162">
                  <c:v>32.027068410985457</c:v>
                </c:pt>
                <c:pt idx="163">
                  <c:v>32.216594366614757</c:v>
                </c:pt>
                <c:pt idx="164">
                  <c:v>32.406120322244057</c:v>
                </c:pt>
                <c:pt idx="165">
                  <c:v>32.595646277873357</c:v>
                </c:pt>
                <c:pt idx="166">
                  <c:v>32.785172233502657</c:v>
                </c:pt>
                <c:pt idx="167">
                  <c:v>32.974698189131956</c:v>
                </c:pt>
                <c:pt idx="168">
                  <c:v>33.164224144761256</c:v>
                </c:pt>
                <c:pt idx="169">
                  <c:v>33.353750100390556</c:v>
                </c:pt>
                <c:pt idx="170">
                  <c:v>33.543276056019856</c:v>
                </c:pt>
                <c:pt idx="171">
                  <c:v>33.732802011649156</c:v>
                </c:pt>
                <c:pt idx="172">
                  <c:v>33.922327967278456</c:v>
                </c:pt>
                <c:pt idx="173">
                  <c:v>34.111853922907756</c:v>
                </c:pt>
                <c:pt idx="174">
                  <c:v>34.301379878537055</c:v>
                </c:pt>
                <c:pt idx="175">
                  <c:v>34.490905834166355</c:v>
                </c:pt>
                <c:pt idx="176">
                  <c:v>34.680431789795655</c:v>
                </c:pt>
                <c:pt idx="177">
                  <c:v>34.869957745424955</c:v>
                </c:pt>
                <c:pt idx="178">
                  <c:v>35.059483701054255</c:v>
                </c:pt>
                <c:pt idx="179">
                  <c:v>35.249009656683555</c:v>
                </c:pt>
                <c:pt idx="180">
                  <c:v>35.438535612312855</c:v>
                </c:pt>
                <c:pt idx="181">
                  <c:v>35.628061567942154</c:v>
                </c:pt>
                <c:pt idx="182">
                  <c:v>35.817587523571454</c:v>
                </c:pt>
                <c:pt idx="183">
                  <c:v>36.007113479200754</c:v>
                </c:pt>
                <c:pt idx="184">
                  <c:v>36.196639434830054</c:v>
                </c:pt>
                <c:pt idx="185">
                  <c:v>36.386165390459354</c:v>
                </c:pt>
                <c:pt idx="186">
                  <c:v>36.575691346088654</c:v>
                </c:pt>
                <c:pt idx="187">
                  <c:v>36.765217301717954</c:v>
                </c:pt>
                <c:pt idx="188">
                  <c:v>36.954743257347253</c:v>
                </c:pt>
                <c:pt idx="189">
                  <c:v>37.144269212976553</c:v>
                </c:pt>
                <c:pt idx="190">
                  <c:v>37.333795168605853</c:v>
                </c:pt>
                <c:pt idx="191">
                  <c:v>37.523321124235153</c:v>
                </c:pt>
                <c:pt idx="192">
                  <c:v>37.712847079864453</c:v>
                </c:pt>
                <c:pt idx="193">
                  <c:v>37.902373035493753</c:v>
                </c:pt>
                <c:pt idx="194">
                  <c:v>38.091898991123053</c:v>
                </c:pt>
                <c:pt idx="195">
                  <c:v>38.281424946752352</c:v>
                </c:pt>
                <c:pt idx="196">
                  <c:v>38.470950902381652</c:v>
                </c:pt>
                <c:pt idx="197">
                  <c:v>38.660476858010952</c:v>
                </c:pt>
                <c:pt idx="198">
                  <c:v>38.850002813640252</c:v>
                </c:pt>
                <c:pt idx="199">
                  <c:v>39.039528769269552</c:v>
                </c:pt>
                <c:pt idx="200">
                  <c:v>39.229054724898852</c:v>
                </c:pt>
                <c:pt idx="201">
                  <c:v>39.418580680528152</c:v>
                </c:pt>
                <c:pt idx="202">
                  <c:v>39.608106636157451</c:v>
                </c:pt>
                <c:pt idx="203">
                  <c:v>39.797632591786751</c:v>
                </c:pt>
                <c:pt idx="204">
                  <c:v>39.987158547416051</c:v>
                </c:pt>
                <c:pt idx="205">
                  <c:v>40.176684503045351</c:v>
                </c:pt>
                <c:pt idx="206">
                  <c:v>40.366210458674651</c:v>
                </c:pt>
                <c:pt idx="207">
                  <c:v>40.555736414303951</c:v>
                </c:pt>
                <c:pt idx="208">
                  <c:v>40.745262369933251</c:v>
                </c:pt>
                <c:pt idx="209">
                  <c:v>40.93478832556255</c:v>
                </c:pt>
                <c:pt idx="210">
                  <c:v>41.12431428119185</c:v>
                </c:pt>
                <c:pt idx="211">
                  <c:v>41.31384023682115</c:v>
                </c:pt>
                <c:pt idx="212">
                  <c:v>41.50336619245045</c:v>
                </c:pt>
                <c:pt idx="213">
                  <c:v>41.69289214807975</c:v>
                </c:pt>
                <c:pt idx="214">
                  <c:v>41.88241810370905</c:v>
                </c:pt>
                <c:pt idx="215">
                  <c:v>42.07194405933835</c:v>
                </c:pt>
                <c:pt idx="216">
                  <c:v>42.261470014967649</c:v>
                </c:pt>
                <c:pt idx="217">
                  <c:v>42.450995970596949</c:v>
                </c:pt>
                <c:pt idx="218">
                  <c:v>42.640521926226249</c:v>
                </c:pt>
                <c:pt idx="219">
                  <c:v>42.830047881855549</c:v>
                </c:pt>
                <c:pt idx="220">
                  <c:v>43.019573837484849</c:v>
                </c:pt>
                <c:pt idx="221">
                  <c:v>43.209099793114149</c:v>
                </c:pt>
                <c:pt idx="222">
                  <c:v>43.398625748743449</c:v>
                </c:pt>
                <c:pt idx="223">
                  <c:v>43.588151704372748</c:v>
                </c:pt>
                <c:pt idx="224">
                  <c:v>43.777677660002048</c:v>
                </c:pt>
                <c:pt idx="225">
                  <c:v>43.967203615631348</c:v>
                </c:pt>
                <c:pt idx="226">
                  <c:v>44.156729571260648</c:v>
                </c:pt>
                <c:pt idx="227">
                  <c:v>44.346255526889948</c:v>
                </c:pt>
                <c:pt idx="228">
                  <c:v>44.535781482519248</c:v>
                </c:pt>
                <c:pt idx="229">
                  <c:v>44.725307438148548</c:v>
                </c:pt>
                <c:pt idx="230">
                  <c:v>44.914833393777847</c:v>
                </c:pt>
                <c:pt idx="231">
                  <c:v>45.104359349407147</c:v>
                </c:pt>
                <c:pt idx="232">
                  <c:v>45.293885305036447</c:v>
                </c:pt>
                <c:pt idx="233">
                  <c:v>45.483411260665747</c:v>
                </c:pt>
                <c:pt idx="234">
                  <c:v>45.672937216295047</c:v>
                </c:pt>
                <c:pt idx="235">
                  <c:v>45.862463171924347</c:v>
                </c:pt>
                <c:pt idx="236">
                  <c:v>46.051989127553647</c:v>
                </c:pt>
                <c:pt idx="237">
                  <c:v>46.241515083182946</c:v>
                </c:pt>
                <c:pt idx="238">
                  <c:v>46.431041038812246</c:v>
                </c:pt>
                <c:pt idx="239">
                  <c:v>46.620566994441546</c:v>
                </c:pt>
                <c:pt idx="240">
                  <c:v>46.810092950070846</c:v>
                </c:pt>
                <c:pt idx="241">
                  <c:v>46.999618905700146</c:v>
                </c:pt>
                <c:pt idx="242">
                  <c:v>47.189144861329446</c:v>
                </c:pt>
                <c:pt idx="243">
                  <c:v>47.378670816958746</c:v>
                </c:pt>
                <c:pt idx="244">
                  <c:v>47.568196772588045</c:v>
                </c:pt>
                <c:pt idx="245">
                  <c:v>47.757722728217345</c:v>
                </c:pt>
                <c:pt idx="246">
                  <c:v>47.947248683846645</c:v>
                </c:pt>
                <c:pt idx="247">
                  <c:v>48.136774639475945</c:v>
                </c:pt>
                <c:pt idx="248">
                  <c:v>48.326300595105245</c:v>
                </c:pt>
                <c:pt idx="249">
                  <c:v>48.515826550734545</c:v>
                </c:pt>
              </c:numCache>
            </c:numRef>
          </c:xVal>
          <c:yVal>
            <c:numRef>
              <c:f>BPIDF2!$N$1:$N$250</c:f>
              <c:numCache>
                <c:formatCode>General</c:formatCode>
                <c:ptCount val="250"/>
                <c:pt idx="0">
                  <c:v>0.69389494910230543</c:v>
                </c:pt>
                <c:pt idx="1">
                  <c:v>0.6749870866259422</c:v>
                </c:pt>
                <c:pt idx="2">
                  <c:v>0.65659444228726327</c:v>
                </c:pt>
                <c:pt idx="3">
                  <c:v>0.63870297696737133</c:v>
                </c:pt>
                <c:pt idx="4">
                  <c:v>0.62129903409768161</c:v>
                </c:pt>
                <c:pt idx="5">
                  <c:v>0.60436932923585185</c:v>
                </c:pt>
                <c:pt idx="6">
                  <c:v>0.58790093992575965</c:v>
                </c:pt>
                <c:pt idx="7">
                  <c:v>0.57188129583378045</c:v>
                </c:pt>
                <c:pt idx="8">
                  <c:v>0.55629816915384367</c:v>
                </c:pt>
                <c:pt idx="9">
                  <c:v>0.54113966527393897</c:v>
                </c:pt>
                <c:pt idx="10">
                  <c:v>0.5263942136969505</c:v>
                </c:pt>
                <c:pt idx="11">
                  <c:v>0.51205055920888776</c:v>
                </c:pt>
                <c:pt idx="12">
                  <c:v>0.49809775328777267</c:v>
                </c:pt>
                <c:pt idx="13">
                  <c:v>0.4845251457466242</c:v>
                </c:pt>
                <c:pt idx="14">
                  <c:v>0.47132237660416387</c:v>
                </c:pt>
                <c:pt idx="15">
                  <c:v>0.45847936817703339</c:v>
                </c:pt>
                <c:pt idx="16">
                  <c:v>0.44598631738749217</c:v>
                </c:pt>
                <c:pt idx="17">
                  <c:v>0.43383368828072055</c:v>
                </c:pt>
                <c:pt idx="18">
                  <c:v>0.4220122047460193</c:v>
                </c:pt>
                <c:pt idx="19">
                  <c:v>0.41051284343634625</c:v>
                </c:pt>
                <c:pt idx="20">
                  <c:v>0.39932682688079008</c:v>
                </c:pt>
                <c:pt idx="21">
                  <c:v>0.38844561678471928</c:v>
                </c:pt>
                <c:pt idx="22">
                  <c:v>0.37786090751249679</c:v>
                </c:pt>
                <c:pt idx="23">
                  <c:v>0.3675646197477811</c:v>
                </c:pt>
                <c:pt idx="24">
                  <c:v>0.35754889432657877</c:v>
                </c:pt>
                <c:pt idx="25">
                  <c:v>0.34780608623833908</c:v>
                </c:pt>
                <c:pt idx="26">
                  <c:v>0.33832875879051078</c:v>
                </c:pt>
                <c:pt idx="27">
                  <c:v>0.3291096779321106</c:v>
                </c:pt>
                <c:pt idx="28">
                  <c:v>0.32014180673196574</c:v>
                </c:pt>
                <c:pt idx="29">
                  <c:v>0.31141830000741971</c:v>
                </c:pt>
                <c:pt idx="30">
                  <c:v>0.30293249909939934</c:v>
                </c:pt>
                <c:pt idx="31">
                  <c:v>0.29467792678985516</c:v>
                </c:pt>
                <c:pt idx="32">
                  <c:v>0.2866482823576964</c:v>
                </c:pt>
                <c:pt idx="33">
                  <c:v>0.27883743676944589</c:v>
                </c:pt>
                <c:pt idx="34">
                  <c:v>0.27123942800094419</c:v>
                </c:pt>
                <c:pt idx="35">
                  <c:v>0.26384845648653255</c:v>
                </c:pt>
                <c:pt idx="36">
                  <c:v>0.25665888069223963</c:v>
                </c:pt>
                <c:pt idx="37">
                  <c:v>0.24966521280959489</c:v>
                </c:pt>
                <c:pt idx="38">
                  <c:v>0.24286211456678033</c:v>
                </c:pt>
                <c:pt idx="39">
                  <c:v>0.23624439315392362</c:v>
                </c:pt>
                <c:pt idx="40">
                  <c:v>0.22980699725942247</c:v>
                </c:pt>
                <c:pt idx="41">
                  <c:v>0.22354501321427483</c:v>
                </c:pt>
                <c:pt idx="42">
                  <c:v>0.21745366124147197</c:v>
                </c:pt>
                <c:pt idx="43">
                  <c:v>0.21152829180759061</c:v>
                </c:pt>
                <c:pt idx="44">
                  <c:v>0.20576438207380143</c:v>
                </c:pt>
                <c:pt idx="45">
                  <c:v>0.20015753244358209</c:v>
                </c:pt>
                <c:pt idx="46">
                  <c:v>0.19470346320450269</c:v>
                </c:pt>
                <c:pt idx="47">
                  <c:v>0.18939801126151759</c:v>
                </c:pt>
                <c:pt idx="48">
                  <c:v>0.18423712695927216</c:v>
                </c:pt>
                <c:pt idx="49">
                  <c:v>0.17921687099099792</c:v>
                </c:pt>
                <c:pt idx="50">
                  <c:v>0.17433341139163669</c:v>
                </c:pt>
                <c:pt idx="51">
                  <c:v>0.16958302061289893</c:v>
                </c:pt>
                <c:pt idx="52">
                  <c:v>0.16496207267802324</c:v>
                </c:pt>
                <c:pt idx="53">
                  <c:v>0.1604670404140659</c:v>
                </c:pt>
                <c:pt idx="54">
                  <c:v>0.15609449275960696</c:v>
                </c:pt>
                <c:pt idx="55">
                  <c:v>0.15184109214581873</c:v>
                </c:pt>
                <c:pt idx="56">
                  <c:v>0.14770359194889673</c:v>
                </c:pt>
                <c:pt idx="57">
                  <c:v>0.14367883401190984</c:v>
                </c:pt>
                <c:pt idx="58">
                  <c:v>0.13976374623417639</c:v>
                </c:pt>
                <c:pt idx="59">
                  <c:v>0.13595534022632763</c:v>
                </c:pt>
                <c:pt idx="60">
                  <c:v>0.13225070902926789</c:v>
                </c:pt>
                <c:pt idx="61">
                  <c:v>0.12864702489529067</c:v>
                </c:pt>
                <c:pt idx="62">
                  <c:v>0.12514153712965653</c:v>
                </c:pt>
                <c:pt idx="63">
                  <c:v>0.1217315699909861</c:v>
                </c:pt>
                <c:pt idx="64">
                  <c:v>0.11841452064886447</c:v>
                </c:pt>
                <c:pt idx="65">
                  <c:v>0.11518785719709879</c:v>
                </c:pt>
                <c:pt idx="66">
                  <c:v>0.1120491167211127</c:v>
                </c:pt>
                <c:pt idx="67">
                  <c:v>0.10899590341800158</c:v>
                </c:pt>
                <c:pt idx="68">
                  <c:v>0.10602588676781452</c:v>
                </c:pt>
                <c:pt idx="69">
                  <c:v>0.10313679975466677</c:v>
                </c:pt>
                <c:pt idx="70">
                  <c:v>0.10032643713632476</c:v>
                </c:pt>
                <c:pt idx="71">
                  <c:v>9.7592653760943171E-2</c:v>
                </c:pt>
                <c:pt idx="72">
                  <c:v>9.493336292966896E-2</c:v>
                </c:pt>
                <c:pt idx="73">
                  <c:v>9.2346534803862554E-2</c:v>
                </c:pt>
                <c:pt idx="74">
                  <c:v>8.983019485572051E-2</c:v>
                </c:pt>
                <c:pt idx="75">
                  <c:v>8.7382422361117068E-2</c:v>
                </c:pt>
                <c:pt idx="76">
                  <c:v>8.5001348933513993E-2</c:v>
                </c:pt>
                <c:pt idx="77">
                  <c:v>8.268515709781972E-2</c:v>
                </c:pt>
                <c:pt idx="78">
                  <c:v>8.0432078903109341E-2</c:v>
                </c:pt>
                <c:pt idx="79">
                  <c:v>7.8240394573146313E-2</c:v>
                </c:pt>
                <c:pt idx="80">
                  <c:v>7.6108431193676121E-2</c:v>
                </c:pt>
                <c:pt idx="81">
                  <c:v>7.4034561435489366E-2</c:v>
                </c:pt>
                <c:pt idx="82">
                  <c:v>7.2017202312280482E-2</c:v>
                </c:pt>
                <c:pt idx="83">
                  <c:v>7.0054813972352845E-2</c:v>
                </c:pt>
                <c:pt idx="84">
                  <c:v>6.8145898523249079E-2</c:v>
                </c:pt>
                <c:pt idx="85">
                  <c:v>6.628899888840846E-2</c:v>
                </c:pt>
                <c:pt idx="86">
                  <c:v>6.4482697694979496E-2</c:v>
                </c:pt>
                <c:pt idx="87">
                  <c:v>6.2725616191938005E-2</c:v>
                </c:pt>
                <c:pt idx="88">
                  <c:v>6.1016413197685533E-2</c:v>
                </c:pt>
                <c:pt idx="89">
                  <c:v>5.935378407632453E-2</c:v>
                </c:pt>
                <c:pt idx="90">
                  <c:v>5.7736459741828679E-2</c:v>
                </c:pt>
                <c:pt idx="91">
                  <c:v>5.6163205689348711E-2</c:v>
                </c:pt>
                <c:pt idx="92">
                  <c:v>5.4632821052913852E-2</c:v>
                </c:pt>
                <c:pt idx="93">
                  <c:v>5.3144137688810045E-2</c:v>
                </c:pt>
                <c:pt idx="94">
                  <c:v>5.1696019283934892E-2</c:v>
                </c:pt>
                <c:pt idx="95">
                  <c:v>5.0287360488449194E-2</c:v>
                </c:pt>
                <c:pt idx="96">
                  <c:v>4.8917086072062389E-2</c:v>
                </c:pt>
                <c:pt idx="97">
                  <c:v>4.758415010330868E-2</c:v>
                </c:pt>
                <c:pt idx="98">
                  <c:v>4.6287535151186665E-2</c:v>
                </c:pt>
                <c:pt idx="99">
                  <c:v>4.5026251508553557E-2</c:v>
                </c:pt>
                <c:pt idx="100">
                  <c:v>4.3799336436680956E-2</c:v>
                </c:pt>
                <c:pt idx="101">
                  <c:v>4.260585343039576E-2</c:v>
                </c:pt>
                <c:pt idx="102">
                  <c:v>4.1444891503244957E-2</c:v>
                </c:pt>
                <c:pt idx="103">
                  <c:v>4.0315564492139112E-2</c:v>
                </c:pt>
                <c:pt idx="104">
                  <c:v>3.9217010380943329E-2</c:v>
                </c:pt>
                <c:pt idx="105">
                  <c:v>3.8148390642499787E-2</c:v>
                </c:pt>
                <c:pt idx="106">
                  <c:v>3.7108889598579345E-2</c:v>
                </c:pt>
                <c:pt idx="107">
                  <c:v>3.6097713797273653E-2</c:v>
                </c:pt>
                <c:pt idx="108">
                  <c:v>3.5114091407352874E-2</c:v>
                </c:pt>
                <c:pt idx="109">
                  <c:v>3.4157271629126178E-2</c:v>
                </c:pt>
                <c:pt idx="110">
                  <c:v>3.3226524121355981E-2</c:v>
                </c:pt>
                <c:pt idx="111">
                  <c:v>3.2321138443787728E-2</c:v>
                </c:pt>
                <c:pt idx="112">
                  <c:v>3.1440423514870537E-2</c:v>
                </c:pt>
                <c:pt idx="113">
                  <c:v>3.0583707084253956E-2</c:v>
                </c:pt>
                <c:pt idx="114">
                  <c:v>2.9750335219658943E-2</c:v>
                </c:pt>
                <c:pt idx="115">
                  <c:v>2.8939671807730733E-2</c:v>
                </c:pt>
                <c:pt idx="116">
                  <c:v>2.8151098068493176E-2</c:v>
                </c:pt>
                <c:pt idx="117">
                  <c:v>2.7384012083033413E-2</c:v>
                </c:pt>
                <c:pt idx="118">
                  <c:v>2.6637828334056843E-2</c:v>
                </c:pt>
                <c:pt idx="119">
                  <c:v>2.5911977258961234E-2</c:v>
                </c:pt>
                <c:pt idx="120">
                  <c:v>2.5205904815089237E-2</c:v>
                </c:pt>
                <c:pt idx="121">
                  <c:v>2.4519072056827233E-2</c:v>
                </c:pt>
                <c:pt idx="122">
                  <c:v>2.3850954724227675E-2</c:v>
                </c:pt>
                <c:pt idx="123">
                  <c:v>2.3201042842841184E-2</c:v>
                </c:pt>
                <c:pt idx="124">
                  <c:v>2.256884033445258E-2</c:v>
                </c:pt>
                <c:pt idx="125">
                  <c:v>2.1953864638424109E-2</c:v>
                </c:pt>
                <c:pt idx="126">
                  <c:v>2.1355646343356474E-2</c:v>
                </c:pt>
                <c:pt idx="127">
                  <c:v>2.0773728828786843E-2</c:v>
                </c:pt>
                <c:pt idx="128">
                  <c:v>2.0207667916650043E-2</c:v>
                </c:pt>
                <c:pt idx="129">
                  <c:v>1.9657031532237187E-2</c:v>
                </c:pt>
                <c:pt idx="130">
                  <c:v>1.9121399374392663E-2</c:v>
                </c:pt>
                <c:pt idx="131">
                  <c:v>1.8600362594698033E-2</c:v>
                </c:pt>
                <c:pt idx="132">
                  <c:v>1.8093523485397649E-2</c:v>
                </c:pt>
                <c:pt idx="133">
                  <c:v>1.7600495175828113E-2</c:v>
                </c:pt>
                <c:pt idx="134">
                  <c:v>1.7120901337119552E-2</c:v>
                </c:pt>
                <c:pt idx="135">
                  <c:v>1.6654375894943559E-2</c:v>
                </c:pt>
                <c:pt idx="136">
                  <c:v>1.6200562750088361E-2</c:v>
                </c:pt>
                <c:pt idx="137">
                  <c:v>1.5759115506648051E-2</c:v>
                </c:pt>
                <c:pt idx="138">
                  <c:v>1.5329697207618332E-2</c:v>
                </c:pt>
                <c:pt idx="139">
                  <c:v>1.4911980077696974E-2</c:v>
                </c:pt>
                <c:pt idx="140">
                  <c:v>1.4505645273092721E-2</c:v>
                </c:pt>
                <c:pt idx="141">
                  <c:v>1.4110382638151545E-2</c:v>
                </c:pt>
                <c:pt idx="142">
                  <c:v>1.3725890468614659E-2</c:v>
                </c:pt>
                <c:pt idx="143">
                  <c:v>1.3351875281327379E-2</c:v>
                </c:pt>
                <c:pt idx="144">
                  <c:v>1.2988051590223279E-2</c:v>
                </c:pt>
                <c:pt idx="145">
                  <c:v>1.2634141688412414E-2</c:v>
                </c:pt>
                <c:pt idx="146">
                  <c:v>1.2289875436207458E-2</c:v>
                </c:pt>
                <c:pt idx="147">
                  <c:v>1.1954990054925943E-2</c:v>
                </c:pt>
                <c:pt idx="148">
                  <c:v>1.1629229926310993E-2</c:v>
                </c:pt>
                <c:pt idx="149">
                  <c:v>1.1312346397417806E-2</c:v>
                </c:pt>
                <c:pt idx="150">
                  <c:v>1.1004097590816633E-2</c:v>
                </c:pt>
                <c:pt idx="151">
                  <c:v>1.0704248219967611E-2</c:v>
                </c:pt>
                <c:pt idx="152">
                  <c:v>1.0412569409626302E-2</c:v>
                </c:pt>
                <c:pt idx="153">
                  <c:v>1.0128838521143102E-2</c:v>
                </c:pt>
                <c:pt idx="154">
                  <c:v>9.8528389825229875E-3</c:v>
                </c:pt>
                <c:pt idx="155">
                  <c:v>9.584360123115936E-3</c:v>
                </c:pt>
                <c:pt idx="156">
                  <c:v>9.3231970128119027E-3</c:v>
                </c:pt>
                <c:pt idx="157">
                  <c:v>9.0691503056174721E-3</c:v>
                </c:pt>
                <c:pt idx="158">
                  <c:v>8.8220260874949368E-3</c:v>
                </c:pt>
                <c:pt idx="159">
                  <c:v>8.5816357283475687E-3</c:v>
                </c:pt>
                <c:pt idx="160">
                  <c:v>8.3477957380381461E-3</c:v>
                </c:pt>
                <c:pt idx="161">
                  <c:v>8.1203276263307547E-3</c:v>
                </c:pt>
                <c:pt idx="162">
                  <c:v>7.8990577666491011E-3</c:v>
                </c:pt>
                <c:pt idx="163">
                  <c:v>7.6838172635472048E-3</c:v>
                </c:pt>
                <c:pt idx="164">
                  <c:v>7.4744418237913572E-3</c:v>
                </c:pt>
                <c:pt idx="165">
                  <c:v>7.2707716309550223E-3</c:v>
                </c:pt>
                <c:pt idx="166">
                  <c:v>7.0726512234308174E-3</c:v>
                </c:pt>
                <c:pt idx="167">
                  <c:v>6.8799293757665306E-3</c:v>
                </c:pt>
                <c:pt idx="168">
                  <c:v>6.6924589832346691E-3</c:v>
                </c:pt>
                <c:pt idx="169">
                  <c:v>6.5100969495472871E-3</c:v>
                </c:pt>
                <c:pt idx="170">
                  <c:v>6.3327040776304695E-3</c:v>
                </c:pt>
                <c:pt idx="171">
                  <c:v>6.1601449633751377E-3</c:v>
                </c:pt>
                <c:pt idx="172">
                  <c:v>5.9922878922829799E-3</c:v>
                </c:pt>
                <c:pt idx="173">
                  <c:v>5.8290047389286549E-3</c:v>
                </c:pt>
                <c:pt idx="174">
                  <c:v>5.6701708691615999E-3</c:v>
                </c:pt>
                <c:pt idx="175">
                  <c:v>5.5156650449726717E-3</c:v>
                </c:pt>
                <c:pt idx="176">
                  <c:v>5.3653693319530762E-3</c:v>
                </c:pt>
                <c:pt idx="177">
                  <c:v>5.2191690092749697E-3</c:v>
                </c:pt>
                <c:pt idx="178">
                  <c:v>5.0769524821249563E-3</c:v>
                </c:pt>
                <c:pt idx="179">
                  <c:v>4.9386111965236731E-3</c:v>
                </c:pt>
                <c:pt idx="180">
                  <c:v>4.8040395564664835E-3</c:v>
                </c:pt>
                <c:pt idx="181">
                  <c:v>4.6731348433219537E-3</c:v>
                </c:pt>
                <c:pt idx="182">
                  <c:v>4.5457971374266402E-3</c:v>
                </c:pt>
                <c:pt idx="183">
                  <c:v>4.4219292418163601E-3</c:v>
                </c:pt>
                <c:pt idx="184">
                  <c:v>4.3014366080356432E-3</c:v>
                </c:pt>
                <c:pt idx="185">
                  <c:v>4.1842272639688637E-3</c:v>
                </c:pt>
                <c:pt idx="186">
                  <c:v>4.0702117436378369E-3</c:v>
                </c:pt>
                <c:pt idx="187">
                  <c:v>3.9593030189123656E-3</c:v>
                </c:pt>
                <c:pt idx="188">
                  <c:v>3.8514164330816221E-3</c:v>
                </c:pt>
                <c:pt idx="189">
                  <c:v>3.7464696362356146E-3</c:v>
                </c:pt>
                <c:pt idx="190">
                  <c:v>3.6443825224074236E-3</c:v>
                </c:pt>
                <c:pt idx="191">
                  <c:v>3.5450771684282841E-3</c:v>
                </c:pt>
                <c:pt idx="192">
                  <c:v>3.4484777744487605E-3</c:v>
                </c:pt>
                <c:pt idx="193">
                  <c:v>3.3545106060806577E-3</c:v>
                </c:pt>
                <c:pt idx="194">
                  <c:v>3.2631039381155274E-3</c:v>
                </c:pt>
                <c:pt idx="195">
                  <c:v>3.1741879997767559E-3</c:v>
                </c:pt>
                <c:pt idx="196">
                  <c:v>3.0876949214634665E-3</c:v>
                </c:pt>
                <c:pt idx="197">
                  <c:v>3.0035586829456258E-3</c:v>
                </c:pt>
                <c:pt idx="198">
                  <c:v>2.9217150629707411E-3</c:v>
                </c:pt>
                <c:pt idx="199">
                  <c:v>2.8421015902437264E-3</c:v>
                </c:pt>
                <c:pt idx="200">
                  <c:v>2.764657495742531E-3</c:v>
                </c:pt>
                <c:pt idx="201">
                  <c:v>2.6893236663330902E-3</c:v>
                </c:pt>
                <c:pt idx="202">
                  <c:v>2.6160425996482285E-3</c:v>
                </c:pt>
                <c:pt idx="203">
                  <c:v>2.5447583601960633E-3</c:v>
                </c:pt>
                <c:pt idx="204">
                  <c:v>2.4754165366644046E-3</c:v>
                </c:pt>
                <c:pt idx="205">
                  <c:v>2.4079642003885498E-3</c:v>
                </c:pt>
                <c:pt idx="206">
                  <c:v>2.3423498649508111E-3</c:v>
                </c:pt>
                <c:pt idx="207">
                  <c:v>2.2785234468808788E-3</c:v>
                </c:pt>
                <c:pt idx="208">
                  <c:v>2.2164362274270867E-3</c:v>
                </c:pt>
                <c:pt idx="209">
                  <c:v>2.1560408153693447E-3</c:v>
                </c:pt>
                <c:pt idx="210">
                  <c:v>2.0972911108453835E-3</c:v>
                </c:pt>
                <c:pt idx="211">
                  <c:v>2.0401422701627038E-3</c:v>
                </c:pt>
                <c:pt idx="212">
                  <c:v>1.9845506715693508E-3</c:v>
                </c:pt>
                <c:pt idx="213">
                  <c:v>1.9304738819573898E-3</c:v>
                </c:pt>
                <c:pt idx="214">
                  <c:v>1.8778706244736985E-3</c:v>
                </c:pt>
                <c:pt idx="215">
                  <c:v>1.8267007470133061E-3</c:v>
                </c:pt>
                <c:pt idx="216">
                  <c:v>1.7769251915712599E-3</c:v>
                </c:pt>
                <c:pt idx="217">
                  <c:v>1.7285059644296292E-3</c:v>
                </c:pt>
                <c:pt idx="218">
                  <c:v>1.6814061071568688E-3</c:v>
                </c:pt>
                <c:pt idx="219">
                  <c:v>1.635589668397416E-3</c:v>
                </c:pt>
                <c:pt idx="220">
                  <c:v>1.5910216764300044E-3</c:v>
                </c:pt>
                <c:pt idx="221">
                  <c:v>1.5476681124737188E-3</c:v>
                </c:pt>
                <c:pt idx="222">
                  <c:v>1.5054958847214293E-3</c:v>
                </c:pt>
                <c:pt idx="223">
                  <c:v>1.4644728030808007E-3</c:v>
                </c:pt>
                <c:pt idx="224">
                  <c:v>1.4245675546035667E-3</c:v>
                </c:pt>
                <c:pt idx="225">
                  <c:v>1.3857496795843291E-3</c:v>
                </c:pt>
                <c:pt idx="226">
                  <c:v>1.3479895483106516E-3</c:v>
                </c:pt>
                <c:pt idx="227">
                  <c:v>1.3112583384466722E-3</c:v>
                </c:pt>
                <c:pt idx="228">
                  <c:v>1.2755280130329922E-3</c:v>
                </c:pt>
                <c:pt idx="229">
                  <c:v>1.2407712990860514E-3</c:v>
                </c:pt>
                <c:pt idx="230">
                  <c:v>1.2069616667806306E-3</c:v>
                </c:pt>
                <c:pt idx="231">
                  <c:v>1.174073309199625E-3</c:v>
                </c:pt>
                <c:pt idx="232">
                  <c:v>1.1420811226356014E-3</c:v>
                </c:pt>
                <c:pt idx="233">
                  <c:v>1.1109606874291178E-3</c:v>
                </c:pt>
                <c:pt idx="234">
                  <c:v>1.0806882493291847E-3</c:v>
                </c:pt>
                <c:pt idx="235">
                  <c:v>1.0512407013616252E-3</c:v>
                </c:pt>
                <c:pt idx="236">
                  <c:v>1.0225955661915022E-3</c:v>
                </c:pt>
                <c:pt idx="237">
                  <c:v>9.9473097896615671E-4</c:v>
                </c:pt>
                <c:pt idx="238">
                  <c:v>9.6762567062574868E-4</c:v>
                </c:pt>
                <c:pt idx="239">
                  <c:v>9.4125895166856399E-4</c:v>
                </c:pt>
                <c:pt idx="240">
                  <c:v>9.1561069635870873E-4</c:v>
                </c:pt>
                <c:pt idx="241">
                  <c:v>8.9066132736411656E-4</c:v>
                </c:pt>
                <c:pt idx="242">
                  <c:v>8.663918008131558E-4</c:v>
                </c:pt>
                <c:pt idx="243">
                  <c:v>8.4278359175843267E-4</c:v>
                </c:pt>
                <c:pt idx="244">
                  <c:v>8.1981868003668142E-4</c:v>
                </c:pt>
                <c:pt idx="245">
                  <c:v>7.97479536513961E-4</c:v>
                </c:pt>
                <c:pt idx="246">
                  <c:v>7.7574910970565651E-4</c:v>
                </c:pt>
                <c:pt idx="247">
                  <c:v>7.5461081276106685E-4</c:v>
                </c:pt>
                <c:pt idx="248">
                  <c:v>7.340485108026485E-4</c:v>
                </c:pt>
                <c:pt idx="249">
                  <c:v>7.1404650861025393E-4</c:v>
                </c:pt>
              </c:numCache>
            </c:numRef>
          </c:yVal>
          <c:smooth val="0"/>
          <c:extLst>
            <c:ext xmlns:c16="http://schemas.microsoft.com/office/drawing/2014/chart" uri="{C3380CC4-5D6E-409C-BE32-E72D297353CC}">
              <c16:uniqueId val="{00000001-2F0A-4CD9-810E-9454FF326AB0}"/>
            </c:ext>
          </c:extLst>
        </c:ser>
        <c:dLbls>
          <c:showLegendKey val="0"/>
          <c:showVal val="0"/>
          <c:showCatName val="0"/>
          <c:showSerName val="0"/>
          <c:showPercent val="0"/>
          <c:showBubbleSize val="0"/>
        </c:dLbls>
        <c:axId val="1848583919"/>
        <c:axId val="1848603887"/>
      </c:scatterChart>
      <c:valAx>
        <c:axId val="1848583919"/>
        <c:scaling>
          <c:orientation val="minMax"/>
          <c:max val="40"/>
          <c:min val="0"/>
        </c:scaling>
        <c:delete val="0"/>
        <c:axPos val="b"/>
        <c:title>
          <c:tx>
            <c:rich>
              <a:bodyPr/>
              <a:lstStyle/>
              <a:p>
                <a:pPr>
                  <a:defRPr/>
                </a:pPr>
                <a:r>
                  <a:rPr lang="en-US"/>
                  <a:t>Technology Innovation Diffusion Rate</a:t>
                </a:r>
              </a:p>
            </c:rich>
          </c:tx>
          <c:overlay val="0"/>
        </c:title>
        <c:numFmt formatCode="General" sourceLinked="1"/>
        <c:majorTickMark val="none"/>
        <c:minorTickMark val="none"/>
        <c:tickLblPos val="nextTo"/>
        <c:spPr>
          <a:ln w="6350">
            <a:noFill/>
          </a:ln>
        </c:spPr>
        <c:crossAx val="1848603887"/>
        <c:crosses val="autoZero"/>
        <c:crossBetween val="midCat"/>
        <c:majorUnit val="5"/>
        <c:minorUnit val="1"/>
      </c:valAx>
      <c:valAx>
        <c:axId val="1848603887"/>
        <c:scaling>
          <c:orientation val="minMax"/>
        </c:scaling>
        <c:delete val="0"/>
        <c:axPos val="l"/>
        <c:title>
          <c:tx>
            <c:rich>
              <a:bodyPr/>
              <a:lstStyle/>
              <a:p>
                <a:pPr>
                  <a:defRPr/>
                </a:pPr>
                <a:r>
                  <a:rPr lang="en-US"/>
                  <a:t>f(x)</a:t>
                </a:r>
              </a:p>
            </c:rich>
          </c:tx>
          <c:overlay val="0"/>
        </c:title>
        <c:numFmt formatCode="General" sourceLinked="1"/>
        <c:majorTickMark val="out"/>
        <c:minorTickMark val="none"/>
        <c:tickLblPos val="nextTo"/>
        <c:crossAx val="1848583919"/>
        <c:crosses val="autoZero"/>
        <c:crossBetween val="midCat"/>
      </c:valAx>
      <c:valAx>
        <c:axId val="1848605135"/>
        <c:scaling>
          <c:orientation val="minMax"/>
        </c:scaling>
        <c:delete val="1"/>
        <c:axPos val="r"/>
        <c:numFmt formatCode="General" sourceLinked="1"/>
        <c:majorTickMark val="out"/>
        <c:minorTickMark val="none"/>
        <c:tickLblPos val="nextTo"/>
        <c:crossAx val="1848583920"/>
        <c:crosses val="max"/>
        <c:crossBetween val="between"/>
      </c:valAx>
      <c:dateAx>
        <c:axId val="1848583920"/>
        <c:scaling>
          <c:orientation val="minMax"/>
          <c:max val="10001"/>
          <c:min val="1"/>
        </c:scaling>
        <c:delete val="0"/>
        <c:axPos val="b"/>
        <c:numFmt formatCode="General" sourceLinked="1"/>
        <c:majorTickMark val="out"/>
        <c:minorTickMark val="none"/>
        <c:tickLblPos val="none"/>
        <c:crossAx val="1848605135"/>
        <c:crosses val="autoZero"/>
        <c:auto val="0"/>
        <c:lblOffset val="100"/>
        <c:baseTimeUnit val="days"/>
        <c:majorUnit val="1250"/>
        <c:majorTimeUnit val="days"/>
      </c:dateAx>
      <c:spPr>
        <a:solidFill>
          <a:srgbClr val="FFFFFF"/>
        </a:solidFill>
        <a:ln w="12700">
          <a:solidFill>
            <a:srgbClr val="000000"/>
          </a:solidFill>
          <a:prstDash val="solid"/>
        </a:ln>
      </c:spPr>
    </c:plotArea>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P-P Plot: Exponential - Two Parameter</a:t>
            </a:r>
          </a:p>
        </c:rich>
      </c:tx>
      <c:overlay val="0"/>
    </c:title>
    <c:autoTitleDeleted val="0"/>
    <c:plotArea>
      <c:layout/>
      <c:scatterChart>
        <c:scatterStyle val="lineMarker"/>
        <c:varyColors val="0"/>
        <c:ser>
          <c:idx val="0"/>
          <c:order val="0"/>
          <c:spPr>
            <a:ln w="19050">
              <a:noFill/>
            </a:ln>
          </c:spPr>
          <c:marker>
            <c:symbol val="diamond"/>
            <c:size val="3"/>
          </c:marker>
          <c:xVal>
            <c:numRef>
              <c:f>BPIDF2!$O$1:$O$42</c:f>
              <c:numCache>
                <c:formatCode>General</c:formatCode>
                <c:ptCount val="42"/>
                <c:pt idx="0">
                  <c:v>2.3809523809523808E-2</c:v>
                </c:pt>
                <c:pt idx="1">
                  <c:v>4.7619047619047616E-2</c:v>
                </c:pt>
                <c:pt idx="2">
                  <c:v>7.1428571428571425E-2</c:v>
                </c:pt>
                <c:pt idx="3">
                  <c:v>9.5238095238095233E-2</c:v>
                </c:pt>
                <c:pt idx="4">
                  <c:v>0.11904761904761904</c:v>
                </c:pt>
                <c:pt idx="5">
                  <c:v>0.14285714285714285</c:v>
                </c:pt>
                <c:pt idx="6">
                  <c:v>0.16666666666666666</c:v>
                </c:pt>
                <c:pt idx="7">
                  <c:v>0.19047619047619047</c:v>
                </c:pt>
                <c:pt idx="8">
                  <c:v>0.21428571428571427</c:v>
                </c:pt>
                <c:pt idx="9">
                  <c:v>0.23809523809523808</c:v>
                </c:pt>
                <c:pt idx="10">
                  <c:v>0.26190476190476192</c:v>
                </c:pt>
                <c:pt idx="11">
                  <c:v>0.2857142857142857</c:v>
                </c:pt>
                <c:pt idx="12">
                  <c:v>0.30952380952380953</c:v>
                </c:pt>
                <c:pt idx="13">
                  <c:v>0.33333333333333331</c:v>
                </c:pt>
                <c:pt idx="14">
                  <c:v>0.35714285714285715</c:v>
                </c:pt>
                <c:pt idx="15">
                  <c:v>0.38095238095238093</c:v>
                </c:pt>
                <c:pt idx="16">
                  <c:v>0.40476190476190477</c:v>
                </c:pt>
                <c:pt idx="17">
                  <c:v>0.42857142857142855</c:v>
                </c:pt>
                <c:pt idx="18">
                  <c:v>0.45238095238095238</c:v>
                </c:pt>
                <c:pt idx="19">
                  <c:v>0.47619047619047616</c:v>
                </c:pt>
                <c:pt idx="20">
                  <c:v>0.5</c:v>
                </c:pt>
                <c:pt idx="21">
                  <c:v>0.52380952380952384</c:v>
                </c:pt>
                <c:pt idx="22">
                  <c:v>0.54761904761904767</c:v>
                </c:pt>
                <c:pt idx="23">
                  <c:v>0.5714285714285714</c:v>
                </c:pt>
                <c:pt idx="24">
                  <c:v>0.59523809523809523</c:v>
                </c:pt>
                <c:pt idx="25">
                  <c:v>0.61904761904761907</c:v>
                </c:pt>
                <c:pt idx="26">
                  <c:v>0.6428571428571429</c:v>
                </c:pt>
                <c:pt idx="27">
                  <c:v>0.66666666666666663</c:v>
                </c:pt>
                <c:pt idx="28">
                  <c:v>0.69047619047619047</c:v>
                </c:pt>
                <c:pt idx="29">
                  <c:v>0.7142857142857143</c:v>
                </c:pt>
                <c:pt idx="30">
                  <c:v>0.73809523809523814</c:v>
                </c:pt>
                <c:pt idx="31">
                  <c:v>0.76190476190476186</c:v>
                </c:pt>
                <c:pt idx="32">
                  <c:v>0.7857142857142857</c:v>
                </c:pt>
                <c:pt idx="33">
                  <c:v>0.80952380952380953</c:v>
                </c:pt>
                <c:pt idx="34">
                  <c:v>0.83333333333333337</c:v>
                </c:pt>
                <c:pt idx="35">
                  <c:v>0.8571428571428571</c:v>
                </c:pt>
                <c:pt idx="36">
                  <c:v>0.88095238095238093</c:v>
                </c:pt>
                <c:pt idx="37">
                  <c:v>0.90476190476190477</c:v>
                </c:pt>
                <c:pt idx="38">
                  <c:v>0.9285714285714286</c:v>
                </c:pt>
                <c:pt idx="39">
                  <c:v>0.95238095238095233</c:v>
                </c:pt>
                <c:pt idx="40">
                  <c:v>0.97619047619047616</c:v>
                </c:pt>
                <c:pt idx="41">
                  <c:v>0</c:v>
                </c:pt>
              </c:numCache>
            </c:numRef>
          </c:xVal>
          <c:yVal>
            <c:numRef>
              <c:f>BPIDF2!$P$1:$P$42</c:f>
              <c:numCache>
                <c:formatCode>General</c:formatCode>
                <c:ptCount val="42"/>
                <c:pt idx="0">
                  <c:v>0</c:v>
                </c:pt>
                <c:pt idx="1">
                  <c:v>1.1593792226291299E-2</c:v>
                </c:pt>
                <c:pt idx="2">
                  <c:v>1.7626625532860124E-2</c:v>
                </c:pt>
                <c:pt idx="3">
                  <c:v>4.0972681707910075E-2</c:v>
                </c:pt>
                <c:pt idx="4">
                  <c:v>0.10604192594083867</c:v>
                </c:pt>
                <c:pt idx="5">
                  <c:v>0.12205538177977272</c:v>
                </c:pt>
                <c:pt idx="6">
                  <c:v>0.12333422103525221</c:v>
                </c:pt>
                <c:pt idx="7">
                  <c:v>0.1454147704452288</c:v>
                </c:pt>
                <c:pt idx="8">
                  <c:v>0.18756624535980485</c:v>
                </c:pt>
                <c:pt idx="9">
                  <c:v>0.24290998513162521</c:v>
                </c:pt>
                <c:pt idx="10">
                  <c:v>0.33415319572456753</c:v>
                </c:pt>
                <c:pt idx="11">
                  <c:v>0.37003303579360769</c:v>
                </c:pt>
                <c:pt idx="12">
                  <c:v>0.3739693629016827</c:v>
                </c:pt>
                <c:pt idx="13">
                  <c:v>0.38356813877610318</c:v>
                </c:pt>
                <c:pt idx="14">
                  <c:v>0.40023182275060787</c:v>
                </c:pt>
                <c:pt idx="15">
                  <c:v>0.41166195199220024</c:v>
                </c:pt>
                <c:pt idx="16">
                  <c:v>0.45603878756638316</c:v>
                </c:pt>
                <c:pt idx="17">
                  <c:v>0.45809649623430637</c:v>
                </c:pt>
                <c:pt idx="18">
                  <c:v>0.49655494686851054</c:v>
                </c:pt>
                <c:pt idx="19">
                  <c:v>0.50607739720844314</c:v>
                </c:pt>
                <c:pt idx="20">
                  <c:v>0.51577278978161745</c:v>
                </c:pt>
                <c:pt idx="21">
                  <c:v>0.54279986271671121</c:v>
                </c:pt>
                <c:pt idx="22">
                  <c:v>0.61934649247377938</c:v>
                </c:pt>
                <c:pt idx="23">
                  <c:v>0.63033767544995489</c:v>
                </c:pt>
                <c:pt idx="24">
                  <c:v>0.64242161085106941</c:v>
                </c:pt>
                <c:pt idx="25">
                  <c:v>0.65521799590175767</c:v>
                </c:pt>
                <c:pt idx="26">
                  <c:v>0.67422460112099136</c:v>
                </c:pt>
                <c:pt idx="27">
                  <c:v>0.68326205623977354</c:v>
                </c:pt>
                <c:pt idx="28">
                  <c:v>0.68381561902689125</c:v>
                </c:pt>
                <c:pt idx="29">
                  <c:v>0.7358686503860592</c:v>
                </c:pt>
                <c:pt idx="30">
                  <c:v>0.74120432561081628</c:v>
                </c:pt>
                <c:pt idx="31">
                  <c:v>0.74543226615221059</c:v>
                </c:pt>
                <c:pt idx="32">
                  <c:v>0.76969060380559839</c:v>
                </c:pt>
                <c:pt idx="33">
                  <c:v>0.77581842392928413</c:v>
                </c:pt>
                <c:pt idx="34">
                  <c:v>0.79791896808658302</c:v>
                </c:pt>
                <c:pt idx="35">
                  <c:v>0.82596516410164655</c:v>
                </c:pt>
                <c:pt idx="36">
                  <c:v>0.84002765241217026</c:v>
                </c:pt>
                <c:pt idx="37">
                  <c:v>0.86717935812092051</c:v>
                </c:pt>
                <c:pt idx="38">
                  <c:v>0.88482674881325696</c:v>
                </c:pt>
                <c:pt idx="39">
                  <c:v>0.89610520442822572</c:v>
                </c:pt>
                <c:pt idx="40">
                  <c:v>0.94762601361732757</c:v>
                </c:pt>
                <c:pt idx="41">
                  <c:v>0.99226598209336858</c:v>
                </c:pt>
              </c:numCache>
            </c:numRef>
          </c:yVal>
          <c:smooth val="0"/>
          <c:extLst>
            <c:ext xmlns:c16="http://schemas.microsoft.com/office/drawing/2014/chart" uri="{C3380CC4-5D6E-409C-BE32-E72D297353CC}">
              <c16:uniqueId val="{00000000-8042-4AF0-A31D-03A830C97BF9}"/>
            </c:ext>
          </c:extLst>
        </c:ser>
        <c:ser>
          <c:idx val="1"/>
          <c:order val="1"/>
          <c:spPr>
            <a:ln w="12700">
              <a:solidFill>
                <a:srgbClr val="800000"/>
              </a:solidFill>
              <a:prstDash val="solid"/>
            </a:ln>
          </c:spPr>
          <c:marker>
            <c:symbol val="none"/>
          </c:marker>
          <c:xVal>
            <c:numRef>
              <c:f>BPIDF2!$Q$1:$Q$2</c:f>
              <c:numCache>
                <c:formatCode>General</c:formatCode>
                <c:ptCount val="2"/>
                <c:pt idx="0">
                  <c:v>0</c:v>
                </c:pt>
                <c:pt idx="1">
                  <c:v>1</c:v>
                </c:pt>
              </c:numCache>
            </c:numRef>
          </c:xVal>
          <c:yVal>
            <c:numRef>
              <c:f>BPIDF2!$R$1:$R$2</c:f>
              <c:numCache>
                <c:formatCode>General</c:formatCode>
                <c:ptCount val="2"/>
                <c:pt idx="0">
                  <c:v>0</c:v>
                </c:pt>
                <c:pt idx="1">
                  <c:v>1</c:v>
                </c:pt>
              </c:numCache>
            </c:numRef>
          </c:yVal>
          <c:smooth val="0"/>
          <c:extLst>
            <c:ext xmlns:c16="http://schemas.microsoft.com/office/drawing/2014/chart" uri="{C3380CC4-5D6E-409C-BE32-E72D297353CC}">
              <c16:uniqueId val="{00000001-8042-4AF0-A31D-03A830C97BF9}"/>
            </c:ext>
          </c:extLst>
        </c:ser>
        <c:dLbls>
          <c:showLegendKey val="0"/>
          <c:showVal val="0"/>
          <c:showCatName val="0"/>
          <c:showSerName val="0"/>
          <c:showPercent val="0"/>
          <c:showBubbleSize val="0"/>
        </c:dLbls>
        <c:axId val="1848596399"/>
        <c:axId val="1848608047"/>
      </c:scatterChart>
      <c:valAx>
        <c:axId val="1848596399"/>
        <c:scaling>
          <c:orientation val="minMax"/>
          <c:max val="1"/>
          <c:min val="0"/>
        </c:scaling>
        <c:delete val="0"/>
        <c:axPos val="b"/>
        <c:title>
          <c:tx>
            <c:rich>
              <a:bodyPr/>
              <a:lstStyle/>
              <a:p>
                <a:pPr>
                  <a:defRPr/>
                </a:pPr>
                <a:r>
                  <a:rPr lang="en-US"/>
                  <a:t>P(Empirical)</a:t>
                </a:r>
              </a:p>
            </c:rich>
          </c:tx>
          <c:overlay val="0"/>
        </c:title>
        <c:numFmt formatCode="General" sourceLinked="1"/>
        <c:majorTickMark val="out"/>
        <c:minorTickMark val="none"/>
        <c:tickLblPos val="nextTo"/>
        <c:crossAx val="1848608047"/>
        <c:crosses val="autoZero"/>
        <c:crossBetween val="midCat"/>
      </c:valAx>
      <c:valAx>
        <c:axId val="1848608047"/>
        <c:scaling>
          <c:orientation val="minMax"/>
          <c:max val="1"/>
          <c:min val="0"/>
        </c:scaling>
        <c:delete val="0"/>
        <c:axPos val="l"/>
        <c:title>
          <c:tx>
            <c:rich>
              <a:bodyPr/>
              <a:lstStyle/>
              <a:p>
                <a:pPr>
                  <a:defRPr/>
                </a:pPr>
                <a:r>
                  <a:rPr lang="en-US"/>
                  <a:t>P(Model)</a:t>
                </a:r>
              </a:p>
            </c:rich>
          </c:tx>
          <c:overlay val="0"/>
        </c:title>
        <c:numFmt formatCode="General" sourceLinked="1"/>
        <c:majorTickMark val="out"/>
        <c:minorTickMark val="none"/>
        <c:tickLblPos val="nextTo"/>
        <c:crossAx val="1848596399"/>
        <c:crosses val="autoZero"/>
        <c:crossBetween val="midCat"/>
      </c:valAx>
      <c:spPr>
        <a:solidFill>
          <a:srgbClr val="FFFFFF"/>
        </a:solidFill>
        <a:ln w="25400">
          <a:noFill/>
        </a:ln>
      </c:spPr>
    </c:plotArea>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Gamma</a:t>
            </a:r>
          </a:p>
        </c:rich>
      </c:tx>
      <c:overlay val="0"/>
    </c:title>
    <c:autoTitleDeleted val="0"/>
    <c:plotArea>
      <c:layout/>
      <c:areaChart>
        <c:grouping val="standard"/>
        <c:varyColors val="0"/>
        <c:ser>
          <c:idx val="2"/>
          <c:order val="2"/>
          <c:tx>
            <c:v>Shade</c:v>
          </c:tx>
          <c:spPr>
            <a:solidFill>
              <a:srgbClr val="CCFFCC"/>
            </a:solidFill>
            <a:ln w="25400">
              <a:noFill/>
            </a:ln>
          </c:spPr>
          <c:cat>
            <c:numRef>
              <c:f>BPIDF2!$AD$1:$AD$22</c:f>
              <c:numCache>
                <c:formatCode>General</c:formatCode>
                <c:ptCount val="22"/>
                <c:pt idx="0">
                  <c:v>330</c:v>
                </c:pt>
                <c:pt idx="1">
                  <c:v>330</c:v>
                </c:pt>
                <c:pt idx="2">
                  <c:v>1522</c:v>
                </c:pt>
                <c:pt idx="3">
                  <c:v>1522</c:v>
                </c:pt>
                <c:pt idx="4">
                  <c:v>1522</c:v>
                </c:pt>
                <c:pt idx="5">
                  <c:v>2713</c:v>
                </c:pt>
                <c:pt idx="6">
                  <c:v>2713</c:v>
                </c:pt>
                <c:pt idx="7">
                  <c:v>2713</c:v>
                </c:pt>
                <c:pt idx="8">
                  <c:v>3904</c:v>
                </c:pt>
                <c:pt idx="9">
                  <c:v>3904</c:v>
                </c:pt>
                <c:pt idx="10">
                  <c:v>3904</c:v>
                </c:pt>
                <c:pt idx="11">
                  <c:v>5095</c:v>
                </c:pt>
                <c:pt idx="12">
                  <c:v>5095</c:v>
                </c:pt>
                <c:pt idx="13">
                  <c:v>5095</c:v>
                </c:pt>
                <c:pt idx="14">
                  <c:v>6287</c:v>
                </c:pt>
                <c:pt idx="15">
                  <c:v>6287</c:v>
                </c:pt>
                <c:pt idx="16">
                  <c:v>6287</c:v>
                </c:pt>
                <c:pt idx="17">
                  <c:v>7478</c:v>
                </c:pt>
                <c:pt idx="18">
                  <c:v>7478</c:v>
                </c:pt>
                <c:pt idx="19">
                  <c:v>7478</c:v>
                </c:pt>
                <c:pt idx="20">
                  <c:v>8669</c:v>
                </c:pt>
                <c:pt idx="21">
                  <c:v>8669</c:v>
                </c:pt>
              </c:numCache>
            </c:numRef>
          </c:cat>
          <c:val>
            <c:numRef>
              <c:f>BPIDF2!$V$1:$V$22</c:f>
              <c:numCache>
                <c:formatCode>General</c:formatCode>
                <c:ptCount val="22"/>
                <c:pt idx="0">
                  <c:v>0</c:v>
                </c:pt>
                <c:pt idx="1">
                  <c:v>0.45238095238095238</c:v>
                </c:pt>
                <c:pt idx="2">
                  <c:v>0.45238095238095238</c:v>
                </c:pt>
                <c:pt idx="3">
                  <c:v>0</c:v>
                </c:pt>
                <c:pt idx="4">
                  <c:v>0.30952380952380953</c:v>
                </c:pt>
                <c:pt idx="5">
                  <c:v>0.30952380952380953</c:v>
                </c:pt>
                <c:pt idx="6">
                  <c:v>0</c:v>
                </c:pt>
                <c:pt idx="7">
                  <c:v>0.14285714285714285</c:v>
                </c:pt>
                <c:pt idx="8">
                  <c:v>0.14285714285714285</c:v>
                </c:pt>
                <c:pt idx="9">
                  <c:v>0</c:v>
                </c:pt>
                <c:pt idx="10">
                  <c:v>4.7619047619047616E-2</c:v>
                </c:pt>
                <c:pt idx="11">
                  <c:v>4.7619047619047616E-2</c:v>
                </c:pt>
                <c:pt idx="12">
                  <c:v>0</c:v>
                </c:pt>
                <c:pt idx="13">
                  <c:v>2.3809523809523808E-2</c:v>
                </c:pt>
                <c:pt idx="14">
                  <c:v>2.3809523809523808E-2</c:v>
                </c:pt>
                <c:pt idx="15">
                  <c:v>0</c:v>
                </c:pt>
                <c:pt idx="16">
                  <c:v>0</c:v>
                </c:pt>
                <c:pt idx="17">
                  <c:v>0</c:v>
                </c:pt>
                <c:pt idx="18">
                  <c:v>0</c:v>
                </c:pt>
                <c:pt idx="19">
                  <c:v>2.3809523809523808E-2</c:v>
                </c:pt>
                <c:pt idx="20">
                  <c:v>2.3809523809523808E-2</c:v>
                </c:pt>
                <c:pt idx="21">
                  <c:v>0</c:v>
                </c:pt>
              </c:numCache>
            </c:numRef>
          </c:val>
          <c:extLst>
            <c:ext xmlns:c16="http://schemas.microsoft.com/office/drawing/2014/chart" uri="{C3380CC4-5D6E-409C-BE32-E72D297353CC}">
              <c16:uniqueId val="{00000002-8EB8-4CB8-9B37-6A13334CE537}"/>
            </c:ext>
          </c:extLst>
        </c:ser>
        <c:dLbls>
          <c:showLegendKey val="0"/>
          <c:showVal val="0"/>
          <c:showCatName val="0"/>
          <c:showSerName val="0"/>
          <c:showPercent val="0"/>
          <c:showBubbleSize val="0"/>
        </c:dLbls>
        <c:axId val="1848605551"/>
        <c:axId val="1848590991"/>
      </c:areaChart>
      <c:scatterChart>
        <c:scatterStyle val="lineMarker"/>
        <c:varyColors val="0"/>
        <c:ser>
          <c:idx val="0"/>
          <c:order val="0"/>
          <c:tx>
            <c:v>Hist</c:v>
          </c:tx>
          <c:spPr>
            <a:ln w="12700">
              <a:solidFill>
                <a:srgbClr val="000000"/>
              </a:solidFill>
              <a:prstDash val="solid"/>
            </a:ln>
          </c:spPr>
          <c:marker>
            <c:symbol val="none"/>
          </c:marker>
          <c:xVal>
            <c:numRef>
              <c:f>BPIDF2!$U$1:$U$22</c:f>
              <c:numCache>
                <c:formatCode>General</c:formatCode>
                <c:ptCount val="22"/>
                <c:pt idx="0">
                  <c:v>1.3169999999999999</c:v>
                </c:pt>
                <c:pt idx="1">
                  <c:v>1.3169999999999999</c:v>
                </c:pt>
                <c:pt idx="2">
                  <c:v>6.0819999999999999</c:v>
                </c:pt>
                <c:pt idx="3">
                  <c:v>6.0819999999999999</c:v>
                </c:pt>
                <c:pt idx="4">
                  <c:v>6.0819999999999999</c:v>
                </c:pt>
                <c:pt idx="5">
                  <c:v>10.847</c:v>
                </c:pt>
                <c:pt idx="6">
                  <c:v>10.847</c:v>
                </c:pt>
                <c:pt idx="7">
                  <c:v>10.847</c:v>
                </c:pt>
                <c:pt idx="8">
                  <c:v>15.611999999999998</c:v>
                </c:pt>
                <c:pt idx="9">
                  <c:v>15.611999999999998</c:v>
                </c:pt>
                <c:pt idx="10">
                  <c:v>15.611999999999998</c:v>
                </c:pt>
                <c:pt idx="11">
                  <c:v>20.376999999999999</c:v>
                </c:pt>
                <c:pt idx="12">
                  <c:v>20.376999999999999</c:v>
                </c:pt>
                <c:pt idx="13">
                  <c:v>20.376999999999999</c:v>
                </c:pt>
                <c:pt idx="14">
                  <c:v>25.141999999999999</c:v>
                </c:pt>
                <c:pt idx="15">
                  <c:v>25.141999999999999</c:v>
                </c:pt>
                <c:pt idx="16">
                  <c:v>25.141999999999999</c:v>
                </c:pt>
                <c:pt idx="17">
                  <c:v>29.907</c:v>
                </c:pt>
                <c:pt idx="18">
                  <c:v>29.907</c:v>
                </c:pt>
                <c:pt idx="19">
                  <c:v>29.907</c:v>
                </c:pt>
                <c:pt idx="20">
                  <c:v>34.671999999999997</c:v>
                </c:pt>
                <c:pt idx="21">
                  <c:v>34.671999999999997</c:v>
                </c:pt>
              </c:numCache>
            </c:numRef>
          </c:xVal>
          <c:yVal>
            <c:numRef>
              <c:f>BPIDF2!$V$1:$V$22</c:f>
              <c:numCache>
                <c:formatCode>General</c:formatCode>
                <c:ptCount val="22"/>
                <c:pt idx="0">
                  <c:v>0</c:v>
                </c:pt>
                <c:pt idx="1">
                  <c:v>0.45238095238095238</c:v>
                </c:pt>
                <c:pt idx="2">
                  <c:v>0.45238095238095238</c:v>
                </c:pt>
                <c:pt idx="3">
                  <c:v>0</c:v>
                </c:pt>
                <c:pt idx="4">
                  <c:v>0.30952380952380953</c:v>
                </c:pt>
                <c:pt idx="5">
                  <c:v>0.30952380952380953</c:v>
                </c:pt>
                <c:pt idx="6">
                  <c:v>0</c:v>
                </c:pt>
                <c:pt idx="7">
                  <c:v>0.14285714285714285</c:v>
                </c:pt>
                <c:pt idx="8">
                  <c:v>0.14285714285714285</c:v>
                </c:pt>
                <c:pt idx="9">
                  <c:v>0</c:v>
                </c:pt>
                <c:pt idx="10">
                  <c:v>4.7619047619047616E-2</c:v>
                </c:pt>
                <c:pt idx="11">
                  <c:v>4.7619047619047616E-2</c:v>
                </c:pt>
                <c:pt idx="12">
                  <c:v>0</c:v>
                </c:pt>
                <c:pt idx="13">
                  <c:v>2.3809523809523808E-2</c:v>
                </c:pt>
                <c:pt idx="14">
                  <c:v>2.3809523809523808E-2</c:v>
                </c:pt>
                <c:pt idx="15">
                  <c:v>0</c:v>
                </c:pt>
                <c:pt idx="16">
                  <c:v>0</c:v>
                </c:pt>
                <c:pt idx="17">
                  <c:v>0</c:v>
                </c:pt>
                <c:pt idx="18">
                  <c:v>0</c:v>
                </c:pt>
                <c:pt idx="19">
                  <c:v>2.3809523809523808E-2</c:v>
                </c:pt>
                <c:pt idx="20">
                  <c:v>2.3809523809523808E-2</c:v>
                </c:pt>
                <c:pt idx="21">
                  <c:v>0</c:v>
                </c:pt>
              </c:numCache>
            </c:numRef>
          </c:yVal>
          <c:smooth val="0"/>
          <c:extLst>
            <c:ext xmlns:c16="http://schemas.microsoft.com/office/drawing/2014/chart" uri="{C3380CC4-5D6E-409C-BE32-E72D297353CC}">
              <c16:uniqueId val="{00000000-8EB8-4CB8-9B37-6A13334CE537}"/>
            </c:ext>
          </c:extLst>
        </c:ser>
        <c:ser>
          <c:idx val="1"/>
          <c:order val="1"/>
          <c:spPr>
            <a:ln w="25400">
              <a:solidFill>
                <a:srgbClr val="000000"/>
              </a:solidFill>
              <a:prstDash val="solid"/>
            </a:ln>
          </c:spPr>
          <c:marker>
            <c:symbol val="none"/>
          </c:marker>
          <c:xVal>
            <c:numRef>
              <c:f>BPIDF2!$W$1:$W$250</c:f>
              <c:numCache>
                <c:formatCode>General</c:formatCode>
                <c:ptCount val="250"/>
                <c:pt idx="0">
                  <c:v>0.16515852887689694</c:v>
                </c:pt>
                <c:pt idx="1">
                  <c:v>0.31859379362111112</c:v>
                </c:pt>
                <c:pt idx="2">
                  <c:v>0.47202905836532527</c:v>
                </c:pt>
                <c:pt idx="3">
                  <c:v>0.62546432310953948</c:v>
                </c:pt>
                <c:pt idx="4">
                  <c:v>0.77889958785375368</c:v>
                </c:pt>
                <c:pt idx="5">
                  <c:v>0.93233485259796789</c:v>
                </c:pt>
                <c:pt idx="6">
                  <c:v>1.0857701173421821</c:v>
                </c:pt>
                <c:pt idx="7">
                  <c:v>1.2392053820863962</c:v>
                </c:pt>
                <c:pt idx="8">
                  <c:v>1.3926406468306103</c:v>
                </c:pt>
                <c:pt idx="9">
                  <c:v>1.5460759115748244</c:v>
                </c:pt>
                <c:pt idx="10">
                  <c:v>1.6995111763190385</c:v>
                </c:pt>
                <c:pt idx="11">
                  <c:v>1.8529464410632526</c:v>
                </c:pt>
                <c:pt idx="12">
                  <c:v>2.0063817058074669</c:v>
                </c:pt>
                <c:pt idx="13">
                  <c:v>2.159816970551681</c:v>
                </c:pt>
                <c:pt idx="14">
                  <c:v>2.3132522352958951</c:v>
                </c:pt>
                <c:pt idx="15">
                  <c:v>2.4666875000401092</c:v>
                </c:pt>
                <c:pt idx="16">
                  <c:v>2.6201227647843233</c:v>
                </c:pt>
                <c:pt idx="17">
                  <c:v>2.7735580295285374</c:v>
                </c:pt>
                <c:pt idx="18">
                  <c:v>2.9269932942727515</c:v>
                </c:pt>
                <c:pt idx="19">
                  <c:v>3.0804285590169656</c:v>
                </c:pt>
                <c:pt idx="20">
                  <c:v>3.2338638237611796</c:v>
                </c:pt>
                <c:pt idx="21">
                  <c:v>3.3872990885053937</c:v>
                </c:pt>
                <c:pt idx="22">
                  <c:v>3.5407343532496078</c:v>
                </c:pt>
                <c:pt idx="23">
                  <c:v>3.6941696179938219</c:v>
                </c:pt>
                <c:pt idx="24">
                  <c:v>3.847604882738036</c:v>
                </c:pt>
                <c:pt idx="25">
                  <c:v>4.0010401474822501</c:v>
                </c:pt>
                <c:pt idx="26">
                  <c:v>4.1544754122264642</c:v>
                </c:pt>
                <c:pt idx="27">
                  <c:v>4.3079106769706783</c:v>
                </c:pt>
                <c:pt idx="28">
                  <c:v>4.4613459417148924</c:v>
                </c:pt>
                <c:pt idx="29">
                  <c:v>4.6147812064591065</c:v>
                </c:pt>
                <c:pt idx="30">
                  <c:v>4.7682164712033206</c:v>
                </c:pt>
                <c:pt idx="31">
                  <c:v>4.9216517359475347</c:v>
                </c:pt>
                <c:pt idx="32">
                  <c:v>5.0750870006917488</c:v>
                </c:pt>
                <c:pt idx="33">
                  <c:v>5.2285222654359629</c:v>
                </c:pt>
                <c:pt idx="34">
                  <c:v>5.381957530180177</c:v>
                </c:pt>
                <c:pt idx="35">
                  <c:v>5.5353927949243911</c:v>
                </c:pt>
                <c:pt idx="36">
                  <c:v>5.6888280596686052</c:v>
                </c:pt>
                <c:pt idx="37">
                  <c:v>5.8422633244128193</c:v>
                </c:pt>
                <c:pt idx="38">
                  <c:v>5.9956985891570334</c:v>
                </c:pt>
                <c:pt idx="39">
                  <c:v>6.1491338539012474</c:v>
                </c:pt>
                <c:pt idx="40">
                  <c:v>6.3025691186454615</c:v>
                </c:pt>
                <c:pt idx="41">
                  <c:v>6.4560043833896756</c:v>
                </c:pt>
                <c:pt idx="42">
                  <c:v>6.6094396481338897</c:v>
                </c:pt>
                <c:pt idx="43">
                  <c:v>6.7628749128781038</c:v>
                </c:pt>
                <c:pt idx="44">
                  <c:v>6.9163101776223179</c:v>
                </c:pt>
                <c:pt idx="45">
                  <c:v>7.069745442366532</c:v>
                </c:pt>
                <c:pt idx="46">
                  <c:v>7.2231807071107461</c:v>
                </c:pt>
                <c:pt idx="47">
                  <c:v>7.3766159718549602</c:v>
                </c:pt>
                <c:pt idx="48">
                  <c:v>7.5300512365991743</c:v>
                </c:pt>
                <c:pt idx="49">
                  <c:v>7.6834865013433884</c:v>
                </c:pt>
                <c:pt idx="50">
                  <c:v>7.8369217660876025</c:v>
                </c:pt>
                <c:pt idx="51">
                  <c:v>7.9903570308318166</c:v>
                </c:pt>
                <c:pt idx="52">
                  <c:v>8.1437922955760307</c:v>
                </c:pt>
                <c:pt idx="53">
                  <c:v>8.2972275603202448</c:v>
                </c:pt>
                <c:pt idx="54">
                  <c:v>8.4506628250644589</c:v>
                </c:pt>
                <c:pt idx="55">
                  <c:v>8.604098089808673</c:v>
                </c:pt>
                <c:pt idx="56">
                  <c:v>8.7575333545528871</c:v>
                </c:pt>
                <c:pt idx="57">
                  <c:v>8.9109686192971012</c:v>
                </c:pt>
                <c:pt idx="58">
                  <c:v>9.0644038840413153</c:v>
                </c:pt>
                <c:pt idx="59">
                  <c:v>9.2178391487855293</c:v>
                </c:pt>
                <c:pt idx="60">
                  <c:v>9.3712744135297434</c:v>
                </c:pt>
                <c:pt idx="61">
                  <c:v>9.5247096782739575</c:v>
                </c:pt>
                <c:pt idx="62">
                  <c:v>9.6781449430181716</c:v>
                </c:pt>
                <c:pt idx="63">
                  <c:v>9.8315802077623857</c:v>
                </c:pt>
                <c:pt idx="64">
                  <c:v>9.9850154725065998</c:v>
                </c:pt>
                <c:pt idx="65">
                  <c:v>10.138450737250814</c:v>
                </c:pt>
                <c:pt idx="66">
                  <c:v>10.291886001995028</c:v>
                </c:pt>
                <c:pt idx="67">
                  <c:v>10.445321266739242</c:v>
                </c:pt>
                <c:pt idx="68">
                  <c:v>10.598756531483456</c:v>
                </c:pt>
                <c:pt idx="69">
                  <c:v>10.75219179622767</c:v>
                </c:pt>
                <c:pt idx="70">
                  <c:v>10.905627060971884</c:v>
                </c:pt>
                <c:pt idx="71">
                  <c:v>11.059062325716098</c:v>
                </c:pt>
                <c:pt idx="72">
                  <c:v>11.212497590460313</c:v>
                </c:pt>
                <c:pt idx="73">
                  <c:v>11.365932855204527</c:v>
                </c:pt>
                <c:pt idx="74">
                  <c:v>11.519368119948741</c:v>
                </c:pt>
                <c:pt idx="75">
                  <c:v>11.672803384692955</c:v>
                </c:pt>
                <c:pt idx="76">
                  <c:v>11.826238649437169</c:v>
                </c:pt>
                <c:pt idx="77">
                  <c:v>11.979673914181383</c:v>
                </c:pt>
                <c:pt idx="78">
                  <c:v>12.133109178925597</c:v>
                </c:pt>
                <c:pt idx="79">
                  <c:v>12.286544443669811</c:v>
                </c:pt>
                <c:pt idx="80">
                  <c:v>12.439979708414025</c:v>
                </c:pt>
                <c:pt idx="81">
                  <c:v>12.593414973158239</c:v>
                </c:pt>
                <c:pt idx="82">
                  <c:v>12.746850237902454</c:v>
                </c:pt>
                <c:pt idx="83">
                  <c:v>12.900285502646668</c:v>
                </c:pt>
                <c:pt idx="84">
                  <c:v>13.053720767390882</c:v>
                </c:pt>
                <c:pt idx="85">
                  <c:v>13.207156032135096</c:v>
                </c:pt>
                <c:pt idx="86">
                  <c:v>13.36059129687931</c:v>
                </c:pt>
                <c:pt idx="87">
                  <c:v>13.514026561623524</c:v>
                </c:pt>
                <c:pt idx="88">
                  <c:v>13.667461826367738</c:v>
                </c:pt>
                <c:pt idx="89">
                  <c:v>13.820897091111952</c:v>
                </c:pt>
                <c:pt idx="90">
                  <c:v>13.974332355856166</c:v>
                </c:pt>
                <c:pt idx="91">
                  <c:v>14.12776762060038</c:v>
                </c:pt>
                <c:pt idx="92">
                  <c:v>14.281202885344594</c:v>
                </c:pt>
                <c:pt idx="93">
                  <c:v>14.434638150088809</c:v>
                </c:pt>
                <c:pt idx="94">
                  <c:v>14.588073414833023</c:v>
                </c:pt>
                <c:pt idx="95">
                  <c:v>14.741508679577237</c:v>
                </c:pt>
                <c:pt idx="96">
                  <c:v>14.894943944321451</c:v>
                </c:pt>
                <c:pt idx="97">
                  <c:v>15.048379209065665</c:v>
                </c:pt>
                <c:pt idx="98">
                  <c:v>15.201814473809879</c:v>
                </c:pt>
                <c:pt idx="99">
                  <c:v>15.355249738554093</c:v>
                </c:pt>
                <c:pt idx="100">
                  <c:v>15.508685003298307</c:v>
                </c:pt>
                <c:pt idx="101">
                  <c:v>15.662120268042521</c:v>
                </c:pt>
                <c:pt idx="102">
                  <c:v>15.815555532786735</c:v>
                </c:pt>
                <c:pt idx="103">
                  <c:v>15.96899079753095</c:v>
                </c:pt>
                <c:pt idx="104">
                  <c:v>16.122426062275164</c:v>
                </c:pt>
                <c:pt idx="105">
                  <c:v>16.275861327019378</c:v>
                </c:pt>
                <c:pt idx="106">
                  <c:v>16.429296591763592</c:v>
                </c:pt>
                <c:pt idx="107">
                  <c:v>16.582731856507806</c:v>
                </c:pt>
                <c:pt idx="108">
                  <c:v>16.73616712125202</c:v>
                </c:pt>
                <c:pt idx="109">
                  <c:v>16.889602385996234</c:v>
                </c:pt>
                <c:pt idx="110">
                  <c:v>17.043037650740448</c:v>
                </c:pt>
                <c:pt idx="111">
                  <c:v>17.196472915484662</c:v>
                </c:pt>
                <c:pt idx="112">
                  <c:v>17.349908180228876</c:v>
                </c:pt>
                <c:pt idx="113">
                  <c:v>17.50334344497309</c:v>
                </c:pt>
                <c:pt idx="114">
                  <c:v>17.656778709717305</c:v>
                </c:pt>
                <c:pt idx="115">
                  <c:v>17.810213974461519</c:v>
                </c:pt>
                <c:pt idx="116">
                  <c:v>17.963649239205733</c:v>
                </c:pt>
                <c:pt idx="117">
                  <c:v>18.117084503949947</c:v>
                </c:pt>
                <c:pt idx="118">
                  <c:v>18.270519768694161</c:v>
                </c:pt>
                <c:pt idx="119">
                  <c:v>18.423955033438375</c:v>
                </c:pt>
                <c:pt idx="120">
                  <c:v>18.577390298182589</c:v>
                </c:pt>
                <c:pt idx="121">
                  <c:v>18.730825562926803</c:v>
                </c:pt>
                <c:pt idx="122">
                  <c:v>18.884260827671017</c:v>
                </c:pt>
                <c:pt idx="123">
                  <c:v>19.037696092415231</c:v>
                </c:pt>
                <c:pt idx="124">
                  <c:v>19.191131357159446</c:v>
                </c:pt>
                <c:pt idx="125">
                  <c:v>19.34456662190366</c:v>
                </c:pt>
                <c:pt idx="126">
                  <c:v>19.498001886647874</c:v>
                </c:pt>
                <c:pt idx="127">
                  <c:v>19.651437151392088</c:v>
                </c:pt>
                <c:pt idx="128">
                  <c:v>19.804872416136302</c:v>
                </c:pt>
                <c:pt idx="129">
                  <c:v>19.958307680880516</c:v>
                </c:pt>
                <c:pt idx="130">
                  <c:v>20.11174294562473</c:v>
                </c:pt>
                <c:pt idx="131">
                  <c:v>20.265178210368944</c:v>
                </c:pt>
                <c:pt idx="132">
                  <c:v>20.418613475113158</c:v>
                </c:pt>
                <c:pt idx="133">
                  <c:v>20.572048739857372</c:v>
                </c:pt>
                <c:pt idx="134">
                  <c:v>20.725484004601586</c:v>
                </c:pt>
                <c:pt idx="135">
                  <c:v>20.878919269345801</c:v>
                </c:pt>
                <c:pt idx="136">
                  <c:v>21.032354534090015</c:v>
                </c:pt>
                <c:pt idx="137">
                  <c:v>21.185789798834229</c:v>
                </c:pt>
                <c:pt idx="138">
                  <c:v>21.339225063578443</c:v>
                </c:pt>
                <c:pt idx="139">
                  <c:v>21.492660328322657</c:v>
                </c:pt>
                <c:pt idx="140">
                  <c:v>21.646095593066871</c:v>
                </c:pt>
                <c:pt idx="141">
                  <c:v>21.799530857811085</c:v>
                </c:pt>
                <c:pt idx="142">
                  <c:v>21.952966122555299</c:v>
                </c:pt>
                <c:pt idx="143">
                  <c:v>22.106401387299513</c:v>
                </c:pt>
                <c:pt idx="144">
                  <c:v>22.259836652043727</c:v>
                </c:pt>
                <c:pt idx="145">
                  <c:v>22.413271916787942</c:v>
                </c:pt>
                <c:pt idx="146">
                  <c:v>22.566707181532156</c:v>
                </c:pt>
                <c:pt idx="147">
                  <c:v>22.72014244627637</c:v>
                </c:pt>
                <c:pt idx="148">
                  <c:v>22.873577711020584</c:v>
                </c:pt>
                <c:pt idx="149">
                  <c:v>23.027012975764798</c:v>
                </c:pt>
                <c:pt idx="150">
                  <c:v>23.180448240509012</c:v>
                </c:pt>
                <c:pt idx="151">
                  <c:v>23.333883505253226</c:v>
                </c:pt>
                <c:pt idx="152">
                  <c:v>23.48731876999744</c:v>
                </c:pt>
                <c:pt idx="153">
                  <c:v>23.640754034741654</c:v>
                </c:pt>
                <c:pt idx="154">
                  <c:v>23.794189299485868</c:v>
                </c:pt>
                <c:pt idx="155">
                  <c:v>23.947624564230082</c:v>
                </c:pt>
                <c:pt idx="156">
                  <c:v>24.101059828974297</c:v>
                </c:pt>
                <c:pt idx="157">
                  <c:v>24.254495093718511</c:v>
                </c:pt>
                <c:pt idx="158">
                  <c:v>24.407930358462725</c:v>
                </c:pt>
                <c:pt idx="159">
                  <c:v>24.561365623206939</c:v>
                </c:pt>
                <c:pt idx="160">
                  <c:v>24.714800887951153</c:v>
                </c:pt>
                <c:pt idx="161">
                  <c:v>24.868236152695367</c:v>
                </c:pt>
                <c:pt idx="162">
                  <c:v>25.021671417439581</c:v>
                </c:pt>
                <c:pt idx="163">
                  <c:v>25.175106682183795</c:v>
                </c:pt>
                <c:pt idx="164">
                  <c:v>25.328541946928009</c:v>
                </c:pt>
                <c:pt idx="165">
                  <c:v>25.481977211672223</c:v>
                </c:pt>
                <c:pt idx="166">
                  <c:v>25.635412476416437</c:v>
                </c:pt>
                <c:pt idx="167">
                  <c:v>25.788847741160652</c:v>
                </c:pt>
                <c:pt idx="168">
                  <c:v>25.942283005904866</c:v>
                </c:pt>
                <c:pt idx="169">
                  <c:v>26.09571827064908</c:v>
                </c:pt>
                <c:pt idx="170">
                  <c:v>26.249153535393294</c:v>
                </c:pt>
                <c:pt idx="171">
                  <c:v>26.402588800137508</c:v>
                </c:pt>
                <c:pt idx="172">
                  <c:v>26.556024064881722</c:v>
                </c:pt>
                <c:pt idx="173">
                  <c:v>26.709459329625936</c:v>
                </c:pt>
                <c:pt idx="174">
                  <c:v>26.86289459437015</c:v>
                </c:pt>
                <c:pt idx="175">
                  <c:v>27.016329859114364</c:v>
                </c:pt>
                <c:pt idx="176">
                  <c:v>27.169765123858578</c:v>
                </c:pt>
                <c:pt idx="177">
                  <c:v>27.323200388602793</c:v>
                </c:pt>
                <c:pt idx="178">
                  <c:v>27.476635653347007</c:v>
                </c:pt>
                <c:pt idx="179">
                  <c:v>27.630070918091221</c:v>
                </c:pt>
                <c:pt idx="180">
                  <c:v>27.783506182835435</c:v>
                </c:pt>
                <c:pt idx="181">
                  <c:v>27.936941447579649</c:v>
                </c:pt>
                <c:pt idx="182">
                  <c:v>28.090376712323863</c:v>
                </c:pt>
                <c:pt idx="183">
                  <c:v>28.243811977068077</c:v>
                </c:pt>
                <c:pt idx="184">
                  <c:v>28.397247241812291</c:v>
                </c:pt>
                <c:pt idx="185">
                  <c:v>28.550682506556505</c:v>
                </c:pt>
                <c:pt idx="186">
                  <c:v>28.704117771300719</c:v>
                </c:pt>
                <c:pt idx="187">
                  <c:v>28.857553036044933</c:v>
                </c:pt>
                <c:pt idx="188">
                  <c:v>29.010988300789148</c:v>
                </c:pt>
                <c:pt idx="189">
                  <c:v>29.164423565533362</c:v>
                </c:pt>
                <c:pt idx="190">
                  <c:v>29.317858830277576</c:v>
                </c:pt>
                <c:pt idx="191">
                  <c:v>29.47129409502179</c:v>
                </c:pt>
                <c:pt idx="192">
                  <c:v>29.624729359766004</c:v>
                </c:pt>
                <c:pt idx="193">
                  <c:v>29.778164624510218</c:v>
                </c:pt>
                <c:pt idx="194">
                  <c:v>29.931599889254432</c:v>
                </c:pt>
                <c:pt idx="195">
                  <c:v>30.085035153998646</c:v>
                </c:pt>
                <c:pt idx="196">
                  <c:v>30.23847041874286</c:v>
                </c:pt>
                <c:pt idx="197">
                  <c:v>30.391905683487074</c:v>
                </c:pt>
                <c:pt idx="198">
                  <c:v>30.545340948231289</c:v>
                </c:pt>
                <c:pt idx="199">
                  <c:v>30.698776212975503</c:v>
                </c:pt>
                <c:pt idx="200">
                  <c:v>30.852211477719717</c:v>
                </c:pt>
                <c:pt idx="201">
                  <c:v>31.005646742463931</c:v>
                </c:pt>
                <c:pt idx="202">
                  <c:v>31.159082007208145</c:v>
                </c:pt>
                <c:pt idx="203">
                  <c:v>31.312517271952359</c:v>
                </c:pt>
                <c:pt idx="204">
                  <c:v>31.465952536696573</c:v>
                </c:pt>
                <c:pt idx="205">
                  <c:v>31.619387801440787</c:v>
                </c:pt>
                <c:pt idx="206">
                  <c:v>31.772823066185001</c:v>
                </c:pt>
                <c:pt idx="207">
                  <c:v>31.926258330929215</c:v>
                </c:pt>
                <c:pt idx="208">
                  <c:v>32.079693595673433</c:v>
                </c:pt>
                <c:pt idx="209">
                  <c:v>32.233128860417651</c:v>
                </c:pt>
                <c:pt idx="210">
                  <c:v>32.386564125161868</c:v>
                </c:pt>
                <c:pt idx="211">
                  <c:v>32.539999389906086</c:v>
                </c:pt>
                <c:pt idx="212">
                  <c:v>32.693434654650304</c:v>
                </c:pt>
                <c:pt idx="213">
                  <c:v>32.846869919394521</c:v>
                </c:pt>
                <c:pt idx="214">
                  <c:v>33.000305184138739</c:v>
                </c:pt>
                <c:pt idx="215">
                  <c:v>33.153740448882957</c:v>
                </c:pt>
                <c:pt idx="216">
                  <c:v>33.307175713627174</c:v>
                </c:pt>
                <c:pt idx="217">
                  <c:v>33.460610978371392</c:v>
                </c:pt>
                <c:pt idx="218">
                  <c:v>33.61404624311561</c:v>
                </c:pt>
                <c:pt idx="219">
                  <c:v>33.767481507859827</c:v>
                </c:pt>
                <c:pt idx="220">
                  <c:v>33.920916772604045</c:v>
                </c:pt>
                <c:pt idx="221">
                  <c:v>34.074352037348262</c:v>
                </c:pt>
                <c:pt idx="222">
                  <c:v>34.22778730209248</c:v>
                </c:pt>
                <c:pt idx="223">
                  <c:v>34.381222566836698</c:v>
                </c:pt>
                <c:pt idx="224">
                  <c:v>34.534657831580915</c:v>
                </c:pt>
                <c:pt idx="225">
                  <c:v>34.688093096325133</c:v>
                </c:pt>
                <c:pt idx="226">
                  <c:v>34.841528361069351</c:v>
                </c:pt>
                <c:pt idx="227">
                  <c:v>34.994963625813568</c:v>
                </c:pt>
                <c:pt idx="228">
                  <c:v>35.148398890557786</c:v>
                </c:pt>
                <c:pt idx="229">
                  <c:v>35.301834155302004</c:v>
                </c:pt>
                <c:pt idx="230">
                  <c:v>35.455269420046221</c:v>
                </c:pt>
                <c:pt idx="231">
                  <c:v>35.608704684790439</c:v>
                </c:pt>
                <c:pt idx="232">
                  <c:v>35.762139949534657</c:v>
                </c:pt>
                <c:pt idx="233">
                  <c:v>35.915575214278874</c:v>
                </c:pt>
                <c:pt idx="234">
                  <c:v>36.069010479023092</c:v>
                </c:pt>
                <c:pt idx="235">
                  <c:v>36.22244574376731</c:v>
                </c:pt>
                <c:pt idx="236">
                  <c:v>36.375881008511527</c:v>
                </c:pt>
                <c:pt idx="237">
                  <c:v>36.529316273255745</c:v>
                </c:pt>
                <c:pt idx="238">
                  <c:v>36.682751537999962</c:v>
                </c:pt>
                <c:pt idx="239">
                  <c:v>36.83618680274418</c:v>
                </c:pt>
                <c:pt idx="240">
                  <c:v>36.989622067488398</c:v>
                </c:pt>
                <c:pt idx="241">
                  <c:v>37.143057332232615</c:v>
                </c:pt>
                <c:pt idx="242">
                  <c:v>37.296492596976833</c:v>
                </c:pt>
                <c:pt idx="243">
                  <c:v>37.449927861721051</c:v>
                </c:pt>
                <c:pt idx="244">
                  <c:v>37.603363126465268</c:v>
                </c:pt>
                <c:pt idx="245">
                  <c:v>37.756798391209486</c:v>
                </c:pt>
                <c:pt idx="246">
                  <c:v>37.910233655953704</c:v>
                </c:pt>
                <c:pt idx="247">
                  <c:v>38.063668920697921</c:v>
                </c:pt>
                <c:pt idx="248">
                  <c:v>38.217104185442139</c:v>
                </c:pt>
                <c:pt idx="249">
                  <c:v>38.370539450186357</c:v>
                </c:pt>
              </c:numCache>
            </c:numRef>
          </c:xVal>
          <c:yVal>
            <c:numRef>
              <c:f>BPIDF2!$X$1:$X$250</c:f>
              <c:numCache>
                <c:formatCode>General</c:formatCode>
                <c:ptCount val="250"/>
                <c:pt idx="0">
                  <c:v>5.4857834695373142E-2</c:v>
                </c:pt>
                <c:pt idx="1">
                  <c:v>9.7281071512335351E-2</c:v>
                </c:pt>
                <c:pt idx="2">
                  <c:v>0.1350781289132999</c:v>
                </c:pt>
                <c:pt idx="3">
                  <c:v>0.16911684281813685</c:v>
                </c:pt>
                <c:pt idx="4">
                  <c:v>0.1998954306852592</c:v>
                </c:pt>
                <c:pt idx="5">
                  <c:v>0.2277644840257802</c:v>
                </c:pt>
                <c:pt idx="6">
                  <c:v>0.25299721771678807</c:v>
                </c:pt>
                <c:pt idx="7">
                  <c:v>0.27581944850880519</c:v>
                </c:pt>
                <c:pt idx="8">
                  <c:v>0.29642479937410937</c:v>
                </c:pt>
                <c:pt idx="9">
                  <c:v>0.31498336194212156</c:v>
                </c:pt>
                <c:pt idx="10">
                  <c:v>0.33164707079184613</c:v>
                </c:pt>
                <c:pt idx="11">
                  <c:v>0.34655326477601739</c:v>
                </c:pt>
                <c:pt idx="12">
                  <c:v>0.35982717494668037</c:v>
                </c:pt>
                <c:pt idx="13">
                  <c:v>0.37158373973127756</c:v>
                </c:pt>
                <c:pt idx="14">
                  <c:v>0.38192897824862648</c:v>
                </c:pt>
                <c:pt idx="15">
                  <c:v>0.39096106174234913</c:v>
                </c:pt>
                <c:pt idx="16">
                  <c:v>0.39877117167355197</c:v>
                </c:pt>
                <c:pt idx="17">
                  <c:v>0.40544420254243307</c:v>
                </c:pt>
                <c:pt idx="18">
                  <c:v>0.4110593487340487</c:v>
                </c:pt>
                <c:pt idx="19">
                  <c:v>0.41569060271794933</c:v>
                </c:pt>
                <c:pt idx="20">
                  <c:v>0.41940718407661493</c:v>
                </c:pt>
                <c:pt idx="21">
                  <c:v>0.42227391354510713</c:v>
                </c:pt>
                <c:pt idx="22">
                  <c:v>0.42435154259456903</c:v>
                </c:pt>
                <c:pt idx="23">
                  <c:v>0.42569704652228801</c:v>
                </c:pt>
                <c:pt idx="24">
                  <c:v>0.42636388716714502</c:v>
                </c:pt>
                <c:pt idx="25">
                  <c:v>0.42640225002346666</c:v>
                </c:pt>
                <c:pt idx="26">
                  <c:v>0.42585925952851356</c:v>
                </c:pt>
                <c:pt idx="27">
                  <c:v>0.42477917554838784</c:v>
                </c:pt>
                <c:pt idx="28">
                  <c:v>0.42320357351510762</c:v>
                </c:pt>
                <c:pt idx="29">
                  <c:v>0.42117151022616622</c:v>
                </c:pt>
                <c:pt idx="30">
                  <c:v>0.41871967697327384</c:v>
                </c:pt>
                <c:pt idx="31">
                  <c:v>0.41588254139502012</c:v>
                </c:pt>
                <c:pt idx="32">
                  <c:v>0.41269247923139313</c:v>
                </c:pt>
                <c:pt idx="33">
                  <c:v>0.40917989698356416</c:v>
                </c:pt>
                <c:pt idx="34">
                  <c:v>0.40537334634062133</c:v>
                </c:pt>
                <c:pt idx="35">
                  <c:v>0.40129963111879385</c:v>
                </c:pt>
                <c:pt idx="36">
                  <c:v>0.39698390736281203</c:v>
                </c:pt>
                <c:pt idx="37">
                  <c:v>0.39244977717919216</c:v>
                </c:pt>
                <c:pt idx="38">
                  <c:v>0.38771937680429697</c:v>
                </c:pt>
                <c:pt idx="39">
                  <c:v>0.38281345935346794</c:v>
                </c:pt>
                <c:pt idx="40">
                  <c:v>0.37775147264945724</c:v>
                </c:pt>
                <c:pt idx="41">
                  <c:v>0.3725516324872406</c:v>
                </c:pt>
                <c:pt idx="42">
                  <c:v>0.36723099165687934</c:v>
                </c:pt>
                <c:pt idx="43">
                  <c:v>0.36180550501541719</c:v>
                </c:pt>
                <c:pt idx="44">
                  <c:v>0.35629009087208779</c:v>
                </c:pt>
                <c:pt idx="45">
                  <c:v>0.35069868892771611</c:v>
                </c:pt>
                <c:pt idx="46">
                  <c:v>0.34504431498861732</c:v>
                </c:pt>
                <c:pt idx="47">
                  <c:v>0.33933911265709821</c:v>
                </c:pt>
                <c:pt idx="48">
                  <c:v>0.33359440218450132</c:v>
                </c:pt>
                <c:pt idx="49">
                  <c:v>0.32782072665831247</c:v>
                </c:pt>
                <c:pt idx="50">
                  <c:v>0.32202789568193435</c:v>
                </c:pt>
                <c:pt idx="51">
                  <c:v>0.31622502669411612</c:v>
                </c:pt>
                <c:pt idx="52">
                  <c:v>0.31042058406454037</c:v>
                </c:pt>
                <c:pt idx="53">
                  <c:v>0.30462241609258073</c:v>
                </c:pt>
                <c:pt idx="54">
                  <c:v>0.29883779002760952</c:v>
                </c:pt>
                <c:pt idx="55">
                  <c:v>0.29307342522137841</c:v>
                </c:pt>
                <c:pt idx="56">
                  <c:v>0.28733552451580169</c:v>
                </c:pt>
                <c:pt idx="57">
                  <c:v>0.281629803962889</c:v>
                </c:pt>
                <c:pt idx="58">
                  <c:v>0.27596152096751947</c:v>
                </c:pt>
                <c:pt idx="59">
                  <c:v>0.27033550093817338</c:v>
                </c:pt>
                <c:pt idx="60">
                  <c:v>0.26475616252559087</c:v>
                </c:pt>
                <c:pt idx="61">
                  <c:v>0.25922754152456795</c:v>
                </c:pt>
                <c:pt idx="62">
                  <c:v>0.25375331350968311</c:v>
                </c:pt>
                <c:pt idx="63">
                  <c:v>0.24833681527165349</c:v>
                </c:pt>
                <c:pt idx="64">
                  <c:v>0.24298106511720544</c:v>
                </c:pt>
                <c:pt idx="65">
                  <c:v>0.23768878209179273</c:v>
                </c:pt>
                <c:pt idx="66">
                  <c:v>0.23246240418118316</c:v>
                </c:pt>
                <c:pt idx="67">
                  <c:v>0.2273041055448356</c:v>
                </c:pt>
                <c:pt idx="68">
                  <c:v>0.22221581283109498</c:v>
                </c:pt>
                <c:pt idx="69">
                  <c:v>0.21719922062151636</c:v>
                </c:pt>
                <c:pt idx="70">
                  <c:v>0.21225580604908539</c:v>
                </c:pt>
                <c:pt idx="71">
                  <c:v>0.20738684263271256</c:v>
                </c:pt>
                <c:pt idx="72">
                  <c:v>0.20259341336813433</c:v>
                </c:pt>
                <c:pt idx="73">
                  <c:v>0.19787642311323891</c:v>
                </c:pt>
                <c:pt idx="74">
                  <c:v>0.19323661030385017</c:v>
                </c:pt>
                <c:pt idx="75">
                  <c:v>0.18867455803412628</c:v>
                </c:pt>
                <c:pt idx="76">
                  <c:v>0.18419070453396455</c:v>
                </c:pt>
                <c:pt idx="77">
                  <c:v>0.17978535307413698</c:v>
                </c:pt>
                <c:pt idx="78">
                  <c:v>0.17545868132830733</c:v>
                </c:pt>
                <c:pt idx="79">
                  <c:v>0.17121075021959206</c:v>
                </c:pt>
                <c:pt idx="80">
                  <c:v>0.16704151227792488</c:v>
                </c:pt>
                <c:pt idx="81">
                  <c:v>0.16295081953315121</c:v>
                </c:pt>
                <c:pt idx="82">
                  <c:v>0.15893843096752588</c:v>
                </c:pt>
                <c:pt idx="83">
                  <c:v>0.15500401955009044</c:v>
                </c:pt>
                <c:pt idx="84">
                  <c:v>0.15114717887428383</c:v>
                </c:pt>
                <c:pt idx="85">
                  <c:v>0.14736742941906822</c:v>
                </c:pt>
                <c:pt idx="86">
                  <c:v>0.14366422445283919</c:v>
                </c:pt>
                <c:pt idx="87">
                  <c:v>0.14003695559842985</c:v>
                </c:pt>
                <c:pt idx="88">
                  <c:v>0.13648495807660596</c:v>
                </c:pt>
                <c:pt idx="89">
                  <c:v>0.13300751564458571</c:v>
                </c:pt>
                <c:pt idx="90">
                  <c:v>0.12960386524529649</c:v>
                </c:pt>
                <c:pt idx="91">
                  <c:v>0.1262732013823023</c:v>
                </c:pt>
                <c:pt idx="92">
                  <c:v>0.12301468023459673</c:v>
                </c:pt>
                <c:pt idx="93">
                  <c:v>0.11982742352475165</c:v>
                </c:pt>
                <c:pt idx="94">
                  <c:v>0.1167105221532472</c:v>
                </c:pt>
                <c:pt idx="95">
                  <c:v>0.11366303961117306</c:v>
                </c:pt>
                <c:pt idx="96">
                  <c:v>0.11068401518288747</c:v>
                </c:pt>
                <c:pt idx="97">
                  <c:v>0.10777246694965069</c:v>
                </c:pt>
                <c:pt idx="98">
                  <c:v>0.10492739460470149</c:v>
                </c:pt>
                <c:pt idx="99">
                  <c:v>0.10214778208973042</c:v>
                </c:pt>
                <c:pt idx="100">
                  <c:v>9.9432600062209719E-2</c:v>
                </c:pt>
                <c:pt idx="101">
                  <c:v>9.678080820257226E-2</c:v>
                </c:pt>
                <c:pt idx="102">
                  <c:v>9.4191357369786871E-2</c:v>
                </c:pt>
                <c:pt idx="103">
                  <c:v>9.1663191613452238E-2</c:v>
                </c:pt>
                <c:pt idx="104">
                  <c:v>8.9195250050131181E-2</c:v>
                </c:pt>
                <c:pt idx="105">
                  <c:v>8.6786468611261866E-2</c:v>
                </c:pt>
                <c:pt idx="106">
                  <c:v>8.4435781669618251E-2</c:v>
                </c:pt>
                <c:pt idx="107">
                  <c:v>8.2142123550945398E-2</c:v>
                </c:pt>
                <c:pt idx="108">
                  <c:v>7.9904429937064661E-2</c:v>
                </c:pt>
                <c:pt idx="109">
                  <c:v>7.7721639166429976E-2</c:v>
                </c:pt>
                <c:pt idx="110">
                  <c:v>7.5592693437816452E-2</c:v>
                </c:pt>
                <c:pt idx="111">
                  <c:v>7.3516539922539939E-2</c:v>
                </c:pt>
                <c:pt idx="112">
                  <c:v>7.1492131790332009E-2</c:v>
                </c:pt>
                <c:pt idx="113">
                  <c:v>6.9518429153741193E-2</c:v>
                </c:pt>
                <c:pt idx="114">
                  <c:v>6.7594399935682434E-2</c:v>
                </c:pt>
                <c:pt idx="115">
                  <c:v>6.5719020664524869E-2</c:v>
                </c:pt>
                <c:pt idx="116">
                  <c:v>6.3891277200886332E-2</c:v>
                </c:pt>
                <c:pt idx="117">
                  <c:v>6.2110165400089783E-2</c:v>
                </c:pt>
                <c:pt idx="118">
                  <c:v>6.0374691714037407E-2</c:v>
                </c:pt>
                <c:pt idx="119">
                  <c:v>5.8683873736065158E-2</c:v>
                </c:pt>
                <c:pt idx="120">
                  <c:v>5.7036740692159124E-2</c:v>
                </c:pt>
                <c:pt idx="121">
                  <c:v>5.543233388174125E-2</c:v>
                </c:pt>
                <c:pt idx="122">
                  <c:v>5.3869707071066482E-2</c:v>
                </c:pt>
                <c:pt idx="123">
                  <c:v>5.2347926842117455E-2</c:v>
                </c:pt>
                <c:pt idx="124">
                  <c:v>5.0866072899731662E-2</c:v>
                </c:pt>
                <c:pt idx="125">
                  <c:v>4.9423238339555385E-2</c:v>
                </c:pt>
                <c:pt idx="126">
                  <c:v>4.8018529879282193E-2</c:v>
                </c:pt>
                <c:pt idx="127">
                  <c:v>4.6651068055505791E-2</c:v>
                </c:pt>
                <c:pt idx="128">
                  <c:v>4.5319987388394004E-2</c:v>
                </c:pt>
                <c:pt idx="129">
                  <c:v>4.4024436516274218E-2</c:v>
                </c:pt>
                <c:pt idx="130">
                  <c:v>4.2763578302110174E-2</c:v>
                </c:pt>
                <c:pt idx="131">
                  <c:v>4.153658991374392E-2</c:v>
                </c:pt>
                <c:pt idx="132">
                  <c:v>4.0342662879676749E-2</c:v>
                </c:pt>
                <c:pt idx="133">
                  <c:v>3.9181003122068049E-2</c:v>
                </c:pt>
                <c:pt idx="134">
                  <c:v>3.8050830968539194E-2</c:v>
                </c:pt>
                <c:pt idx="135">
                  <c:v>3.6951381144284604E-2</c:v>
                </c:pt>
                <c:pt idx="136">
                  <c:v>3.5881902745909182E-2</c:v>
                </c:pt>
                <c:pt idx="137">
                  <c:v>3.4841659198333985E-2</c:v>
                </c:pt>
                <c:pt idx="138">
                  <c:v>3.3829928196037737E-2</c:v>
                </c:pt>
                <c:pt idx="139">
                  <c:v>3.2846001629831235E-2</c:v>
                </c:pt>
                <c:pt idx="140">
                  <c:v>3.1889185500295063E-2</c:v>
                </c:pt>
                <c:pt idx="141">
                  <c:v>3.0958799818947346E-2</c:v>
                </c:pt>
                <c:pt idx="142">
                  <c:v>3.0054178498147847E-2</c:v>
                </c:pt>
                <c:pt idx="143">
                  <c:v>2.91746692306874E-2</c:v>
                </c:pt>
                <c:pt idx="144">
                  <c:v>2.8319633359957231E-2</c:v>
                </c:pt>
                <c:pt idx="145">
                  <c:v>2.7488445741540964E-2</c:v>
                </c:pt>
                <c:pt idx="146">
                  <c:v>2.6680494597022889E-2</c:v>
                </c:pt>
                <c:pt idx="147">
                  <c:v>2.5895181360759498E-2</c:v>
                </c:pt>
                <c:pt idx="148">
                  <c:v>2.513192052031727E-2</c:v>
                </c:pt>
                <c:pt idx="149">
                  <c:v>2.4390139451237122E-2</c:v>
                </c:pt>
                <c:pt idx="150">
                  <c:v>2.3669278246746722E-2</c:v>
                </c:pt>
                <c:pt idx="151">
                  <c:v>2.2968789543003673E-2</c:v>
                </c:pt>
                <c:pt idx="152">
                  <c:v>2.2288138340416732E-2</c:v>
                </c:pt>
                <c:pt idx="153">
                  <c:v>2.1626801821558472E-2</c:v>
                </c:pt>
                <c:pt idx="154">
                  <c:v>2.0984269166150135E-2</c:v>
                </c:pt>
                <c:pt idx="155">
                  <c:v>2.0360041363569559E-2</c:v>
                </c:pt>
                <c:pt idx="156">
                  <c:v>1.9753631023303186E-2</c:v>
                </c:pt>
                <c:pt idx="157">
                  <c:v>1.9164562183736543E-2</c:v>
                </c:pt>
                <c:pt idx="158">
                  <c:v>1.8592370119651262E-2</c:v>
                </c:pt>
                <c:pt idx="159">
                  <c:v>1.8036601148772011E-2</c:v>
                </c:pt>
                <c:pt idx="160">
                  <c:v>1.7496812437683581E-2</c:v>
                </c:pt>
                <c:pt idx="161">
                  <c:v>1.6972571807416379E-2</c:v>
                </c:pt>
                <c:pt idx="162">
                  <c:v>1.646345753897754E-2</c:v>
                </c:pt>
                <c:pt idx="163">
                  <c:v>1.5969058179085283E-2</c:v>
                </c:pt>
                <c:pt idx="164">
                  <c:v>1.5488972346345418E-2</c:v>
                </c:pt>
                <c:pt idx="165">
                  <c:v>1.5022808538091318E-2</c:v>
                </c:pt>
                <c:pt idx="166">
                  <c:v>1.4570184938092163E-2</c:v>
                </c:pt>
                <c:pt idx="167">
                  <c:v>1.4130729225318007E-2</c:v>
                </c:pt>
                <c:pt idx="168">
                  <c:v>1.3704078383936317E-2</c:v>
                </c:pt>
                <c:pt idx="169">
                  <c:v>1.328987851469929E-2</c:v>
                </c:pt>
                <c:pt idx="170">
                  <c:v>1.2887784647869487E-2</c:v>
                </c:pt>
                <c:pt idx="171">
                  <c:v>1.2497460557817789E-2</c:v>
                </c:pt>
                <c:pt idx="172">
                  <c:v>1.2118578579416013E-2</c:v>
                </c:pt>
                <c:pt idx="173">
                  <c:v>1.175081942633641E-2</c:v>
                </c:pt>
                <c:pt idx="174">
                  <c:v>1.1393872011358252E-2</c:v>
                </c:pt>
                <c:pt idx="175">
                  <c:v>1.1047433268773619E-2</c:v>
                </c:pt>
                <c:pt idx="176">
                  <c:v>1.0711207978973552E-2</c:v>
                </c:pt>
                <c:pt idx="177">
                  <c:v>1.0384908595288844E-2</c:v>
                </c:pt>
                <c:pt idx="178">
                  <c:v>1.0068255073149627E-2</c:v>
                </c:pt>
                <c:pt idx="179">
                  <c:v>9.7609747016222242E-3</c:v>
                </c:pt>
                <c:pt idx="180">
                  <c:v>9.4628019373727886E-3</c:v>
                </c:pt>
                <c:pt idx="181">
                  <c:v>9.1734782411018456E-3</c:v>
                </c:pt>
                <c:pt idx="182">
                  <c:v>8.892751916486771E-3</c:v>
                </c:pt>
                <c:pt idx="183">
                  <c:v>8.6203779516634046E-3</c:v>
                </c:pt>
                <c:pt idx="184">
                  <c:v>8.3561178632729598E-3</c:v>
                </c:pt>
                <c:pt idx="185">
                  <c:v>8.099739543094342E-3</c:v>
                </c:pt>
                <c:pt idx="186">
                  <c:v>7.8510171072782488E-3</c:v>
                </c:pt>
                <c:pt idx="187">
                  <c:v>7.6097307481936991E-3</c:v>
                </c:pt>
                <c:pt idx="188">
                  <c:v>7.3756665888946539E-3</c:v>
                </c:pt>
                <c:pt idx="189">
                  <c:v>7.1486165402093217E-3</c:v>
                </c:pt>
                <c:pt idx="190">
                  <c:v>6.9283781604521626E-3</c:v>
                </c:pt>
                <c:pt idx="191">
                  <c:v>6.7147545177544034E-3</c:v>
                </c:pt>
                <c:pt idx="192">
                  <c:v>6.5075540550061104E-3</c:v>
                </c:pt>
                <c:pt idx="193">
                  <c:v>6.3065904574001116E-3</c:v>
                </c:pt>
                <c:pt idx="194">
                  <c:v>6.111682522564903E-3</c:v>
                </c:pt>
                <c:pt idx="195">
                  <c:v>5.9226540332717814E-3</c:v>
                </c:pt>
                <c:pt idx="196">
                  <c:v>5.7393336326985681E-3</c:v>
                </c:pt>
                <c:pt idx="197">
                  <c:v>5.5615547022308115E-3</c:v>
                </c:pt>
                <c:pt idx="198">
                  <c:v>5.3891552417788076E-3</c:v>
                </c:pt>
                <c:pt idx="199">
                  <c:v>5.2219777525876207E-3</c:v>
                </c:pt>
                <c:pt idx="200">
                  <c:v>5.0598691225152296E-3</c:v>
                </c:pt>
                <c:pt idx="201">
                  <c:v>4.9026805137526268E-3</c:v>
                </c:pt>
                <c:pt idx="202">
                  <c:v>4.7502672529585992E-3</c:v>
                </c:pt>
                <c:pt idx="203">
                  <c:v>4.6024887237802433E-3</c:v>
                </c:pt>
                <c:pt idx="204">
                  <c:v>4.4592082617297786E-3</c:v>
                </c:pt>
                <c:pt idx="205">
                  <c:v>4.3202930513867224E-3</c:v>
                </c:pt>
                <c:pt idx="206">
                  <c:v>4.1856140258941538E-3</c:v>
                </c:pt>
                <c:pt idx="207">
                  <c:v>4.055045768716555E-3</c:v>
                </c:pt>
                <c:pt idx="208">
                  <c:v>3.9284664176265699E-3</c:v>
                </c:pt>
                <c:pt idx="209">
                  <c:v>3.8057575708869925E-3</c:v>
                </c:pt>
                <c:pt idx="210">
                  <c:v>3.6868041955942042E-3</c:v>
                </c:pt>
                <c:pt idx="211">
                  <c:v>3.5714945381486113E-3</c:v>
                </c:pt>
                <c:pt idx="212">
                  <c:v>3.4597200368174743E-3</c:v>
                </c:pt>
                <c:pt idx="213">
                  <c:v>3.3513752363551865E-3</c:v>
                </c:pt>
                <c:pt idx="214">
                  <c:v>3.2463577046458795E-3</c:v>
                </c:pt>
                <c:pt idx="215">
                  <c:v>3.1445679513331225E-3</c:v>
                </c:pt>
                <c:pt idx="216">
                  <c:v>3.0459093484013701E-3</c:v>
                </c:pt>
                <c:pt idx="217">
                  <c:v>2.9502880526738056E-3</c:v>
                </c:pt>
                <c:pt idx="218">
                  <c:v>2.8576129301912619E-3</c:v>
                </c:pt>
                <c:pt idx="219">
                  <c:v>2.7677954824369237E-3</c:v>
                </c:pt>
                <c:pt idx="220">
                  <c:v>2.6807497743716697E-3</c:v>
                </c:pt>
                <c:pt idx="221">
                  <c:v>2.5963923642450129E-3</c:v>
                </c:pt>
                <c:pt idx="222">
                  <c:v>2.5146422351468743E-3</c:v>
                </c:pt>
                <c:pt idx="223">
                  <c:v>2.43542072826541E-3</c:v>
                </c:pt>
                <c:pt idx="224">
                  <c:v>2.3586514778166775E-3</c:v>
                </c:pt>
                <c:pt idx="225">
                  <c:v>2.2842603476119455E-3</c:v>
                </c:pt>
                <c:pt idx="226">
                  <c:v>2.2121753692288023E-3</c:v>
                </c:pt>
                <c:pt idx="227">
                  <c:v>2.1423266817526231E-3</c:v>
                </c:pt>
                <c:pt idx="228">
                  <c:v>2.0746464730551977E-3</c:v>
                </c:pt>
                <c:pt idx="229">
                  <c:v>2.009068922577711E-3</c:v>
                </c:pt>
                <c:pt idx="230">
                  <c:v>1.9455301455856666E-3</c:v>
                </c:pt>
                <c:pt idx="231">
                  <c:v>1.8839681388636968E-3</c:v>
                </c:pt>
                <c:pt idx="232">
                  <c:v>1.8243227278186263E-3</c:v>
                </c:pt>
                <c:pt idx="233">
                  <c:v>1.7665355149595805E-3</c:v>
                </c:pt>
                <c:pt idx="234">
                  <c:v>1.7105498297243272E-3</c:v>
                </c:pt>
                <c:pt idx="235">
                  <c:v>1.6563106796215232E-3</c:v>
                </c:pt>
                <c:pt idx="236">
                  <c:v>1.6037647026589344E-3</c:v>
                </c:pt>
                <c:pt idx="237">
                  <c:v>1.5528601210281769E-3</c:v>
                </c:pt>
                <c:pt idx="238">
                  <c:v>1.5035466960170065E-3</c:v>
                </c:pt>
                <c:pt idx="239">
                  <c:v>1.4557756841205897E-3</c:v>
                </c:pt>
                <c:pt idx="240">
                  <c:v>1.4094997943237052E-3</c:v>
                </c:pt>
                <c:pt idx="241">
                  <c:v>1.3646731465262901E-3</c:v>
                </c:pt>
                <c:pt idx="242">
                  <c:v>1.3212512310852014E-3</c:v>
                </c:pt>
                <c:pt idx="243">
                  <c:v>1.2791908694455417E-3</c:v>
                </c:pt>
                <c:pt idx="244">
                  <c:v>1.2384501758354049E-3</c:v>
                </c:pt>
                <c:pt idx="245">
                  <c:v>1.198988519998307E-3</c:v>
                </c:pt>
                <c:pt idx="246">
                  <c:v>1.1607664909381347E-3</c:v>
                </c:pt>
                <c:pt idx="247">
                  <c:v>1.1237458616518287E-3</c:v>
                </c:pt>
                <c:pt idx="248">
                  <c:v>1.0878895548255526E-3</c:v>
                </c:pt>
                <c:pt idx="249">
                  <c:v>1.0531616094705439E-3</c:v>
                </c:pt>
              </c:numCache>
            </c:numRef>
          </c:yVal>
          <c:smooth val="0"/>
          <c:extLst>
            <c:ext xmlns:c16="http://schemas.microsoft.com/office/drawing/2014/chart" uri="{C3380CC4-5D6E-409C-BE32-E72D297353CC}">
              <c16:uniqueId val="{00000001-8EB8-4CB8-9B37-6A13334CE537}"/>
            </c:ext>
          </c:extLst>
        </c:ser>
        <c:dLbls>
          <c:showLegendKey val="0"/>
          <c:showVal val="0"/>
          <c:showCatName val="0"/>
          <c:showSerName val="0"/>
          <c:showPercent val="0"/>
          <c:showBubbleSize val="0"/>
        </c:dLbls>
        <c:axId val="1848607215"/>
        <c:axId val="1848599311"/>
      </c:scatterChart>
      <c:valAx>
        <c:axId val="1848607215"/>
        <c:scaling>
          <c:orientation val="minMax"/>
          <c:max val="40"/>
          <c:min val="0"/>
        </c:scaling>
        <c:delete val="0"/>
        <c:axPos val="b"/>
        <c:title>
          <c:tx>
            <c:rich>
              <a:bodyPr/>
              <a:lstStyle/>
              <a:p>
                <a:pPr>
                  <a:defRPr/>
                </a:pPr>
                <a:r>
                  <a:rPr lang="en-US"/>
                  <a:t>Technology Innovation Diffusion Rate</a:t>
                </a:r>
              </a:p>
            </c:rich>
          </c:tx>
          <c:overlay val="0"/>
        </c:title>
        <c:numFmt formatCode="General" sourceLinked="1"/>
        <c:majorTickMark val="none"/>
        <c:minorTickMark val="none"/>
        <c:tickLblPos val="nextTo"/>
        <c:spPr>
          <a:ln w="6350">
            <a:noFill/>
          </a:ln>
        </c:spPr>
        <c:crossAx val="1848599311"/>
        <c:crosses val="autoZero"/>
        <c:crossBetween val="midCat"/>
        <c:majorUnit val="5"/>
        <c:minorUnit val="1"/>
      </c:valAx>
      <c:valAx>
        <c:axId val="1848599311"/>
        <c:scaling>
          <c:orientation val="minMax"/>
        </c:scaling>
        <c:delete val="0"/>
        <c:axPos val="l"/>
        <c:title>
          <c:tx>
            <c:rich>
              <a:bodyPr/>
              <a:lstStyle/>
              <a:p>
                <a:pPr>
                  <a:defRPr/>
                </a:pPr>
                <a:r>
                  <a:rPr lang="en-US"/>
                  <a:t>f(x)</a:t>
                </a:r>
              </a:p>
            </c:rich>
          </c:tx>
          <c:overlay val="0"/>
        </c:title>
        <c:numFmt formatCode="General" sourceLinked="1"/>
        <c:majorTickMark val="out"/>
        <c:minorTickMark val="none"/>
        <c:tickLblPos val="nextTo"/>
        <c:crossAx val="1848607215"/>
        <c:crosses val="autoZero"/>
        <c:crossBetween val="midCat"/>
      </c:valAx>
      <c:valAx>
        <c:axId val="1848590991"/>
        <c:scaling>
          <c:orientation val="minMax"/>
        </c:scaling>
        <c:delete val="1"/>
        <c:axPos val="r"/>
        <c:numFmt formatCode="General" sourceLinked="1"/>
        <c:majorTickMark val="out"/>
        <c:minorTickMark val="none"/>
        <c:tickLblPos val="nextTo"/>
        <c:crossAx val="1848605551"/>
        <c:crosses val="max"/>
        <c:crossBetween val="between"/>
      </c:valAx>
      <c:dateAx>
        <c:axId val="1848605551"/>
        <c:scaling>
          <c:orientation val="minMax"/>
          <c:max val="10001"/>
          <c:min val="1"/>
        </c:scaling>
        <c:delete val="0"/>
        <c:axPos val="b"/>
        <c:numFmt formatCode="General" sourceLinked="1"/>
        <c:majorTickMark val="out"/>
        <c:minorTickMark val="none"/>
        <c:tickLblPos val="none"/>
        <c:crossAx val="1848590991"/>
        <c:crosses val="autoZero"/>
        <c:auto val="0"/>
        <c:lblOffset val="100"/>
        <c:baseTimeUnit val="days"/>
        <c:majorUnit val="1250"/>
        <c:majorTimeUnit val="days"/>
      </c:dateAx>
      <c:spPr>
        <a:solidFill>
          <a:srgbClr val="FFFFFF"/>
        </a:solidFill>
        <a:ln w="12700">
          <a:solidFill>
            <a:srgbClr val="000000"/>
          </a:solidFill>
          <a:prstDash val="solid"/>
        </a:ln>
      </c:spPr>
    </c:plotArea>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P-P Plot: Gamma</a:t>
            </a:r>
          </a:p>
        </c:rich>
      </c:tx>
      <c:overlay val="0"/>
    </c:title>
    <c:autoTitleDeleted val="0"/>
    <c:plotArea>
      <c:layout/>
      <c:scatterChart>
        <c:scatterStyle val="lineMarker"/>
        <c:varyColors val="0"/>
        <c:ser>
          <c:idx val="0"/>
          <c:order val="0"/>
          <c:spPr>
            <a:ln w="19050">
              <a:noFill/>
            </a:ln>
          </c:spPr>
          <c:marker>
            <c:symbol val="diamond"/>
            <c:size val="3"/>
          </c:marker>
          <c:xVal>
            <c:numRef>
              <c:f>BPIDF2!$Y$1:$Y$42</c:f>
              <c:numCache>
                <c:formatCode>General</c:formatCode>
                <c:ptCount val="42"/>
                <c:pt idx="0">
                  <c:v>2.3809523809523808E-2</c:v>
                </c:pt>
                <c:pt idx="1">
                  <c:v>4.7619047619047616E-2</c:v>
                </c:pt>
                <c:pt idx="2">
                  <c:v>7.1428571428571425E-2</c:v>
                </c:pt>
                <c:pt idx="3">
                  <c:v>9.5238095238095233E-2</c:v>
                </c:pt>
                <c:pt idx="4">
                  <c:v>0.11904761904761904</c:v>
                </c:pt>
                <c:pt idx="5">
                  <c:v>0.14285714285714285</c:v>
                </c:pt>
                <c:pt idx="6">
                  <c:v>0.16666666666666666</c:v>
                </c:pt>
                <c:pt idx="7">
                  <c:v>0.19047619047619047</c:v>
                </c:pt>
                <c:pt idx="8">
                  <c:v>0.21428571428571427</c:v>
                </c:pt>
                <c:pt idx="9">
                  <c:v>0.23809523809523808</c:v>
                </c:pt>
                <c:pt idx="10">
                  <c:v>0.26190476190476192</c:v>
                </c:pt>
                <c:pt idx="11">
                  <c:v>0.2857142857142857</c:v>
                </c:pt>
                <c:pt idx="12">
                  <c:v>0.30952380952380953</c:v>
                </c:pt>
                <c:pt idx="13">
                  <c:v>0.33333333333333331</c:v>
                </c:pt>
                <c:pt idx="14">
                  <c:v>0.35714285714285715</c:v>
                </c:pt>
                <c:pt idx="15">
                  <c:v>0.38095238095238093</c:v>
                </c:pt>
                <c:pt idx="16">
                  <c:v>0.40476190476190477</c:v>
                </c:pt>
                <c:pt idx="17">
                  <c:v>0.42857142857142855</c:v>
                </c:pt>
                <c:pt idx="18">
                  <c:v>0.45238095238095238</c:v>
                </c:pt>
                <c:pt idx="19">
                  <c:v>0.47619047619047616</c:v>
                </c:pt>
                <c:pt idx="20">
                  <c:v>0.5</c:v>
                </c:pt>
                <c:pt idx="21">
                  <c:v>0.52380952380952384</c:v>
                </c:pt>
                <c:pt idx="22">
                  <c:v>0.54761904761904767</c:v>
                </c:pt>
                <c:pt idx="23">
                  <c:v>0.5714285714285714</c:v>
                </c:pt>
                <c:pt idx="24">
                  <c:v>0.59523809523809523</c:v>
                </c:pt>
                <c:pt idx="25">
                  <c:v>0.61904761904761907</c:v>
                </c:pt>
                <c:pt idx="26">
                  <c:v>0.6428571428571429</c:v>
                </c:pt>
                <c:pt idx="27">
                  <c:v>0.66666666666666663</c:v>
                </c:pt>
                <c:pt idx="28">
                  <c:v>0.69047619047619047</c:v>
                </c:pt>
                <c:pt idx="29">
                  <c:v>0.7142857142857143</c:v>
                </c:pt>
                <c:pt idx="30">
                  <c:v>0.73809523809523814</c:v>
                </c:pt>
                <c:pt idx="31">
                  <c:v>0.76190476190476186</c:v>
                </c:pt>
                <c:pt idx="32">
                  <c:v>0.7857142857142857</c:v>
                </c:pt>
                <c:pt idx="33">
                  <c:v>0.80952380952380953</c:v>
                </c:pt>
                <c:pt idx="34">
                  <c:v>0.83333333333333337</c:v>
                </c:pt>
                <c:pt idx="35">
                  <c:v>0.8571428571428571</c:v>
                </c:pt>
                <c:pt idx="36">
                  <c:v>0.88095238095238093</c:v>
                </c:pt>
                <c:pt idx="37">
                  <c:v>0.90476190476190477</c:v>
                </c:pt>
                <c:pt idx="38">
                  <c:v>0.9285714285714286</c:v>
                </c:pt>
                <c:pt idx="39">
                  <c:v>0.95238095238095233</c:v>
                </c:pt>
                <c:pt idx="40">
                  <c:v>0.97619047619047616</c:v>
                </c:pt>
                <c:pt idx="41">
                  <c:v>1</c:v>
                </c:pt>
              </c:numCache>
            </c:numRef>
          </c:xVal>
          <c:yVal>
            <c:numRef>
              <c:f>BPIDF2!$Z$1:$Z$42</c:f>
              <c:numCache>
                <c:formatCode>General</c:formatCode>
                <c:ptCount val="42"/>
                <c:pt idx="0">
                  <c:v>4.5823610644504173E-2</c:v>
                </c:pt>
                <c:pt idx="1">
                  <c:v>5.0722721736635556E-2</c:v>
                </c:pt>
                <c:pt idx="2">
                  <c:v>5.3363677502850135E-2</c:v>
                </c:pt>
                <c:pt idx="3">
                  <c:v>6.4169174188604378E-2</c:v>
                </c:pt>
                <c:pt idx="4">
                  <c:v>9.9082410804931118E-2</c:v>
                </c:pt>
                <c:pt idx="5">
                  <c:v>0.1087289382397707</c:v>
                </c:pt>
                <c:pt idx="6">
                  <c:v>0.10951689500295304</c:v>
                </c:pt>
                <c:pt idx="7">
                  <c:v>0.12352769537204379</c:v>
                </c:pt>
                <c:pt idx="8">
                  <c:v>0.15236738399366917</c:v>
                </c:pt>
                <c:pt idx="9">
                  <c:v>0.19426603840211187</c:v>
                </c:pt>
                <c:pt idx="10">
                  <c:v>0.2727627495500794</c:v>
                </c:pt>
                <c:pt idx="11">
                  <c:v>0.30663541942326583</c:v>
                </c:pt>
                <c:pt idx="12">
                  <c:v>0.31044923929337698</c:v>
                </c:pt>
                <c:pt idx="13">
                  <c:v>0.3198283944594642</c:v>
                </c:pt>
                <c:pt idx="14">
                  <c:v>0.33637330509034552</c:v>
                </c:pt>
                <c:pt idx="15">
                  <c:v>0.3479108157880958</c:v>
                </c:pt>
                <c:pt idx="16">
                  <c:v>0.39410237273988452</c:v>
                </c:pt>
                <c:pt idx="17">
                  <c:v>0.39629626061045053</c:v>
                </c:pt>
                <c:pt idx="18">
                  <c:v>0.43809986197689299</c:v>
                </c:pt>
                <c:pt idx="19">
                  <c:v>0.44867615882413658</c:v>
                </c:pt>
                <c:pt idx="20">
                  <c:v>0.45953210063194927</c:v>
                </c:pt>
                <c:pt idx="21">
                  <c:v>0.49024052372467469</c:v>
                </c:pt>
                <c:pt idx="22">
                  <c:v>0.58033548997754314</c:v>
                </c:pt>
                <c:pt idx="23">
                  <c:v>0.59358986821420112</c:v>
                </c:pt>
                <c:pt idx="24">
                  <c:v>0.60823664854965664</c:v>
                </c:pt>
                <c:pt idx="25">
                  <c:v>0.62382410869250871</c:v>
                </c:pt>
                <c:pt idx="26">
                  <c:v>0.64710270394541181</c:v>
                </c:pt>
                <c:pt idx="27">
                  <c:v>0.65821609026984695</c:v>
                </c:pt>
                <c:pt idx="28">
                  <c:v>0.65889761435543459</c:v>
                </c:pt>
                <c:pt idx="29">
                  <c:v>0.72323917195968845</c:v>
                </c:pt>
                <c:pt idx="30">
                  <c:v>0.72984462105119574</c:v>
                </c:pt>
                <c:pt idx="31">
                  <c:v>0.73507721366140821</c:v>
                </c:pt>
                <c:pt idx="32">
                  <c:v>0.76504362875687693</c:v>
                </c:pt>
                <c:pt idx="33">
                  <c:v>0.77258918709378732</c:v>
                </c:pt>
                <c:pt idx="34">
                  <c:v>0.79967131695756766</c:v>
                </c:pt>
                <c:pt idx="35">
                  <c:v>0.8335994175910616</c:v>
                </c:pt>
                <c:pt idx="36">
                  <c:v>0.85034608611907336</c:v>
                </c:pt>
                <c:pt idx="37">
                  <c:v>0.88197792184578683</c:v>
                </c:pt>
                <c:pt idx="38">
                  <c:v>0.90188850150935429</c:v>
                </c:pt>
                <c:pt idx="39">
                  <c:v>0.91427165243172981</c:v>
                </c:pt>
                <c:pt idx="40">
                  <c:v>0.96585286030647266</c:v>
                </c:pt>
                <c:pt idx="41">
                  <c:v>0.99772912654199364</c:v>
                </c:pt>
              </c:numCache>
            </c:numRef>
          </c:yVal>
          <c:smooth val="0"/>
          <c:extLst>
            <c:ext xmlns:c16="http://schemas.microsoft.com/office/drawing/2014/chart" uri="{C3380CC4-5D6E-409C-BE32-E72D297353CC}">
              <c16:uniqueId val="{00000000-3393-48BF-B5D2-45E06C79864D}"/>
            </c:ext>
          </c:extLst>
        </c:ser>
        <c:ser>
          <c:idx val="1"/>
          <c:order val="1"/>
          <c:spPr>
            <a:ln w="12700">
              <a:solidFill>
                <a:srgbClr val="800000"/>
              </a:solidFill>
              <a:prstDash val="solid"/>
            </a:ln>
          </c:spPr>
          <c:marker>
            <c:symbol val="none"/>
          </c:marker>
          <c:xVal>
            <c:numRef>
              <c:f>BPIDF2!$AA$1:$AA$2</c:f>
              <c:numCache>
                <c:formatCode>General</c:formatCode>
                <c:ptCount val="2"/>
                <c:pt idx="0">
                  <c:v>0</c:v>
                </c:pt>
                <c:pt idx="1">
                  <c:v>1</c:v>
                </c:pt>
              </c:numCache>
            </c:numRef>
          </c:xVal>
          <c:yVal>
            <c:numRef>
              <c:f>BPIDF2!$AB$1:$AB$2</c:f>
              <c:numCache>
                <c:formatCode>General</c:formatCode>
                <c:ptCount val="2"/>
                <c:pt idx="0">
                  <c:v>0</c:v>
                </c:pt>
                <c:pt idx="1">
                  <c:v>1</c:v>
                </c:pt>
              </c:numCache>
            </c:numRef>
          </c:yVal>
          <c:smooth val="0"/>
          <c:extLst>
            <c:ext xmlns:c16="http://schemas.microsoft.com/office/drawing/2014/chart" uri="{C3380CC4-5D6E-409C-BE32-E72D297353CC}">
              <c16:uniqueId val="{00000001-3393-48BF-B5D2-45E06C79864D}"/>
            </c:ext>
          </c:extLst>
        </c:ser>
        <c:dLbls>
          <c:showLegendKey val="0"/>
          <c:showVal val="0"/>
          <c:showCatName val="0"/>
          <c:showSerName val="0"/>
          <c:showPercent val="0"/>
          <c:showBubbleSize val="0"/>
        </c:dLbls>
        <c:axId val="1848588911"/>
        <c:axId val="1848600143"/>
      </c:scatterChart>
      <c:valAx>
        <c:axId val="1848588911"/>
        <c:scaling>
          <c:orientation val="minMax"/>
          <c:max val="1"/>
          <c:min val="0"/>
        </c:scaling>
        <c:delete val="0"/>
        <c:axPos val="b"/>
        <c:title>
          <c:tx>
            <c:rich>
              <a:bodyPr/>
              <a:lstStyle/>
              <a:p>
                <a:pPr>
                  <a:defRPr/>
                </a:pPr>
                <a:r>
                  <a:rPr lang="en-US"/>
                  <a:t>P(Empirical)</a:t>
                </a:r>
              </a:p>
            </c:rich>
          </c:tx>
          <c:overlay val="0"/>
        </c:title>
        <c:numFmt formatCode="General" sourceLinked="1"/>
        <c:majorTickMark val="out"/>
        <c:minorTickMark val="none"/>
        <c:tickLblPos val="nextTo"/>
        <c:crossAx val="1848600143"/>
        <c:crosses val="autoZero"/>
        <c:crossBetween val="midCat"/>
      </c:valAx>
      <c:valAx>
        <c:axId val="1848600143"/>
        <c:scaling>
          <c:orientation val="minMax"/>
          <c:max val="1"/>
          <c:min val="0"/>
        </c:scaling>
        <c:delete val="0"/>
        <c:axPos val="l"/>
        <c:title>
          <c:tx>
            <c:rich>
              <a:bodyPr/>
              <a:lstStyle/>
              <a:p>
                <a:pPr>
                  <a:defRPr/>
                </a:pPr>
                <a:r>
                  <a:rPr lang="en-US"/>
                  <a:t>P(Model)</a:t>
                </a:r>
              </a:p>
            </c:rich>
          </c:tx>
          <c:overlay val="0"/>
        </c:title>
        <c:numFmt formatCode="General" sourceLinked="1"/>
        <c:majorTickMark val="out"/>
        <c:minorTickMark val="none"/>
        <c:tickLblPos val="nextTo"/>
        <c:crossAx val="1848588911"/>
        <c:crosses val="autoZero"/>
        <c:crossBetween val="midCat"/>
      </c:valAx>
      <c:spPr>
        <a:solidFill>
          <a:srgbClr val="FFFFFF"/>
        </a:solidFill>
        <a:ln w="25400">
          <a:noFill/>
        </a:ln>
      </c:spPr>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#19:  Electric Clothes Washer</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Data'!$A$155:$A$244</c:f>
              <c:numCache>
                <c:formatCode>General</c:formatCode>
                <c:ptCount val="90"/>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pt idx="28">
                  <c:v>1954</c:v>
                </c:pt>
                <c:pt idx="29">
                  <c:v>1955</c:v>
                </c:pt>
                <c:pt idx="30">
                  <c:v>1956</c:v>
                </c:pt>
                <c:pt idx="31">
                  <c:v>1957</c:v>
                </c:pt>
                <c:pt idx="32">
                  <c:v>1958</c:v>
                </c:pt>
                <c:pt idx="33">
                  <c:v>1959</c:v>
                </c:pt>
                <c:pt idx="34">
                  <c:v>1960</c:v>
                </c:pt>
                <c:pt idx="35">
                  <c:v>1961</c:v>
                </c:pt>
                <c:pt idx="36">
                  <c:v>1962</c:v>
                </c:pt>
                <c:pt idx="37">
                  <c:v>1963</c:v>
                </c:pt>
                <c:pt idx="38">
                  <c:v>1964</c:v>
                </c:pt>
                <c:pt idx="39">
                  <c:v>1965</c:v>
                </c:pt>
                <c:pt idx="40">
                  <c:v>1966</c:v>
                </c:pt>
                <c:pt idx="41">
                  <c:v>1967</c:v>
                </c:pt>
                <c:pt idx="42">
                  <c:v>1968</c:v>
                </c:pt>
                <c:pt idx="43">
                  <c:v>1969</c:v>
                </c:pt>
                <c:pt idx="44">
                  <c:v>1970</c:v>
                </c:pt>
                <c:pt idx="45">
                  <c:v>1971</c:v>
                </c:pt>
                <c:pt idx="46">
                  <c:v>1972</c:v>
                </c:pt>
                <c:pt idx="47">
                  <c:v>1973</c:v>
                </c:pt>
                <c:pt idx="48">
                  <c:v>1974</c:v>
                </c:pt>
                <c:pt idx="49">
                  <c:v>1975</c:v>
                </c:pt>
                <c:pt idx="50">
                  <c:v>1976</c:v>
                </c:pt>
                <c:pt idx="51">
                  <c:v>1977</c:v>
                </c:pt>
                <c:pt idx="52">
                  <c:v>1978</c:v>
                </c:pt>
                <c:pt idx="53">
                  <c:v>1979</c:v>
                </c:pt>
                <c:pt idx="54">
                  <c:v>1980</c:v>
                </c:pt>
                <c:pt idx="55">
                  <c:v>1981</c:v>
                </c:pt>
                <c:pt idx="56">
                  <c:v>1982</c:v>
                </c:pt>
                <c:pt idx="57">
                  <c:v>1983</c:v>
                </c:pt>
                <c:pt idx="58">
                  <c:v>1984</c:v>
                </c:pt>
                <c:pt idx="59">
                  <c:v>1985</c:v>
                </c:pt>
                <c:pt idx="60">
                  <c:v>1986</c:v>
                </c:pt>
                <c:pt idx="61">
                  <c:v>1987</c:v>
                </c:pt>
                <c:pt idx="62">
                  <c:v>1988</c:v>
                </c:pt>
                <c:pt idx="63">
                  <c:v>1989</c:v>
                </c:pt>
                <c:pt idx="64">
                  <c:v>1990</c:v>
                </c:pt>
                <c:pt idx="65">
                  <c:v>1991</c:v>
                </c:pt>
                <c:pt idx="66">
                  <c:v>1992</c:v>
                </c:pt>
                <c:pt idx="67">
                  <c:v>1993</c:v>
                </c:pt>
                <c:pt idx="68">
                  <c:v>1994</c:v>
                </c:pt>
                <c:pt idx="69">
                  <c:v>1995</c:v>
                </c:pt>
                <c:pt idx="70">
                  <c:v>1996</c:v>
                </c:pt>
                <c:pt idx="71">
                  <c:v>1997</c:v>
                </c:pt>
                <c:pt idx="72">
                  <c:v>1998</c:v>
                </c:pt>
                <c:pt idx="73">
                  <c:v>1999</c:v>
                </c:pt>
                <c:pt idx="74">
                  <c:v>2000</c:v>
                </c:pt>
                <c:pt idx="75">
                  <c:v>2001</c:v>
                </c:pt>
                <c:pt idx="76">
                  <c:v>2002</c:v>
                </c:pt>
                <c:pt idx="77">
                  <c:v>2003</c:v>
                </c:pt>
                <c:pt idx="78">
                  <c:v>2004</c:v>
                </c:pt>
                <c:pt idx="79">
                  <c:v>2005</c:v>
                </c:pt>
                <c:pt idx="80">
                  <c:v>2006</c:v>
                </c:pt>
                <c:pt idx="81">
                  <c:v>2007</c:v>
                </c:pt>
                <c:pt idx="82">
                  <c:v>2008</c:v>
                </c:pt>
                <c:pt idx="83">
                  <c:v>2009</c:v>
                </c:pt>
                <c:pt idx="84">
                  <c:v>2010</c:v>
                </c:pt>
                <c:pt idx="85">
                  <c:v>2011</c:v>
                </c:pt>
                <c:pt idx="86">
                  <c:v>2012</c:v>
                </c:pt>
                <c:pt idx="87">
                  <c:v>2013</c:v>
                </c:pt>
                <c:pt idx="88">
                  <c:v>2014</c:v>
                </c:pt>
                <c:pt idx="89">
                  <c:v>2015</c:v>
                </c:pt>
              </c:numCache>
            </c:numRef>
          </c:cat>
          <c:val>
            <c:numRef>
              <c:f>'Working Data'!$CV$155:$CV$244</c:f>
              <c:numCache>
                <c:formatCode>General</c:formatCode>
                <c:ptCount val="90"/>
                <c:pt idx="0">
                  <c:v>0</c:v>
                </c:pt>
                <c:pt idx="1">
                  <c:v>2.65</c:v>
                </c:pt>
                <c:pt idx="2">
                  <c:v>5.29</c:v>
                </c:pt>
                <c:pt idx="3">
                  <c:v>7.92</c:v>
                </c:pt>
                <c:pt idx="4">
                  <c:v>9.99</c:v>
                </c:pt>
                <c:pt idx="5">
                  <c:v>11.61</c:v>
                </c:pt>
                <c:pt idx="6">
                  <c:v>13.41</c:v>
                </c:pt>
                <c:pt idx="7">
                  <c:v>15.23</c:v>
                </c:pt>
                <c:pt idx="8">
                  <c:v>17.04</c:v>
                </c:pt>
                <c:pt idx="9">
                  <c:v>18.84</c:v>
                </c:pt>
                <c:pt idx="10">
                  <c:v>20.82</c:v>
                </c:pt>
                <c:pt idx="11">
                  <c:v>22.89</c:v>
                </c:pt>
                <c:pt idx="12">
                  <c:v>24.52</c:v>
                </c:pt>
                <c:pt idx="13">
                  <c:v>25.65</c:v>
                </c:pt>
                <c:pt idx="14">
                  <c:v>24.02</c:v>
                </c:pt>
                <c:pt idx="15">
                  <c:v>21.99</c:v>
                </c:pt>
                <c:pt idx="16">
                  <c:v>20.329999999999998</c:v>
                </c:pt>
                <c:pt idx="17">
                  <c:v>18.920000000000002</c:v>
                </c:pt>
                <c:pt idx="18">
                  <c:v>17.71</c:v>
                </c:pt>
                <c:pt idx="19">
                  <c:v>16.57</c:v>
                </c:pt>
                <c:pt idx="20">
                  <c:v>15.51</c:v>
                </c:pt>
                <c:pt idx="21">
                  <c:v>15.55</c:v>
                </c:pt>
                <c:pt idx="22">
                  <c:v>16.149999999999999</c:v>
                </c:pt>
                <c:pt idx="23">
                  <c:v>17.23</c:v>
                </c:pt>
                <c:pt idx="24">
                  <c:v>18.8</c:v>
                </c:pt>
                <c:pt idx="25">
                  <c:v>20.05</c:v>
                </c:pt>
                <c:pt idx="26">
                  <c:v>21.4</c:v>
                </c:pt>
                <c:pt idx="27">
                  <c:v>23.37</c:v>
                </c:pt>
                <c:pt idx="28">
                  <c:v>25.93</c:v>
                </c:pt>
                <c:pt idx="29">
                  <c:v>29.55</c:v>
                </c:pt>
                <c:pt idx="30">
                  <c:v>33.11</c:v>
                </c:pt>
                <c:pt idx="31">
                  <c:v>35.11</c:v>
                </c:pt>
                <c:pt idx="32">
                  <c:v>36.53</c:v>
                </c:pt>
                <c:pt idx="33">
                  <c:v>38.119999999999997</c:v>
                </c:pt>
                <c:pt idx="34">
                  <c:v>40.799999999999997</c:v>
                </c:pt>
                <c:pt idx="35">
                  <c:v>43.4</c:v>
                </c:pt>
                <c:pt idx="36">
                  <c:v>45.62</c:v>
                </c:pt>
                <c:pt idx="37">
                  <c:v>47.6</c:v>
                </c:pt>
                <c:pt idx="38">
                  <c:v>49.44</c:v>
                </c:pt>
                <c:pt idx="39">
                  <c:v>51.19</c:v>
                </c:pt>
                <c:pt idx="40">
                  <c:v>52.88</c:v>
                </c:pt>
                <c:pt idx="41">
                  <c:v>54.56</c:v>
                </c:pt>
                <c:pt idx="42">
                  <c:v>56.27</c:v>
                </c:pt>
                <c:pt idx="43">
                  <c:v>58.04</c:v>
                </c:pt>
                <c:pt idx="44">
                  <c:v>59.9</c:v>
                </c:pt>
                <c:pt idx="45">
                  <c:v>61.88</c:v>
                </c:pt>
                <c:pt idx="46">
                  <c:v>63.9</c:v>
                </c:pt>
                <c:pt idx="47">
                  <c:v>65.900000000000006</c:v>
                </c:pt>
                <c:pt idx="48">
                  <c:v>67.77</c:v>
                </c:pt>
                <c:pt idx="49">
                  <c:v>69.430000000000007</c:v>
                </c:pt>
                <c:pt idx="50">
                  <c:v>70.790000000000006</c:v>
                </c:pt>
                <c:pt idx="51">
                  <c:v>71.78</c:v>
                </c:pt>
                <c:pt idx="52">
                  <c:v>72.3</c:v>
                </c:pt>
                <c:pt idx="53">
                  <c:v>72.27</c:v>
                </c:pt>
                <c:pt idx="54">
                  <c:v>71.599999999999994</c:v>
                </c:pt>
                <c:pt idx="55">
                  <c:v>70.3</c:v>
                </c:pt>
                <c:pt idx="56">
                  <c:v>69.099999999999994</c:v>
                </c:pt>
                <c:pt idx="57">
                  <c:v>69.47</c:v>
                </c:pt>
                <c:pt idx="58">
                  <c:v>70.7</c:v>
                </c:pt>
                <c:pt idx="59">
                  <c:v>71.709999999999994</c:v>
                </c:pt>
                <c:pt idx="60">
                  <c:v>72.489999999999995</c:v>
                </c:pt>
                <c:pt idx="61">
                  <c:v>73.3</c:v>
                </c:pt>
                <c:pt idx="62">
                  <c:v>74.319999999999993</c:v>
                </c:pt>
                <c:pt idx="63">
                  <c:v>75.400000000000006</c:v>
                </c:pt>
                <c:pt idx="64">
                  <c:v>76.3</c:v>
                </c:pt>
                <c:pt idx="65">
                  <c:v>76.930000000000007</c:v>
                </c:pt>
                <c:pt idx="66">
                  <c:v>77.22</c:v>
                </c:pt>
                <c:pt idx="67">
                  <c:v>77.099999999999994</c:v>
                </c:pt>
                <c:pt idx="68">
                  <c:v>77.174999999999997</c:v>
                </c:pt>
                <c:pt idx="69">
                  <c:v>77.25</c:v>
                </c:pt>
                <c:pt idx="70">
                  <c:v>77.325000000000003</c:v>
                </c:pt>
                <c:pt idx="71">
                  <c:v>77.400000000000006</c:v>
                </c:pt>
                <c:pt idx="72">
                  <c:v>77.7</c:v>
                </c:pt>
                <c:pt idx="73">
                  <c:v>77.998999999999995</c:v>
                </c:pt>
                <c:pt idx="74">
                  <c:v>78.299000000000007</c:v>
                </c:pt>
                <c:pt idx="75">
                  <c:v>78.597999999999999</c:v>
                </c:pt>
                <c:pt idx="76">
                  <c:v>79.938999999999993</c:v>
                </c:pt>
                <c:pt idx="77">
                  <c:v>81.28</c:v>
                </c:pt>
                <c:pt idx="78">
                  <c:v>81.644999999999996</c:v>
                </c:pt>
                <c:pt idx="79">
                  <c:v>82.01</c:v>
                </c:pt>
                <c:pt idx="80">
                  <c:v>82.385628186322748</c:v>
                </c:pt>
                <c:pt idx="81">
                  <c:v>82.761256372645477</c:v>
                </c:pt>
                <c:pt idx="82">
                  <c:v>83.136884558968205</c:v>
                </c:pt>
                <c:pt idx="83">
                  <c:v>83.512512745290948</c:v>
                </c:pt>
                <c:pt idx="84">
                  <c:v>84.2</c:v>
                </c:pt>
                <c:pt idx="85">
                  <c:v>84.3</c:v>
                </c:pt>
                <c:pt idx="86">
                  <c:v>84.5</c:v>
                </c:pt>
                <c:pt idx="87">
                  <c:v>84.6</c:v>
                </c:pt>
                <c:pt idx="88">
                  <c:v>84.7</c:v>
                </c:pt>
                <c:pt idx="89">
                  <c:v>84.9</c:v>
                </c:pt>
              </c:numCache>
            </c:numRef>
          </c:val>
          <c:smooth val="0"/>
          <c:extLst>
            <c:ext xmlns:c16="http://schemas.microsoft.com/office/drawing/2014/chart" uri="{C3380CC4-5D6E-409C-BE32-E72D297353CC}">
              <c16:uniqueId val="{00000000-5030-42EE-8AA1-09C4C11E7B67}"/>
            </c:ext>
          </c:extLst>
        </c:ser>
        <c:ser>
          <c:idx val="1"/>
          <c:order val="1"/>
          <c:tx>
            <c:strRef>
              <c:f>'Working Data'!$CW$28</c:f>
              <c:strCache>
                <c:ptCount val="1"/>
                <c:pt idx="0">
                  <c:v>&lt;--Logistic Curve</c:v>
                </c:pt>
              </c:strCache>
            </c:strRef>
          </c:tx>
          <c:spPr>
            <a:ln w="25400" cap="rnd">
              <a:solidFill>
                <a:schemeClr val="accent2"/>
              </a:solidFill>
              <a:prstDash val="sysDot"/>
              <a:round/>
            </a:ln>
            <a:effectLst/>
          </c:spPr>
          <c:marker>
            <c:symbol val="none"/>
          </c:marker>
          <c:cat>
            <c:numRef>
              <c:f>'Working Data'!$A$155:$A$244</c:f>
              <c:numCache>
                <c:formatCode>General</c:formatCode>
                <c:ptCount val="90"/>
                <c:pt idx="0">
                  <c:v>1926</c:v>
                </c:pt>
                <c:pt idx="1">
                  <c:v>1927</c:v>
                </c:pt>
                <c:pt idx="2">
                  <c:v>1928</c:v>
                </c:pt>
                <c:pt idx="3">
                  <c:v>1929</c:v>
                </c:pt>
                <c:pt idx="4">
                  <c:v>1930</c:v>
                </c:pt>
                <c:pt idx="5">
                  <c:v>1931</c:v>
                </c:pt>
                <c:pt idx="6">
                  <c:v>1932</c:v>
                </c:pt>
                <c:pt idx="7">
                  <c:v>1933</c:v>
                </c:pt>
                <c:pt idx="8">
                  <c:v>1934</c:v>
                </c:pt>
                <c:pt idx="9">
                  <c:v>1935</c:v>
                </c:pt>
                <c:pt idx="10">
                  <c:v>1936</c:v>
                </c:pt>
                <c:pt idx="11">
                  <c:v>1937</c:v>
                </c:pt>
                <c:pt idx="12">
                  <c:v>1938</c:v>
                </c:pt>
                <c:pt idx="13">
                  <c:v>1939</c:v>
                </c:pt>
                <c:pt idx="14">
                  <c:v>1940</c:v>
                </c:pt>
                <c:pt idx="15">
                  <c:v>1941</c:v>
                </c:pt>
                <c:pt idx="16">
                  <c:v>1942</c:v>
                </c:pt>
                <c:pt idx="17">
                  <c:v>1943</c:v>
                </c:pt>
                <c:pt idx="18">
                  <c:v>1944</c:v>
                </c:pt>
                <c:pt idx="19">
                  <c:v>1945</c:v>
                </c:pt>
                <c:pt idx="20">
                  <c:v>1946</c:v>
                </c:pt>
                <c:pt idx="21">
                  <c:v>1947</c:v>
                </c:pt>
                <c:pt idx="22">
                  <c:v>1948</c:v>
                </c:pt>
                <c:pt idx="23">
                  <c:v>1949</c:v>
                </c:pt>
                <c:pt idx="24">
                  <c:v>1950</c:v>
                </c:pt>
                <c:pt idx="25">
                  <c:v>1951</c:v>
                </c:pt>
                <c:pt idx="26">
                  <c:v>1952</c:v>
                </c:pt>
                <c:pt idx="27">
                  <c:v>1953</c:v>
                </c:pt>
                <c:pt idx="28">
                  <c:v>1954</c:v>
                </c:pt>
                <c:pt idx="29">
                  <c:v>1955</c:v>
                </c:pt>
                <c:pt idx="30">
                  <c:v>1956</c:v>
                </c:pt>
                <c:pt idx="31">
                  <c:v>1957</c:v>
                </c:pt>
                <c:pt idx="32">
                  <c:v>1958</c:v>
                </c:pt>
                <c:pt idx="33">
                  <c:v>1959</c:v>
                </c:pt>
                <c:pt idx="34">
                  <c:v>1960</c:v>
                </c:pt>
                <c:pt idx="35">
                  <c:v>1961</c:v>
                </c:pt>
                <c:pt idx="36">
                  <c:v>1962</c:v>
                </c:pt>
                <c:pt idx="37">
                  <c:v>1963</c:v>
                </c:pt>
                <c:pt idx="38">
                  <c:v>1964</c:v>
                </c:pt>
                <c:pt idx="39">
                  <c:v>1965</c:v>
                </c:pt>
                <c:pt idx="40">
                  <c:v>1966</c:v>
                </c:pt>
                <c:pt idx="41">
                  <c:v>1967</c:v>
                </c:pt>
                <c:pt idx="42">
                  <c:v>1968</c:v>
                </c:pt>
                <c:pt idx="43">
                  <c:v>1969</c:v>
                </c:pt>
                <c:pt idx="44">
                  <c:v>1970</c:v>
                </c:pt>
                <c:pt idx="45">
                  <c:v>1971</c:v>
                </c:pt>
                <c:pt idx="46">
                  <c:v>1972</c:v>
                </c:pt>
                <c:pt idx="47">
                  <c:v>1973</c:v>
                </c:pt>
                <c:pt idx="48">
                  <c:v>1974</c:v>
                </c:pt>
                <c:pt idx="49">
                  <c:v>1975</c:v>
                </c:pt>
                <c:pt idx="50">
                  <c:v>1976</c:v>
                </c:pt>
                <c:pt idx="51">
                  <c:v>1977</c:v>
                </c:pt>
                <c:pt idx="52">
                  <c:v>1978</c:v>
                </c:pt>
                <c:pt idx="53">
                  <c:v>1979</c:v>
                </c:pt>
                <c:pt idx="54">
                  <c:v>1980</c:v>
                </c:pt>
                <c:pt idx="55">
                  <c:v>1981</c:v>
                </c:pt>
                <c:pt idx="56">
                  <c:v>1982</c:v>
                </c:pt>
                <c:pt idx="57">
                  <c:v>1983</c:v>
                </c:pt>
                <c:pt idx="58">
                  <c:v>1984</c:v>
                </c:pt>
                <c:pt idx="59">
                  <c:v>1985</c:v>
                </c:pt>
                <c:pt idx="60">
                  <c:v>1986</c:v>
                </c:pt>
                <c:pt idx="61">
                  <c:v>1987</c:v>
                </c:pt>
                <c:pt idx="62">
                  <c:v>1988</c:v>
                </c:pt>
                <c:pt idx="63">
                  <c:v>1989</c:v>
                </c:pt>
                <c:pt idx="64">
                  <c:v>1990</c:v>
                </c:pt>
                <c:pt idx="65">
                  <c:v>1991</c:v>
                </c:pt>
                <c:pt idx="66">
                  <c:v>1992</c:v>
                </c:pt>
                <c:pt idx="67">
                  <c:v>1993</c:v>
                </c:pt>
                <c:pt idx="68">
                  <c:v>1994</c:v>
                </c:pt>
                <c:pt idx="69">
                  <c:v>1995</c:v>
                </c:pt>
                <c:pt idx="70">
                  <c:v>1996</c:v>
                </c:pt>
                <c:pt idx="71">
                  <c:v>1997</c:v>
                </c:pt>
                <c:pt idx="72">
                  <c:v>1998</c:v>
                </c:pt>
                <c:pt idx="73">
                  <c:v>1999</c:v>
                </c:pt>
                <c:pt idx="74">
                  <c:v>2000</c:v>
                </c:pt>
                <c:pt idx="75">
                  <c:v>2001</c:v>
                </c:pt>
                <c:pt idx="76">
                  <c:v>2002</c:v>
                </c:pt>
                <c:pt idx="77">
                  <c:v>2003</c:v>
                </c:pt>
                <c:pt idx="78">
                  <c:v>2004</c:v>
                </c:pt>
                <c:pt idx="79">
                  <c:v>2005</c:v>
                </c:pt>
                <c:pt idx="80">
                  <c:v>2006</c:v>
                </c:pt>
                <c:pt idx="81">
                  <c:v>2007</c:v>
                </c:pt>
                <c:pt idx="82">
                  <c:v>2008</c:v>
                </c:pt>
                <c:pt idx="83">
                  <c:v>2009</c:v>
                </c:pt>
                <c:pt idx="84">
                  <c:v>2010</c:v>
                </c:pt>
                <c:pt idx="85">
                  <c:v>2011</c:v>
                </c:pt>
                <c:pt idx="86">
                  <c:v>2012</c:v>
                </c:pt>
                <c:pt idx="87">
                  <c:v>2013</c:v>
                </c:pt>
                <c:pt idx="88">
                  <c:v>2014</c:v>
                </c:pt>
                <c:pt idx="89">
                  <c:v>2015</c:v>
                </c:pt>
              </c:numCache>
            </c:numRef>
          </c:cat>
          <c:val>
            <c:numRef>
              <c:f>'Working Data'!$CW$155:$CW$244</c:f>
              <c:numCache>
                <c:formatCode>0.000</c:formatCode>
                <c:ptCount val="90"/>
                <c:pt idx="0">
                  <c:v>5.9172923349866897</c:v>
                </c:pt>
                <c:pt idx="1">
                  <c:v>6.3471082361965392</c:v>
                </c:pt>
                <c:pt idx="2">
                  <c:v>6.8054546951790176</c:v>
                </c:pt>
                <c:pt idx="3">
                  <c:v>7.2938266231592577</c:v>
                </c:pt>
                <c:pt idx="4">
                  <c:v>7.8137384485030985</c:v>
                </c:pt>
                <c:pt idx="5">
                  <c:v>8.3667147273742994</c:v>
                </c:pt>
                <c:pt idx="6">
                  <c:v>8.9542792231973909</c:v>
                </c:pt>
                <c:pt idx="7">
                  <c:v>9.5779423732239319</c:v>
                </c:pt>
                <c:pt idx="8">
                  <c:v>10.2391870815199</c:v>
                </c:pt>
                <c:pt idx="9">
                  <c:v>10.939452805320665</c:v>
                </c:pt>
                <c:pt idx="10">
                  <c:v>11.68011793653524</c:v>
                </c:pt>
                <c:pt idx="11">
                  <c:v>12.462480522637412</c:v>
                </c:pt>
                <c:pt idx="12">
                  <c:v>13.287737421409854</c:v>
                </c:pt>
                <c:pt idx="13">
                  <c:v>14.156962041809253</c:v>
                </c:pt>
                <c:pt idx="14">
                  <c:v>15.071080887953743</c:v>
                </c:pt>
                <c:pt idx="15">
                  <c:v>16.03084919372797</c:v>
                </c:pt>
                <c:pt idx="16">
                  <c:v>17.036826009979279</c:v>
                </c:pt>
                <c:pt idx="17">
                  <c:v>18.089349182310301</c:v>
                </c:pt>
                <c:pt idx="18">
                  <c:v>19.188510731956086</c:v>
                </c:pt>
                <c:pt idx="19">
                  <c:v>20.334133221430513</c:v>
                </c:pt>
                <c:pt idx="20">
                  <c:v>21.525747746257196</c:v>
                </c:pt>
                <c:pt idx="21">
                  <c:v>22.762574239508861</c:v>
                </c:pt>
                <c:pt idx="22">
                  <c:v>24.043504802274143</c:v>
                </c:pt>
                <c:pt idx="23">
                  <c:v>25.367090775931864</c:v>
                </c:pt>
                <c:pt idx="24">
                  <c:v>26.731534247163943</c:v>
                </c:pt>
                <c:pt idx="25">
                  <c:v>28.134684620851786</c:v>
                </c:pt>
                <c:pt idx="26">
                  <c:v>29.57404080760983</c:v>
                </c:pt>
                <c:pt idx="27">
                  <c:v>31.046759451680913</c:v>
                </c:pt>
                <c:pt idx="28">
                  <c:v>32.549669473245864</c:v>
                </c:pt>
                <c:pt idx="29">
                  <c:v>34.079293021066199</c:v>
                </c:pt>
                <c:pt idx="30">
                  <c:v>35.631872733150303</c:v>
                </c:pt>
                <c:pt idx="31">
                  <c:v>37.203404993154898</c:v>
                </c:pt>
                <c:pt idx="32">
                  <c:v>38.789678658419902</c:v>
                </c:pt>
                <c:pt idx="33">
                  <c:v>40.386318532774183</c:v>
                </c:pt>
                <c:pt idx="34">
                  <c:v>41.988832674657935</c:v>
                </c:pt>
                <c:pt idx="35">
                  <c:v>43.592662479190402</c:v>
                </c:pt>
                <c:pt idx="36">
                  <c:v>45.193234360635486</c:v>
                </c:pt>
                <c:pt idx="37">
                  <c:v>46.786011796147989</c:v>
                </c:pt>
                <c:pt idx="38">
                  <c:v>48.366546476796394</c:v>
                </c:pt>
                <c:pt idx="39">
                  <c:v>49.930527348586246</c:v>
                </c:pt>
                <c:pt idx="40">
                  <c:v>51.473826412257957</c:v>
                </c:pt>
                <c:pt idx="41">
                  <c:v>52.992540280679776</c:v>
                </c:pt>
                <c:pt idx="42">
                  <c:v>54.483026658821146</c:v>
                </c:pt>
                <c:pt idx="43">
                  <c:v>55.941935103793767</c:v>
                </c:pt>
                <c:pt idx="44">
                  <c:v>57.366231630419065</c:v>
                </c:pt>
                <c:pt idx="45">
                  <c:v>58.753216940103933</c:v>
                </c:pt>
                <c:pt idx="46">
                  <c:v>60.10053825692416</c:v>
                </c:pt>
                <c:pt idx="47">
                  <c:v>61.406194945414178</c:v>
                </c:pt>
                <c:pt idx="48">
                  <c:v>62.668538252103183</c:v>
                </c:pt>
                <c:pt idx="49">
                  <c:v>63.886265651868626</c:v>
                </c:pt>
                <c:pt idx="50">
                  <c:v>65.058410387456675</c:v>
                </c:pt>
                <c:pt idx="51">
                  <c:v>66.184326864940545</c:v>
                </c:pt>
                <c:pt idx="52">
                  <c:v>67.263672610264479</c:v>
                </c:pt>
                <c:pt idx="53">
                  <c:v>68.296387504746122</c:v>
                </c:pt>
                <c:pt idx="54">
                  <c:v>69.282671004066032</c:v>
                </c:pt>
                <c:pt idx="55">
                  <c:v>70.222958010214953</c:v>
                </c:pt>
                <c:pt idx="56">
                  <c:v>71.117894013832569</c:v>
                </c:pt>
                <c:pt idx="57">
                  <c:v>71.968310060123315</c:v>
                </c:pt>
                <c:pt idx="58">
                  <c:v>72.775198019597696</c:v>
                </c:pt>
                <c:pt idx="59">
                  <c:v>73.539686569324658</c:v>
                </c:pt>
                <c:pt idx="60">
                  <c:v>74.263018214669316</c:v>
                </c:pt>
                <c:pt idx="61">
                  <c:v>74.946527608446402</c:v>
                </c:pt>
                <c:pt idx="62">
                  <c:v>75.591621356194636</c:v>
                </c:pt>
                <c:pt idx="63">
                  <c:v>76.19975943437872</c:v>
                </c:pt>
                <c:pt idx="64">
                  <c:v>76.772438293691692</c:v>
                </c:pt>
                <c:pt idx="65">
                  <c:v>77.311175672703868</c:v>
                </c:pt>
                <c:pt idx="66">
                  <c:v>77.817497107922648</c:v>
                </c:pt>
                <c:pt idx="67">
                  <c:v>78.292924094618385</c:v>
                </c:pt>
                <c:pt idx="68">
                  <c:v>78.738963828032325</c:v>
                </c:pt>
                <c:pt idx="69">
                  <c:v>79.157100436160775</c:v>
                </c:pt>
                <c:pt idx="70">
                  <c:v>79.548787602465978</c:v>
                </c:pt>
                <c:pt idx="71">
                  <c:v>79.915442468822775</c:v>
                </c:pt>
                <c:pt idx="72">
                  <c:v>80.258440705004887</c:v>
                </c:pt>
                <c:pt idx="73">
                  <c:v>80.579112630313276</c:v>
                </c:pt>
                <c:pt idx="74">
                  <c:v>80.878740274876634</c:v>
                </c:pt>
                <c:pt idx="75">
                  <c:v>81.158555272104564</c:v>
                </c:pt>
                <c:pt idx="76">
                  <c:v>81.419737479217588</c:v>
                </c:pt>
                <c:pt idx="77">
                  <c:v>81.663414229257924</c:v>
                </c:pt>
                <c:pt idx="78">
                  <c:v>81.890660125122807</c:v>
                </c:pt>
                <c:pt idx="79">
                  <c:v>82.10249729364223</c:v>
                </c:pt>
                <c:pt idx="80">
                  <c:v>82.299896025299461</c:v>
                </c:pt>
                <c:pt idx="81">
                  <c:v>82.483775732667056</c:v>
                </c:pt>
                <c:pt idx="82">
                  <c:v>82.655006167859995</c:v>
                </c:pt>
                <c:pt idx="83">
                  <c:v>82.814408846182488</c:v>
                </c:pt>
                <c:pt idx="84">
                  <c:v>82.962758629595584</c:v>
                </c:pt>
                <c:pt idx="85">
                  <c:v>83.100785429612316</c:v>
                </c:pt>
                <c:pt idx="86">
                  <c:v>83.229175994715533</c:v>
                </c:pt>
                <c:pt idx="87">
                  <c:v>83.34857575238253</c:v>
                </c:pt>
                <c:pt idx="88">
                  <c:v>83.459590680301048</c:v>
                </c:pt>
                <c:pt idx="89">
                  <c:v>83.562789185387317</c:v>
                </c:pt>
              </c:numCache>
            </c:numRef>
          </c:val>
          <c:smooth val="0"/>
          <c:extLst>
            <c:ext xmlns:c16="http://schemas.microsoft.com/office/drawing/2014/chart" uri="{C3380CC4-5D6E-409C-BE32-E72D297353CC}">
              <c16:uniqueId val="{00000001-5030-42EE-8AA1-09C4C11E7B67}"/>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Data'!$CX$1</c:f>
              <c:strCache>
                <c:ptCount val="1"/>
                <c:pt idx="0">
                  <c:v>1st Derivative (Scaled to Fit)</c:v>
                </c:pt>
              </c:strCache>
            </c:strRef>
          </c:tx>
          <c:spPr>
            <a:ln w="25400" cap="rnd">
              <a:solidFill>
                <a:schemeClr val="accent5"/>
              </a:solidFill>
              <a:prstDash val="sysDash"/>
              <a:round/>
            </a:ln>
            <a:effectLst/>
          </c:spPr>
          <c:marker>
            <c:symbol val="none"/>
          </c:marker>
          <c:val>
            <c:numRef>
              <c:f>'Working Data'!$CX$155:$CX$244</c:f>
              <c:numCache>
                <c:formatCode>0.000</c:formatCode>
                <c:ptCount val="90"/>
                <c:pt idx="0">
                  <c:v>5.2005301309406733E-2</c:v>
                </c:pt>
                <c:pt idx="1">
                  <c:v>5.5479259414704163E-2</c:v>
                </c:pt>
                <c:pt idx="2">
                  <c:v>5.9138515855624803E-2</c:v>
                </c:pt>
                <c:pt idx="3">
                  <c:v>6.2986036262449765E-2</c:v>
                </c:pt>
                <c:pt idx="4">
                  <c:v>6.7023704386765318E-2</c:v>
                </c:pt>
                <c:pt idx="5">
                  <c:v>7.1252136495310953E-2</c:v>
                </c:pt>
                <c:pt idx="6">
                  <c:v>7.5670484490949111E-2</c:v>
                </c:pt>
                <c:pt idx="7">
                  <c:v>8.0276230003971161E-2</c:v>
                </c:pt>
                <c:pt idx="8">
                  <c:v>8.5064972480400916E-2</c:v>
                </c:pt>
                <c:pt idx="9">
                  <c:v>9.0030215160439866E-2</c:v>
                </c:pt>
                <c:pt idx="10">
                  <c:v>9.5163153771493592E-2</c:v>
                </c:pt>
                <c:pt idx="11">
                  <c:v>0.10045247372867834</c:v>
                </c:pt>
                <c:pt idx="12">
                  <c:v>0.10588416260308346</c:v>
                </c:pt>
                <c:pt idx="13">
                  <c:v>0.11144134553478054</c:v>
                </c:pt>
                <c:pt idx="14">
                  <c:v>0.1171041520727099</c:v>
                </c:pt>
                <c:pt idx="15">
                  <c:v>0.12284962354588198</c:v>
                </c:pt>
                <c:pt idx="16">
                  <c:v>0.12865167043043133</c:v>
                </c:pt>
                <c:pt idx="17">
                  <c:v>0.13448108919119608</c:v>
                </c:pt>
                <c:pt idx="18">
                  <c:v>0.1403056476618425</c:v>
                </c:pt>
                <c:pt idx="19">
                  <c:v>0.14609024710913107</c:v>
                </c:pt>
                <c:pt idx="20">
                  <c:v>0.15179716764585818</c:v>
                </c:pt>
                <c:pt idx="21">
                  <c:v>0.15738640157967546</c:v>
                </c:pt>
                <c:pt idx="22">
                  <c:v>0.16281607661225816</c:v>
                </c:pt>
                <c:pt idx="23">
                  <c:v>0.16804296757887341</c:v>
                </c:pt>
                <c:pt idx="24">
                  <c:v>0.17302309173505753</c:v>
                </c:pt>
                <c:pt idx="25">
                  <c:v>0.17771237859948485</c:v>
                </c:pt>
                <c:pt idx="26">
                  <c:v>0.18206740124483556</c:v>
                </c:pt>
                <c:pt idx="27">
                  <c:v>0.18604615192884486</c:v>
                </c:pt>
                <c:pt idx="28">
                  <c:v>0.18960884134236189</c:v>
                </c:pt>
                <c:pt idx="29">
                  <c:v>0.19271869779729653</c:v>
                </c:pt>
                <c:pt idx="30">
                  <c:v>0.19534274064916898</c:v>
                </c:pt>
                <c:pt idx="31">
                  <c:v>0.19745250137267858</c:v>
                </c:pt>
                <c:pt idx="32">
                  <c:v>0.19902466614687681</c:v>
                </c:pt>
                <c:pt idx="33">
                  <c:v>0.20004161563661502</c:v>
                </c:pt>
                <c:pt idx="34">
                  <c:v>0.20049184085617733</c:v>
                </c:pt>
                <c:pt idx="35">
                  <c:v>0.20037021844049335</c:v>
                </c:pt>
                <c:pt idx="36">
                  <c:v>0.1996781340987786</c:v>
                </c:pt>
                <c:pt idx="37">
                  <c:v>0.19842344916893084</c:v>
                </c:pt>
                <c:pt idx="38">
                  <c:v>0.19662031165226043</c:v>
                </c:pt>
                <c:pt idx="39">
                  <c:v>0.19428881948289242</c:v>
                </c:pt>
                <c:pt idx="40">
                  <c:v>0.1914545496778525</c:v>
                </c:pt>
                <c:pt idx="41">
                  <c:v>0.18814797206817449</c:v>
                </c:pt>
                <c:pt idx="42">
                  <c:v>0.18440377024624571</c:v>
                </c:pt>
                <c:pt idx="43">
                  <c:v>0.18026009499152737</c:v>
                </c:pt>
                <c:pt idx="44">
                  <c:v>0.17575777667202991</c:v>
                </c:pt>
                <c:pt idx="45">
                  <c:v>0.17093952298360282</c:v>
                </c:pt>
                <c:pt idx="46">
                  <c:v>0.16584912699915885</c:v>
                </c:pt>
                <c:pt idx="47">
                  <c:v>0.16053070804788505</c:v>
                </c:pt>
                <c:pt idx="48">
                  <c:v>0.15502800467583461</c:v>
                </c:pt>
                <c:pt idx="49">
                  <c:v>0.14938373512688152</c:v>
                </c:pt>
                <c:pt idx="50">
                  <c:v>0.14363903670214273</c:v>
                </c:pt>
                <c:pt idx="51">
                  <c:v>0.1378329912627948</c:v>
                </c:pt>
                <c:pt idx="52">
                  <c:v>0.13200224025616852</c:v>
                </c:pt>
                <c:pt idx="53">
                  <c:v>0.12618068914206038</c:v>
                </c:pt>
                <c:pt idx="54">
                  <c:v>0.12039929809786583</c:v>
                </c:pt>
                <c:pt idx="55">
                  <c:v>0.11468595345877068</c:v>
                </c:pt>
                <c:pt idx="56">
                  <c:v>0.10906541252742345</c:v>
                </c:pt>
                <c:pt idx="57">
                  <c:v>0.10355931315135718</c:v>
                </c:pt>
                <c:pt idx="58">
                  <c:v>9.818623877044115E-2</c:v>
                </c:pt>
                <c:pt idx="59">
                  <c:v>9.2961829414014777E-2</c:v>
                </c:pt>
                <c:pt idx="60">
                  <c:v>8.7898929298843298E-2</c:v>
                </c:pt>
                <c:pt idx="61">
                  <c:v>8.3007762160655918E-2</c:v>
                </c:pt>
                <c:pt idx="62">
                  <c:v>7.829612616133233E-2</c:v>
                </c:pt>
                <c:pt idx="63">
                  <c:v>7.3769601074506252E-2</c:v>
                </c:pt>
                <c:pt idx="64">
                  <c:v>6.9431761397396499E-2</c:v>
                </c:pt>
                <c:pt idx="65">
                  <c:v>6.5284390009902091E-2</c:v>
                </c:pt>
                <c:pt idx="66">
                  <c:v>6.1327687958700403E-2</c:v>
                </c:pt>
                <c:pt idx="67">
                  <c:v>5.7560476850635943E-2</c:v>
                </c:pt>
                <c:pt idx="68">
                  <c:v>5.3980391172610082E-2</c:v>
                </c:pt>
                <c:pt idx="69">
                  <c:v>5.0584058599823865E-2</c:v>
                </c:pt>
                <c:pt idx="70">
                  <c:v>4.7367267003263866E-2</c:v>
                </c:pt>
                <c:pt idx="71">
                  <c:v>4.4325117419256474E-2</c:v>
                </c:pt>
                <c:pt idx="72">
                  <c:v>4.1452162701627264E-2</c:v>
                </c:pt>
                <c:pt idx="73">
                  <c:v>3.8742531946478816E-2</c:v>
                </c:pt>
                <c:pt idx="74">
                  <c:v>3.6190041068841189E-2</c:v>
                </c:pt>
                <c:pt idx="75">
                  <c:v>3.3788290128572623E-2</c:v>
                </c:pt>
                <c:pt idx="76">
                  <c:v>3.1530748159423472E-2</c:v>
                </c:pt>
                <c:pt idx="77">
                  <c:v>2.9410826359554797E-2</c:v>
                </c:pt>
                <c:pt idx="78">
                  <c:v>2.7421940562966204E-2</c:v>
                </c:pt>
                <c:pt idx="79">
                  <c:v>2.5557563937466315E-2</c:v>
                </c:pt>
                <c:pt idx="80">
                  <c:v>2.3811270853376591E-2</c:v>
                </c:pt>
                <c:pt idx="81">
                  <c:v>2.2176772844544296E-2</c:v>
                </c:pt>
                <c:pt idx="82">
                  <c:v>2.0647947544973677E-2</c:v>
                </c:pt>
                <c:pt idx="83">
                  <c:v>1.9218861435109969E-2</c:v>
                </c:pt>
                <c:pt idx="84">
                  <c:v>1.7883787175350559E-2</c:v>
                </c:pt>
                <c:pt idx="85">
                  <c:v>1.6637216243799789E-2</c:v>
                </c:pt>
                <c:pt idx="86">
                  <c:v>1.5473867533069691E-2</c:v>
                </c:pt>
                <c:pt idx="87">
                  <c:v>1.4388692498939896E-2</c:v>
                </c:pt>
                <c:pt idx="88">
                  <c:v>1.3376877393334366E-2</c:v>
                </c:pt>
                <c:pt idx="89">
                  <c:v>1.2433843056367562E-2</c:v>
                </c:pt>
              </c:numCache>
            </c:numRef>
          </c:val>
          <c:smooth val="0"/>
          <c:extLst>
            <c:ext xmlns:c16="http://schemas.microsoft.com/office/drawing/2014/chart" uri="{C3380CC4-5D6E-409C-BE32-E72D297353CC}">
              <c16:uniqueId val="{00000002-5030-42EE-8AA1-09C4C11E7B67}"/>
            </c:ext>
          </c:extLst>
        </c:ser>
        <c:ser>
          <c:idx val="2"/>
          <c:order val="3"/>
          <c:tx>
            <c:strRef>
              <c:f>'Working Data'!$CY$28</c:f>
              <c:strCache>
                <c:ptCount val="1"/>
                <c:pt idx="0">
                  <c:v>2nd Derivative</c:v>
                </c:pt>
              </c:strCache>
            </c:strRef>
          </c:tx>
          <c:spPr>
            <a:ln w="25400" cap="rnd">
              <a:solidFill>
                <a:schemeClr val="accent3"/>
              </a:solidFill>
              <a:prstDash val="dash"/>
              <a:round/>
            </a:ln>
            <a:effectLst/>
          </c:spPr>
          <c:marker>
            <c:symbol val="none"/>
          </c:marker>
          <c:val>
            <c:numRef>
              <c:f>'Working Data'!$CY$155:$CY$244</c:f>
              <c:numCache>
                <c:formatCode>0.000</c:formatCode>
                <c:ptCount val="90"/>
                <c:pt idx="0">
                  <c:v>2.7060263528083273E-2</c:v>
                </c:pt>
                <c:pt idx="1">
                  <c:v>2.8528253669454245E-2</c:v>
                </c:pt>
                <c:pt idx="2">
                  <c:v>3.0023826614325014E-2</c:v>
                </c:pt>
                <c:pt idx="3">
                  <c:v>3.1539036340414134E-2</c:v>
                </c:pt>
                <c:pt idx="4">
                  <c:v>3.3064501630585968E-2</c:v>
                </c:pt>
                <c:pt idx="5">
                  <c:v>3.458930882183571E-2</c:v>
                </c:pt>
                <c:pt idx="6">
                  <c:v>3.6100929610933356E-2</c:v>
                </c:pt>
                <c:pt idx="7">
                  <c:v>3.7585159820095235E-2</c:v>
                </c:pt>
                <c:pt idx="8">
                  <c:v>3.9026085740983728E-2</c:v>
                </c:pt>
                <c:pt idx="9">
                  <c:v>4.0406085278367448E-2</c:v>
                </c:pt>
                <c:pt idx="10">
                  <c:v>4.1705871536122076E-2</c:v>
                </c:pt>
                <c:pt idx="11">
                  <c:v>4.2904586647358245E-2</c:v>
                </c:pt>
                <c:pt idx="12">
                  <c:v>4.3979953458815203E-2</c:v>
                </c:pt>
                <c:pt idx="13">
                  <c:v>4.4908492045473862E-2</c:v>
                </c:pt>
                <c:pt idx="14">
                  <c:v>4.5665806866380783E-2</c:v>
                </c:pt>
                <c:pt idx="15">
                  <c:v>4.6226948601264403E-2</c:v>
                </c:pt>
                <c:pt idx="16">
                  <c:v>4.6566852277581228E-2</c:v>
                </c:pt>
                <c:pt idx="17">
                  <c:v>4.6660850193164252E-2</c:v>
                </c:pt>
                <c:pt idx="18">
                  <c:v>4.648525439375694E-2</c:v>
                </c:pt>
                <c:pt idx="19">
                  <c:v>4.6017999171658934E-2</c:v>
                </c:pt>
                <c:pt idx="20">
                  <c:v>4.5239329376157454E-2</c:v>
                </c:pt>
                <c:pt idx="21">
                  <c:v>4.4132515507793929E-2</c:v>
                </c:pt>
                <c:pt idx="22">
                  <c:v>4.2684571918144905E-2</c:v>
                </c:pt>
                <c:pt idx="23">
                  <c:v>4.0886950325995805E-2</c:v>
                </c:pt>
                <c:pt idx="24">
                  <c:v>3.8736177698657344E-2</c:v>
                </c:pt>
                <c:pt idx="25">
                  <c:v>3.6234405748112569E-2</c:v>
                </c:pt>
                <c:pt idx="26">
                  <c:v>3.3389839234116647E-2</c:v>
                </c:pt>
                <c:pt idx="27">
                  <c:v>3.0217012246120105E-2</c:v>
                </c:pt>
                <c:pt idx="28">
                  <c:v>2.6736885819154062E-2</c:v>
                </c:pt>
                <c:pt idx="29">
                  <c:v>2.2976746621303917E-2</c:v>
                </c:pt>
                <c:pt idx="30">
                  <c:v>1.8969894829377505E-2</c:v>
                </c:pt>
                <c:pt idx="31">
                  <c:v>1.4755119275147936E-2</c:v>
                </c:pt>
                <c:pt idx="32">
                  <c:v>1.0375968895806373E-2</c:v>
                </c:pt>
                <c:pt idx="33">
                  <c:v>5.8798407068375779E-3</c:v>
                </c:pt>
                <c:pt idx="34">
                  <c:v>1.316915094427876E-3</c:v>
                </c:pt>
                <c:pt idx="35">
                  <c:v>-3.2610216471131515E-3</c:v>
                </c:pt>
                <c:pt idx="36">
                  <c:v>-7.8018206918300968E-3</c:v>
                </c:pt>
                <c:pt idx="37">
                  <c:v>-1.2254229023949232E-2</c:v>
                </c:pt>
                <c:pt idx="38">
                  <c:v>-1.6569110857483162E-2</c:v>
                </c:pt>
                <c:pt idx="39">
                  <c:v>-2.0700582558490398E-2</c:v>
                </c:pt>
                <c:pt idx="40">
                  <c:v>-2.4607016854753038E-2</c:v>
                </c:pt>
                <c:pt idx="41">
                  <c:v>-2.8251880057889367E-2</c:v>
                </c:pt>
                <c:pt idx="42">
                  <c:v>-3.1604375867723987E-2</c:v>
                </c:pt>
                <c:pt idx="43">
                  <c:v>-3.4639880269931839E-2</c:v>
                </c:pt>
                <c:pt idx="44">
                  <c:v>-3.7340163222563595E-2</c:v>
                </c:pt>
                <c:pt idx="45">
                  <c:v>-3.9693403443860367E-2</c:v>
                </c:pt>
                <c:pt idx="46">
                  <c:v>-4.1694011968155927E-2</c:v>
                </c:pt>
                <c:pt idx="47">
                  <c:v>-4.3342287705251989E-2</c:v>
                </c:pt>
                <c:pt idx="48">
                  <c:v>-4.4643933699287749E-2</c:v>
                </c:pt>
                <c:pt idx="49">
                  <c:v>-4.5609466019712747E-2</c:v>
                </c:pt>
                <c:pt idx="50">
                  <c:v>-4.6253548301994261E-2</c:v>
                </c:pt>
                <c:pt idx="51">
                  <c:v>-4.6594284115950735E-2</c:v>
                </c:pt>
                <c:pt idx="52">
                  <c:v>-4.6652496911884063E-2</c:v>
                </c:pt>
                <c:pt idx="53">
                  <c:v>-4.6451023678184634E-2</c:v>
                </c:pt>
                <c:pt idx="54">
                  <c:v>-4.6014044055539542E-2</c:v>
                </c:pt>
                <c:pt idx="55">
                  <c:v>-4.5366461888716687E-2</c:v>
                </c:pt>
                <c:pt idx="56">
                  <c:v>-4.4533351405049174E-2</c:v>
                </c:pt>
                <c:pt idx="57">
                  <c:v>-4.3539475670860334E-2</c:v>
                </c:pt>
                <c:pt idx="58">
                  <c:v>-4.2408880900689602E-2</c:v>
                </c:pt>
                <c:pt idx="59">
                  <c:v>-4.1164566713181479E-2</c:v>
                </c:pt>
                <c:pt idx="60">
                  <c:v>-3.9828229608804222E-2</c:v>
                </c:pt>
                <c:pt idx="61">
                  <c:v>-3.842007479884494E-2</c:v>
                </c:pt>
                <c:pt idx="62">
                  <c:v>-3.6958690009463009E-2</c:v>
                </c:pt>
                <c:pt idx="63">
                  <c:v>-3.5460973955410126E-2</c:v>
                </c:pt>
                <c:pt idx="64">
                  <c:v>-3.394211174308729E-2</c:v>
                </c:pt>
                <c:pt idx="65">
                  <c:v>-3.2415589431188024E-2</c:v>
                </c:pt>
                <c:pt idx="66">
                  <c:v>-3.0893240258175123E-2</c:v>
                </c:pt>
                <c:pt idx="67">
                  <c:v>-2.9385315553664276E-2</c:v>
                </c:pt>
                <c:pt idx="68">
                  <c:v>-2.7900574009220188E-2</c:v>
                </c:pt>
                <c:pt idx="69">
                  <c:v>-2.6446383728359439E-2</c:v>
                </c:pt>
                <c:pt idx="70">
                  <c:v>-2.502883225314996E-2</c:v>
                </c:pt>
                <c:pt idx="71">
                  <c:v>-2.3652840535054617E-2</c:v>
                </c:pt>
                <c:pt idx="72">
                  <c:v>-2.23222775508552E-2</c:v>
                </c:pt>
                <c:pt idx="73">
                  <c:v>-2.1040072940408095E-2</c:v>
                </c:pt>
                <c:pt idx="74">
                  <c:v>-1.9808325649373053E-2</c:v>
                </c:pt>
                <c:pt idx="75">
                  <c:v>-1.8628407091035356E-2</c:v>
                </c:pt>
                <c:pt idx="76">
                  <c:v>-1.7501057795893997E-2</c:v>
                </c:pt>
                <c:pt idx="77">
                  <c:v>-1.6426476898350067E-2</c:v>
                </c:pt>
                <c:pt idx="78">
                  <c:v>-1.5404404121546734E-2</c:v>
                </c:pt>
                <c:pt idx="79">
                  <c:v>-1.4434194170632082E-2</c:v>
                </c:pt>
                <c:pt idx="80">
                  <c:v>-1.3514883638649262E-2</c:v>
                </c:pt>
                <c:pt idx="81">
                  <c:v>-1.2645250675342629E-2</c:v>
                </c:pt>
                <c:pt idx="82">
                  <c:v>-1.1823867774666036E-2</c:v>
                </c:pt>
                <c:pt idx="83">
                  <c:v>-1.1049148108519286E-2</c:v>
                </c:pt>
                <c:pt idx="84">
                  <c:v>-1.0319385878445959E-2</c:v>
                </c:pt>
                <c:pt idx="85">
                  <c:v>-9.6327911792382873E-3</c:v>
                </c:pt>
                <c:pt idx="86">
                  <c:v>-8.9875198734351777E-3</c:v>
                </c:pt>
                <c:pt idx="87">
                  <c:v>-8.3816989676870953E-3</c:v>
                </c:pt>
                <c:pt idx="88">
                  <c:v>-7.813447964351683E-3</c:v>
                </c:pt>
                <c:pt idx="89">
                  <c:v>-7.2808966373289754E-3</c:v>
                </c:pt>
              </c:numCache>
            </c:numRef>
          </c:val>
          <c:smooth val="0"/>
          <c:extLst>
            <c:ext xmlns:c16="http://schemas.microsoft.com/office/drawing/2014/chart" uri="{C3380CC4-5D6E-409C-BE32-E72D297353CC}">
              <c16:uniqueId val="{00000003-5030-42EE-8AA1-09C4C11E7B67}"/>
            </c:ext>
          </c:extLst>
        </c:ser>
        <c:ser>
          <c:idx val="3"/>
          <c:order val="4"/>
          <c:tx>
            <c:strRef>
              <c:f>'Working Data'!$CZ$28</c:f>
              <c:strCache>
                <c:ptCount val="1"/>
                <c:pt idx="0">
                  <c:v>3rd Derivative</c:v>
                </c:pt>
              </c:strCache>
            </c:strRef>
          </c:tx>
          <c:spPr>
            <a:ln w="25400" cap="rnd">
              <a:solidFill>
                <a:schemeClr val="accent4"/>
              </a:solidFill>
              <a:prstDash val="dashDot"/>
              <a:round/>
            </a:ln>
            <a:effectLst/>
          </c:spPr>
          <c:marker>
            <c:symbol val="none"/>
          </c:marker>
          <c:val>
            <c:numRef>
              <c:f>'Working Data'!$CZ$155:$CZ$244</c:f>
              <c:numCache>
                <c:formatCode>0.000</c:formatCode>
                <c:ptCount val="90"/>
                <c:pt idx="0">
                  <c:v>1.4518876520196577E-3</c:v>
                </c:pt>
                <c:pt idx="1">
                  <c:v>1.4829915181338875E-3</c:v>
                </c:pt>
                <c:pt idx="2">
                  <c:v>1.5068318311459361E-3</c:v>
                </c:pt>
                <c:pt idx="3">
                  <c:v>1.5220257179203453E-3</c:v>
                </c:pt>
                <c:pt idx="4">
                  <c:v>1.5270873025713526E-3</c:v>
                </c:pt>
                <c:pt idx="5">
                  <c:v>1.52044006576332E-3</c:v>
                </c:pt>
                <c:pt idx="6">
                  <c:v>1.5004347276663145E-3</c:v>
                </c:pt>
                <c:pt idx="7">
                  <c:v>1.4653734051738357E-3</c:v>
                </c:pt>
                <c:pt idx="8">
                  <c:v>1.4135407130124989E-3</c:v>
                </c:pt>
                <c:pt idx="9">
                  <c:v>1.3432423335273055E-3</c:v>
                </c:pt>
                <c:pt idx="10">
                  <c:v>1.2528513595814277E-3</c:v>
                </c:pt>
                <c:pt idx="11">
                  <c:v>1.1408624095152399E-3</c:v>
                </c:pt>
                <c:pt idx="12">
                  <c:v>1.0059531165137285E-3</c:v>
                </c:pt>
                <c:pt idx="13">
                  <c:v>8.4705210680478241E-4</c:v>
                </c:pt>
                <c:pt idx="14">
                  <c:v>6.63412009546224E-4</c:v>
                </c:pt>
                <c:pt idx="15">
                  <c:v>4.546854038306559E-4</c:v>
                </c:pt>
                <c:pt idx="16">
                  <c:v>2.2100093460743114E-4</c:v>
                </c:pt>
                <c:pt idx="17">
                  <c:v>-3.6963837897856626E-5</c:v>
                </c:pt>
                <c:pt idx="18">
                  <c:v>-3.1791689607430331E-4</c:v>
                </c:pt>
                <c:pt idx="19">
                  <c:v>-6.1989804806649536E-4</c:v>
                </c:pt>
                <c:pt idx="20">
                  <c:v>-9.4024182938308313E-4</c:v>
                </c:pt>
                <c:pt idx="21">
                  <c:v>-1.2755618149209572E-3</c:v>
                </c:pt>
                <c:pt idx="22">
                  <c:v>-1.621760787942076E-3</c:v>
                </c:pt>
                <c:pt idx="23">
                  <c:v>-1.97407047233868E-3</c:v>
                </c:pt>
                <c:pt idx="24">
                  <c:v>-2.327123376346578E-3</c:v>
                </c:pt>
                <c:pt idx="25">
                  <c:v>-2.6750577338099731E-3</c:v>
                </c:pt>
                <c:pt idx="26">
                  <c:v>-3.0116546219228308E-3</c:v>
                </c:pt>
                <c:pt idx="27">
                  <c:v>-3.3305041886272685E-3</c:v>
                </c:pt>
                <c:pt idx="28">
                  <c:v>-3.6251956901864387E-3</c:v>
                </c:pt>
                <c:pt idx="29">
                  <c:v>-3.889523907073698E-3</c:v>
                </c:pt>
                <c:pt idx="30">
                  <c:v>-4.117702680612725E-3</c:v>
                </c:pt>
                <c:pt idx="31">
                  <c:v>-4.3045749972877544E-3</c:v>
                </c:pt>
                <c:pt idx="32">
                  <c:v>-4.4458084177370159E-3</c:v>
                </c:pt>
                <c:pt idx="33">
                  <c:v>-4.5380648254684649E-3</c:v>
                </c:pt>
                <c:pt idx="34">
                  <c:v>-4.5791345047742236E-3</c:v>
                </c:pt>
                <c:pt idx="35">
                  <c:v>-4.5680264100981536E-3</c:v>
                </c:pt>
                <c:pt idx="36">
                  <c:v>-4.505009033781978E-3</c:v>
                </c:pt>
                <c:pt idx="37">
                  <c:v>-4.3915993111070511E-3</c:v>
                </c:pt>
                <c:pt idx="38">
                  <c:v>-4.2305002596747633E-3</c:v>
                </c:pt>
                <c:pt idx="39">
                  <c:v>-4.0254912465675415E-3</c:v>
                </c:pt>
                <c:pt idx="40">
                  <c:v>-3.7812776308493688E-3</c:v>
                </c:pt>
                <c:pt idx="41">
                  <c:v>-3.5033088004187795E-3</c:v>
                </c:pt>
                <c:pt idx="42">
                  <c:v>-3.1975751376307261E-3</c:v>
                </c:pt>
                <c:pt idx="43">
                  <c:v>-2.8703951180219685E-3</c:v>
                </c:pt>
                <c:pt idx="44">
                  <c:v>-2.5282035705240409E-3</c:v>
                </c:pt>
                <c:pt idx="45">
                  <c:v>-2.1773511876891105E-3</c:v>
                </c:pt>
                <c:pt idx="46">
                  <c:v>-1.8239238184495953E-3</c:v>
                </c:pt>
                <c:pt idx="47">
                  <c:v>-1.4735880943013723E-3</c:v>
                </c:pt>
                <c:pt idx="48">
                  <c:v>-1.131467740248572E-3</c:v>
                </c:pt>
                <c:pt idx="49">
                  <c:v>-8.0205270501373428E-4</c:v>
                </c:pt>
                <c:pt idx="50">
                  <c:v>-4.891411846112974E-4</c:v>
                </c:pt>
                <c:pt idx="51">
                  <c:v>-1.9581284264473111E-4</c:v>
                </c:pt>
                <c:pt idx="52">
                  <c:v>7.5569864179543268E-5</c:v>
                </c:pt>
                <c:pt idx="53">
                  <c:v>3.2333632671904231E-4</c:v>
                </c:pt>
                <c:pt idx="54">
                  <c:v>5.4646302938920837E-4</c:v>
                </c:pt>
                <c:pt idx="55">
                  <c:v>7.4451423237098307E-4</c:v>
                </c:pt>
                <c:pt idx="56">
                  <c:v>9.1757279577399722E-4</c:v>
                </c:pt>
                <c:pt idx="57">
                  <c:v>1.0661654812031552E-3</c:v>
                </c:pt>
                <c:pt idx="58">
                  <c:v>1.1911865258455905E-3</c:v>
                </c:pt>
                <c:pt idx="59">
                  <c:v>1.2938226449874348E-3</c:v>
                </c:pt>
                <c:pt idx="60">
                  <c:v>1.3754819428772847E-3</c:v>
                </c:pt>
                <c:pt idx="61">
                  <c:v>1.4377285491662076E-3</c:v>
                </c:pt>
                <c:pt idx="62">
                  <c:v>1.4822241858177244E-3</c:v>
                </c:pt>
                <c:pt idx="63">
                  <c:v>1.5106773318230248E-3</c:v>
                </c:pt>
                <c:pt idx="64">
                  <c:v>1.5248002035166033E-3</c:v>
                </c:pt>
                <c:pt idx="65">
                  <c:v>1.5262734108193398E-3</c:v>
                </c:pt>
                <c:pt idx="66">
                  <c:v>1.5167178814156606E-3</c:v>
                </c:pt>
                <c:pt idx="67">
                  <c:v>1.4976734579430673E-3</c:v>
                </c:pt>
                <c:pt idx="68">
                  <c:v>1.470583457054453E-3</c:v>
                </c:pt>
                <c:pt idx="69">
                  <c:v>1.4367844216682875E-3</c:v>
                </c:pt>
                <c:pt idx="70">
                  <c:v>1.3975002866567084E-3</c:v>
                </c:pt>
                <c:pt idx="71">
                  <c:v>1.353840202138042E-3</c:v>
                </c:pt>
                <c:pt idx="72">
                  <c:v>1.3067993071707608E-3</c:v>
                </c:pt>
                <c:pt idx="73">
                  <c:v>1.2572618112365933E-3</c:v>
                </c:pt>
                <c:pt idx="74">
                  <c:v>1.2060058143008247E-3</c:v>
                </c:pt>
                <c:pt idx="75">
                  <c:v>1.1537093728517167E-3</c:v>
                </c:pt>
                <c:pt idx="76">
                  <c:v>1.1009573949698314E-3</c:v>
                </c:pt>
                <c:pt idx="77">
                  <c:v>1.048249019214796E-3</c:v>
                </c:pt>
                <c:pt idx="78">
                  <c:v>9.9600519802001933E-4</c:v>
                </c:pt>
                <c:pt idx="79">
                  <c:v>9.4457626525508106E-4</c:v>
                </c:pt>
                <c:pt idx="80">
                  <c:v>8.9424931918285122E-4</c:v>
                </c:pt>
                <c:pt idx="81">
                  <c:v>8.4525529620185335E-4</c:v>
                </c:pt>
                <c:pt idx="82">
                  <c:v>7.9777564784683545E-4</c:v>
                </c:pt>
                <c:pt idx="83">
                  <c:v>7.519485640562879E-4</c:v>
                </c:pt>
                <c:pt idx="84">
                  <c:v>7.0787471036054192E-4</c:v>
                </c:pt>
                <c:pt idx="85">
                  <c:v>6.6562246610804793E-4</c:v>
                </c:pt>
                <c:pt idx="86">
                  <c:v>6.2523266584555781E-4</c:v>
                </c:pt>
                <c:pt idx="87">
                  <c:v>5.8672285718673145E-4</c:v>
                </c:pt>
                <c:pt idx="88">
                  <c:v>5.5009109657939872E-4</c:v>
                </c:pt>
                <c:pt idx="89">
                  <c:v>5.1531930988826043E-4</c:v>
                </c:pt>
              </c:numCache>
            </c:numRef>
          </c:val>
          <c:smooth val="0"/>
          <c:extLst>
            <c:ext xmlns:c16="http://schemas.microsoft.com/office/drawing/2014/chart" uri="{C3380CC4-5D6E-409C-BE32-E72D297353CC}">
              <c16:uniqueId val="{00000004-5030-42EE-8AA1-09C4C11E7B67}"/>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a:p>
                <a:pPr marL="0" marR="0" lvl="0" indent="0" algn="ctr" defTabSz="914400" rtl="0" eaLnBrk="1" fontAlgn="auto" latinLnBrk="0" hangingPunct="1">
                  <a:lnSpc>
                    <a:spcPct val="100000"/>
                  </a:lnSpc>
                  <a:spcBef>
                    <a:spcPts val="0"/>
                  </a:spcBef>
                  <a:spcAft>
                    <a:spcPts val="0"/>
                  </a:spcAft>
                  <a:buClrTx/>
                  <a:buSzTx/>
                  <a:buFontTx/>
                  <a:buNone/>
                  <a:tabLst/>
                  <a:defRPr/>
                </a:pPr>
                <a:endParaRPr lang="en-US"/>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Gamma - Three Parameter</a:t>
            </a:r>
          </a:p>
        </c:rich>
      </c:tx>
      <c:overlay val="0"/>
    </c:title>
    <c:autoTitleDeleted val="0"/>
    <c:plotArea>
      <c:layout/>
      <c:areaChart>
        <c:grouping val="standard"/>
        <c:varyColors val="0"/>
        <c:ser>
          <c:idx val="2"/>
          <c:order val="2"/>
          <c:tx>
            <c:v>Shade</c:v>
          </c:tx>
          <c:spPr>
            <a:solidFill>
              <a:srgbClr val="CCFFCC"/>
            </a:solidFill>
            <a:ln w="25400">
              <a:noFill/>
            </a:ln>
          </c:spPr>
          <c:cat>
            <c:numRef>
              <c:f>BPIDF2!$AN$1:$AN$22</c:f>
              <c:numCache>
                <c:formatCode>General</c:formatCode>
                <c:ptCount val="22"/>
                <c:pt idx="0">
                  <c:v>330</c:v>
                </c:pt>
                <c:pt idx="1">
                  <c:v>330</c:v>
                </c:pt>
                <c:pt idx="2">
                  <c:v>1522</c:v>
                </c:pt>
                <c:pt idx="3">
                  <c:v>1522</c:v>
                </c:pt>
                <c:pt idx="4">
                  <c:v>1522</c:v>
                </c:pt>
                <c:pt idx="5">
                  <c:v>2713</c:v>
                </c:pt>
                <c:pt idx="6">
                  <c:v>2713</c:v>
                </c:pt>
                <c:pt idx="7">
                  <c:v>2713</c:v>
                </c:pt>
                <c:pt idx="8">
                  <c:v>3904</c:v>
                </c:pt>
                <c:pt idx="9">
                  <c:v>3904</c:v>
                </c:pt>
                <c:pt idx="10">
                  <c:v>3904</c:v>
                </c:pt>
                <c:pt idx="11">
                  <c:v>5095</c:v>
                </c:pt>
                <c:pt idx="12">
                  <c:v>5095</c:v>
                </c:pt>
                <c:pt idx="13">
                  <c:v>5095</c:v>
                </c:pt>
                <c:pt idx="14">
                  <c:v>6287</c:v>
                </c:pt>
                <c:pt idx="15">
                  <c:v>6287</c:v>
                </c:pt>
                <c:pt idx="16">
                  <c:v>6287</c:v>
                </c:pt>
                <c:pt idx="17">
                  <c:v>7478</c:v>
                </c:pt>
                <c:pt idx="18">
                  <c:v>7478</c:v>
                </c:pt>
                <c:pt idx="19">
                  <c:v>7478</c:v>
                </c:pt>
                <c:pt idx="20">
                  <c:v>8669</c:v>
                </c:pt>
                <c:pt idx="21">
                  <c:v>8669</c:v>
                </c:pt>
              </c:numCache>
            </c:numRef>
          </c:cat>
          <c:val>
            <c:numRef>
              <c:f>BPIDF2!$AF$1:$AF$22</c:f>
              <c:numCache>
                <c:formatCode>General</c:formatCode>
                <c:ptCount val="22"/>
                <c:pt idx="0">
                  <c:v>0</c:v>
                </c:pt>
                <c:pt idx="1">
                  <c:v>0.45238095238095238</c:v>
                </c:pt>
                <c:pt idx="2">
                  <c:v>0.45238095238095238</c:v>
                </c:pt>
                <c:pt idx="3">
                  <c:v>0</c:v>
                </c:pt>
                <c:pt idx="4">
                  <c:v>0.30952380952380953</c:v>
                </c:pt>
                <c:pt idx="5">
                  <c:v>0.30952380952380953</c:v>
                </c:pt>
                <c:pt idx="6">
                  <c:v>0</c:v>
                </c:pt>
                <c:pt idx="7">
                  <c:v>0.14285714285714285</c:v>
                </c:pt>
                <c:pt idx="8">
                  <c:v>0.14285714285714285</c:v>
                </c:pt>
                <c:pt idx="9">
                  <c:v>0</c:v>
                </c:pt>
                <c:pt idx="10">
                  <c:v>4.7619047619047616E-2</c:v>
                </c:pt>
                <c:pt idx="11">
                  <c:v>4.7619047619047616E-2</c:v>
                </c:pt>
                <c:pt idx="12">
                  <c:v>0</c:v>
                </c:pt>
                <c:pt idx="13">
                  <c:v>2.3809523809523808E-2</c:v>
                </c:pt>
                <c:pt idx="14">
                  <c:v>2.3809523809523808E-2</c:v>
                </c:pt>
                <c:pt idx="15">
                  <c:v>0</c:v>
                </c:pt>
                <c:pt idx="16">
                  <c:v>0</c:v>
                </c:pt>
                <c:pt idx="17">
                  <c:v>0</c:v>
                </c:pt>
                <c:pt idx="18">
                  <c:v>0</c:v>
                </c:pt>
                <c:pt idx="19">
                  <c:v>2.3809523809523808E-2</c:v>
                </c:pt>
                <c:pt idx="20">
                  <c:v>2.3809523809523808E-2</c:v>
                </c:pt>
                <c:pt idx="21">
                  <c:v>0</c:v>
                </c:pt>
              </c:numCache>
            </c:numRef>
          </c:val>
          <c:extLst>
            <c:ext xmlns:c16="http://schemas.microsoft.com/office/drawing/2014/chart" uri="{C3380CC4-5D6E-409C-BE32-E72D297353CC}">
              <c16:uniqueId val="{00000002-BAB6-4272-8E2C-3784774340D8}"/>
            </c:ext>
          </c:extLst>
        </c:ser>
        <c:dLbls>
          <c:showLegendKey val="0"/>
          <c:showVal val="0"/>
          <c:showCatName val="0"/>
          <c:showSerName val="0"/>
          <c:showPercent val="0"/>
          <c:showBubbleSize val="0"/>
        </c:dLbls>
        <c:axId val="1848582255"/>
        <c:axId val="1848603887"/>
      </c:areaChart>
      <c:scatterChart>
        <c:scatterStyle val="lineMarker"/>
        <c:varyColors val="0"/>
        <c:ser>
          <c:idx val="0"/>
          <c:order val="0"/>
          <c:tx>
            <c:v>Hist</c:v>
          </c:tx>
          <c:spPr>
            <a:ln w="12700">
              <a:solidFill>
                <a:srgbClr val="000000"/>
              </a:solidFill>
              <a:prstDash val="solid"/>
            </a:ln>
          </c:spPr>
          <c:marker>
            <c:symbol val="none"/>
          </c:marker>
          <c:xVal>
            <c:numRef>
              <c:f>BPIDF2!$AE$1:$AE$22</c:f>
              <c:numCache>
                <c:formatCode>General</c:formatCode>
                <c:ptCount val="22"/>
                <c:pt idx="0">
                  <c:v>1.3169999999999999</c:v>
                </c:pt>
                <c:pt idx="1">
                  <c:v>1.3169999999999999</c:v>
                </c:pt>
                <c:pt idx="2">
                  <c:v>6.0819999999999999</c:v>
                </c:pt>
                <c:pt idx="3">
                  <c:v>6.0819999999999999</c:v>
                </c:pt>
                <c:pt idx="4">
                  <c:v>6.0819999999999999</c:v>
                </c:pt>
                <c:pt idx="5">
                  <c:v>10.847</c:v>
                </c:pt>
                <c:pt idx="6">
                  <c:v>10.847</c:v>
                </c:pt>
                <c:pt idx="7">
                  <c:v>10.847</c:v>
                </c:pt>
                <c:pt idx="8">
                  <c:v>15.611999999999998</c:v>
                </c:pt>
                <c:pt idx="9">
                  <c:v>15.611999999999998</c:v>
                </c:pt>
                <c:pt idx="10">
                  <c:v>15.611999999999998</c:v>
                </c:pt>
                <c:pt idx="11">
                  <c:v>20.376999999999999</c:v>
                </c:pt>
                <c:pt idx="12">
                  <c:v>20.376999999999999</c:v>
                </c:pt>
                <c:pt idx="13">
                  <c:v>20.376999999999999</c:v>
                </c:pt>
                <c:pt idx="14">
                  <c:v>25.141999999999999</c:v>
                </c:pt>
                <c:pt idx="15">
                  <c:v>25.141999999999999</c:v>
                </c:pt>
                <c:pt idx="16">
                  <c:v>25.141999999999999</c:v>
                </c:pt>
                <c:pt idx="17">
                  <c:v>29.907</c:v>
                </c:pt>
                <c:pt idx="18">
                  <c:v>29.907</c:v>
                </c:pt>
                <c:pt idx="19">
                  <c:v>29.907</c:v>
                </c:pt>
                <c:pt idx="20">
                  <c:v>34.671999999999997</c:v>
                </c:pt>
                <c:pt idx="21">
                  <c:v>34.671999999999997</c:v>
                </c:pt>
              </c:numCache>
            </c:numRef>
          </c:xVal>
          <c:yVal>
            <c:numRef>
              <c:f>BPIDF2!$AF$1:$AF$22</c:f>
              <c:numCache>
                <c:formatCode>General</c:formatCode>
                <c:ptCount val="22"/>
                <c:pt idx="0">
                  <c:v>0</c:v>
                </c:pt>
                <c:pt idx="1">
                  <c:v>0.45238095238095238</c:v>
                </c:pt>
                <c:pt idx="2">
                  <c:v>0.45238095238095238</c:v>
                </c:pt>
                <c:pt idx="3">
                  <c:v>0</c:v>
                </c:pt>
                <c:pt idx="4">
                  <c:v>0.30952380952380953</c:v>
                </c:pt>
                <c:pt idx="5">
                  <c:v>0.30952380952380953</c:v>
                </c:pt>
                <c:pt idx="6">
                  <c:v>0</c:v>
                </c:pt>
                <c:pt idx="7">
                  <c:v>0.14285714285714285</c:v>
                </c:pt>
                <c:pt idx="8">
                  <c:v>0.14285714285714285</c:v>
                </c:pt>
                <c:pt idx="9">
                  <c:v>0</c:v>
                </c:pt>
                <c:pt idx="10">
                  <c:v>4.7619047619047616E-2</c:v>
                </c:pt>
                <c:pt idx="11">
                  <c:v>4.7619047619047616E-2</c:v>
                </c:pt>
                <c:pt idx="12">
                  <c:v>0</c:v>
                </c:pt>
                <c:pt idx="13">
                  <c:v>2.3809523809523808E-2</c:v>
                </c:pt>
                <c:pt idx="14">
                  <c:v>2.3809523809523808E-2</c:v>
                </c:pt>
                <c:pt idx="15">
                  <c:v>0</c:v>
                </c:pt>
                <c:pt idx="16">
                  <c:v>0</c:v>
                </c:pt>
                <c:pt idx="17">
                  <c:v>0</c:v>
                </c:pt>
                <c:pt idx="18">
                  <c:v>0</c:v>
                </c:pt>
                <c:pt idx="19">
                  <c:v>2.3809523809523808E-2</c:v>
                </c:pt>
                <c:pt idx="20">
                  <c:v>2.3809523809523808E-2</c:v>
                </c:pt>
                <c:pt idx="21">
                  <c:v>0</c:v>
                </c:pt>
              </c:numCache>
            </c:numRef>
          </c:yVal>
          <c:smooth val="0"/>
          <c:extLst>
            <c:ext xmlns:c16="http://schemas.microsoft.com/office/drawing/2014/chart" uri="{C3380CC4-5D6E-409C-BE32-E72D297353CC}">
              <c16:uniqueId val="{00000000-BAB6-4272-8E2C-3784774340D8}"/>
            </c:ext>
          </c:extLst>
        </c:ser>
        <c:ser>
          <c:idx val="1"/>
          <c:order val="1"/>
          <c:spPr>
            <a:ln w="25400">
              <a:solidFill>
                <a:srgbClr val="000000"/>
              </a:solidFill>
              <a:prstDash val="solid"/>
            </a:ln>
          </c:spPr>
          <c:marker>
            <c:symbol val="none"/>
          </c:marker>
          <c:xVal>
            <c:numRef>
              <c:f>BPIDF2!$AG$1:$AG$250</c:f>
              <c:numCache>
                <c:formatCode>General</c:formatCode>
                <c:ptCount val="250"/>
                <c:pt idx="0">
                  <c:v>1.3178898890656587</c:v>
                </c:pt>
                <c:pt idx="1">
                  <c:v>1.5279856580594697</c:v>
                </c:pt>
                <c:pt idx="2">
                  <c:v>1.7380814270532807</c:v>
                </c:pt>
                <c:pt idx="3">
                  <c:v>1.9481771960470917</c:v>
                </c:pt>
                <c:pt idx="4">
                  <c:v>2.1582729650409029</c:v>
                </c:pt>
                <c:pt idx="5">
                  <c:v>2.3683687340347142</c:v>
                </c:pt>
                <c:pt idx="6">
                  <c:v>2.5784645030285254</c:v>
                </c:pt>
                <c:pt idx="7">
                  <c:v>2.7885602720223366</c:v>
                </c:pt>
                <c:pt idx="8">
                  <c:v>2.9986560410161478</c:v>
                </c:pt>
                <c:pt idx="9">
                  <c:v>3.208751810009959</c:v>
                </c:pt>
                <c:pt idx="10">
                  <c:v>3.4188475790037702</c:v>
                </c:pt>
                <c:pt idx="11">
                  <c:v>3.6289433479975814</c:v>
                </c:pt>
                <c:pt idx="12">
                  <c:v>3.8390391169913927</c:v>
                </c:pt>
                <c:pt idx="13">
                  <c:v>4.0491348859852039</c:v>
                </c:pt>
                <c:pt idx="14">
                  <c:v>4.2592306549790147</c:v>
                </c:pt>
                <c:pt idx="15">
                  <c:v>4.4693264239728254</c:v>
                </c:pt>
                <c:pt idx="16">
                  <c:v>4.6794221929666362</c:v>
                </c:pt>
                <c:pt idx="17">
                  <c:v>4.889517961960447</c:v>
                </c:pt>
                <c:pt idx="18">
                  <c:v>5.0996137309542577</c:v>
                </c:pt>
                <c:pt idx="19">
                  <c:v>5.3097094999480685</c:v>
                </c:pt>
                <c:pt idx="20">
                  <c:v>5.5198052689418793</c:v>
                </c:pt>
                <c:pt idx="21">
                  <c:v>5.7299010379356901</c:v>
                </c:pt>
                <c:pt idx="22">
                  <c:v>5.9399968069295008</c:v>
                </c:pt>
                <c:pt idx="23">
                  <c:v>6.1500925759233116</c:v>
                </c:pt>
                <c:pt idx="24">
                  <c:v>6.3601883449171224</c:v>
                </c:pt>
                <c:pt idx="25">
                  <c:v>6.5702841139109331</c:v>
                </c:pt>
                <c:pt idx="26">
                  <c:v>6.7803798829047439</c:v>
                </c:pt>
                <c:pt idx="27">
                  <c:v>6.9904756518985547</c:v>
                </c:pt>
                <c:pt idx="28">
                  <c:v>7.2005714208923655</c:v>
                </c:pt>
                <c:pt idx="29">
                  <c:v>7.4106671898861762</c:v>
                </c:pt>
                <c:pt idx="30">
                  <c:v>7.620762958879987</c:v>
                </c:pt>
                <c:pt idx="31">
                  <c:v>7.8308587278737978</c:v>
                </c:pt>
                <c:pt idx="32">
                  <c:v>8.0409544968676094</c:v>
                </c:pt>
                <c:pt idx="33">
                  <c:v>8.2510502658614211</c:v>
                </c:pt>
                <c:pt idx="34">
                  <c:v>8.4611460348552328</c:v>
                </c:pt>
                <c:pt idx="35">
                  <c:v>8.6712418038490444</c:v>
                </c:pt>
                <c:pt idx="36">
                  <c:v>8.8813375728428561</c:v>
                </c:pt>
                <c:pt idx="37">
                  <c:v>9.0914333418366677</c:v>
                </c:pt>
                <c:pt idx="38">
                  <c:v>9.3015291108304794</c:v>
                </c:pt>
                <c:pt idx="39">
                  <c:v>9.5116248798242911</c:v>
                </c:pt>
                <c:pt idx="40">
                  <c:v>9.7217206488181027</c:v>
                </c:pt>
                <c:pt idx="41">
                  <c:v>9.9318164178119144</c:v>
                </c:pt>
                <c:pt idx="42">
                  <c:v>10.141912186805726</c:v>
                </c:pt>
                <c:pt idx="43">
                  <c:v>10.352007955799538</c:v>
                </c:pt>
                <c:pt idx="44">
                  <c:v>10.562103724793349</c:v>
                </c:pt>
                <c:pt idx="45">
                  <c:v>10.772199493787161</c:v>
                </c:pt>
                <c:pt idx="46">
                  <c:v>10.982295262780973</c:v>
                </c:pt>
                <c:pt idx="47">
                  <c:v>11.192391031774784</c:v>
                </c:pt>
                <c:pt idx="48">
                  <c:v>11.402486800768596</c:v>
                </c:pt>
                <c:pt idx="49">
                  <c:v>11.612582569762408</c:v>
                </c:pt>
                <c:pt idx="50">
                  <c:v>11.822678338756219</c:v>
                </c:pt>
                <c:pt idx="51">
                  <c:v>12.032774107750031</c:v>
                </c:pt>
                <c:pt idx="52">
                  <c:v>12.242869876743843</c:v>
                </c:pt>
                <c:pt idx="53">
                  <c:v>12.452965645737654</c:v>
                </c:pt>
                <c:pt idx="54">
                  <c:v>12.663061414731466</c:v>
                </c:pt>
                <c:pt idx="55">
                  <c:v>12.873157183725278</c:v>
                </c:pt>
                <c:pt idx="56">
                  <c:v>13.083252952719089</c:v>
                </c:pt>
                <c:pt idx="57">
                  <c:v>13.293348721712901</c:v>
                </c:pt>
                <c:pt idx="58">
                  <c:v>13.503444490706713</c:v>
                </c:pt>
                <c:pt idx="59">
                  <c:v>13.713540259700524</c:v>
                </c:pt>
                <c:pt idx="60">
                  <c:v>13.923636028694336</c:v>
                </c:pt>
                <c:pt idx="61">
                  <c:v>14.133731797688148</c:v>
                </c:pt>
                <c:pt idx="62">
                  <c:v>14.343827566681959</c:v>
                </c:pt>
                <c:pt idx="63">
                  <c:v>14.553923335675771</c:v>
                </c:pt>
                <c:pt idx="64">
                  <c:v>14.764019104669583</c:v>
                </c:pt>
                <c:pt idx="65">
                  <c:v>14.974114873663394</c:v>
                </c:pt>
                <c:pt idx="66">
                  <c:v>15.184210642657206</c:v>
                </c:pt>
                <c:pt idx="67">
                  <c:v>15.394306411651018</c:v>
                </c:pt>
                <c:pt idx="68">
                  <c:v>15.604402180644829</c:v>
                </c:pt>
                <c:pt idx="69">
                  <c:v>15.814497949638641</c:v>
                </c:pt>
                <c:pt idx="70">
                  <c:v>16.024593718632453</c:v>
                </c:pt>
                <c:pt idx="71">
                  <c:v>16.234689487626262</c:v>
                </c:pt>
                <c:pt idx="72">
                  <c:v>16.444785256620072</c:v>
                </c:pt>
                <c:pt idx="73">
                  <c:v>16.654881025613882</c:v>
                </c:pt>
                <c:pt idx="74">
                  <c:v>16.864976794607692</c:v>
                </c:pt>
                <c:pt idx="75">
                  <c:v>17.075072563601502</c:v>
                </c:pt>
                <c:pt idx="76">
                  <c:v>17.285168332595312</c:v>
                </c:pt>
                <c:pt idx="77">
                  <c:v>17.495264101589122</c:v>
                </c:pt>
                <c:pt idx="78">
                  <c:v>17.705359870582932</c:v>
                </c:pt>
                <c:pt idx="79">
                  <c:v>17.915455639576741</c:v>
                </c:pt>
                <c:pt idx="80">
                  <c:v>18.125551408570551</c:v>
                </c:pt>
                <c:pt idx="81">
                  <c:v>18.335647177564361</c:v>
                </c:pt>
                <c:pt idx="82">
                  <c:v>18.545742946558171</c:v>
                </c:pt>
                <c:pt idx="83">
                  <c:v>18.755838715551981</c:v>
                </c:pt>
                <c:pt idx="84">
                  <c:v>18.965934484545791</c:v>
                </c:pt>
                <c:pt idx="85">
                  <c:v>19.176030253539601</c:v>
                </c:pt>
                <c:pt idx="86">
                  <c:v>19.386126022533411</c:v>
                </c:pt>
                <c:pt idx="87">
                  <c:v>19.596221791527221</c:v>
                </c:pt>
                <c:pt idx="88">
                  <c:v>19.80631756052103</c:v>
                </c:pt>
                <c:pt idx="89">
                  <c:v>20.01641332951484</c:v>
                </c:pt>
                <c:pt idx="90">
                  <c:v>20.22650909850865</c:v>
                </c:pt>
                <c:pt idx="91">
                  <c:v>20.43660486750246</c:v>
                </c:pt>
                <c:pt idx="92">
                  <c:v>20.64670063649627</c:v>
                </c:pt>
                <c:pt idx="93">
                  <c:v>20.85679640549008</c:v>
                </c:pt>
                <c:pt idx="94">
                  <c:v>21.06689217448389</c:v>
                </c:pt>
                <c:pt idx="95">
                  <c:v>21.2769879434777</c:v>
                </c:pt>
                <c:pt idx="96">
                  <c:v>21.48708371247151</c:v>
                </c:pt>
                <c:pt idx="97">
                  <c:v>21.697179481465319</c:v>
                </c:pt>
                <c:pt idx="98">
                  <c:v>21.907275250459129</c:v>
                </c:pt>
                <c:pt idx="99">
                  <c:v>22.117371019452939</c:v>
                </c:pt>
                <c:pt idx="100">
                  <c:v>22.327466788446749</c:v>
                </c:pt>
                <c:pt idx="101">
                  <c:v>22.537562557440559</c:v>
                </c:pt>
                <c:pt idx="102">
                  <c:v>22.747658326434369</c:v>
                </c:pt>
                <c:pt idx="103">
                  <c:v>22.957754095428179</c:v>
                </c:pt>
                <c:pt idx="104">
                  <c:v>23.167849864421989</c:v>
                </c:pt>
                <c:pt idx="105">
                  <c:v>23.377945633415798</c:v>
                </c:pt>
                <c:pt idx="106">
                  <c:v>23.588041402409608</c:v>
                </c:pt>
                <c:pt idx="107">
                  <c:v>23.798137171403418</c:v>
                </c:pt>
                <c:pt idx="108">
                  <c:v>24.008232940397228</c:v>
                </c:pt>
                <c:pt idx="109">
                  <c:v>24.218328709391038</c:v>
                </c:pt>
                <c:pt idx="110">
                  <c:v>24.428424478384848</c:v>
                </c:pt>
                <c:pt idx="111">
                  <c:v>24.638520247378658</c:v>
                </c:pt>
                <c:pt idx="112">
                  <c:v>24.848616016372468</c:v>
                </c:pt>
                <c:pt idx="113">
                  <c:v>25.058711785366278</c:v>
                </c:pt>
                <c:pt idx="114">
                  <c:v>25.268807554360087</c:v>
                </c:pt>
                <c:pt idx="115">
                  <c:v>25.478903323353897</c:v>
                </c:pt>
                <c:pt idx="116">
                  <c:v>25.688999092347707</c:v>
                </c:pt>
                <c:pt idx="117">
                  <c:v>25.899094861341517</c:v>
                </c:pt>
                <c:pt idx="118">
                  <c:v>26.109190630335327</c:v>
                </c:pt>
                <c:pt idx="119">
                  <c:v>26.319286399329137</c:v>
                </c:pt>
                <c:pt idx="120">
                  <c:v>26.529382168322947</c:v>
                </c:pt>
                <c:pt idx="121">
                  <c:v>26.739477937316757</c:v>
                </c:pt>
                <c:pt idx="122">
                  <c:v>26.949573706310566</c:v>
                </c:pt>
                <c:pt idx="123">
                  <c:v>27.159669475304376</c:v>
                </c:pt>
                <c:pt idx="124">
                  <c:v>27.369765244298186</c:v>
                </c:pt>
                <c:pt idx="125">
                  <c:v>27.579861013291996</c:v>
                </c:pt>
                <c:pt idx="126">
                  <c:v>27.789956782285806</c:v>
                </c:pt>
                <c:pt idx="127">
                  <c:v>28.000052551279616</c:v>
                </c:pt>
                <c:pt idx="128">
                  <c:v>28.210148320273426</c:v>
                </c:pt>
                <c:pt idx="129">
                  <c:v>28.420244089267236</c:v>
                </c:pt>
                <c:pt idx="130">
                  <c:v>28.630339858261046</c:v>
                </c:pt>
                <c:pt idx="131">
                  <c:v>28.840435627254855</c:v>
                </c:pt>
                <c:pt idx="132">
                  <c:v>29.050531396248665</c:v>
                </c:pt>
                <c:pt idx="133">
                  <c:v>29.260627165242475</c:v>
                </c:pt>
                <c:pt idx="134">
                  <c:v>29.470722934236285</c:v>
                </c:pt>
                <c:pt idx="135">
                  <c:v>29.680818703230095</c:v>
                </c:pt>
                <c:pt idx="136">
                  <c:v>29.890914472223905</c:v>
                </c:pt>
                <c:pt idx="137">
                  <c:v>30.101010241217715</c:v>
                </c:pt>
                <c:pt idx="138">
                  <c:v>30.311106010211525</c:v>
                </c:pt>
                <c:pt idx="139">
                  <c:v>30.521201779205335</c:v>
                </c:pt>
                <c:pt idx="140">
                  <c:v>30.731297548199144</c:v>
                </c:pt>
                <c:pt idx="141">
                  <c:v>30.941393317192954</c:v>
                </c:pt>
                <c:pt idx="142">
                  <c:v>31.151489086186764</c:v>
                </c:pt>
                <c:pt idx="143">
                  <c:v>31.361584855180574</c:v>
                </c:pt>
                <c:pt idx="144">
                  <c:v>31.571680624174384</c:v>
                </c:pt>
                <c:pt idx="145">
                  <c:v>31.781776393168194</c:v>
                </c:pt>
                <c:pt idx="146">
                  <c:v>31.991872162162004</c:v>
                </c:pt>
                <c:pt idx="147">
                  <c:v>32.201967931155814</c:v>
                </c:pt>
                <c:pt idx="148">
                  <c:v>32.412063700149623</c:v>
                </c:pt>
                <c:pt idx="149">
                  <c:v>32.622159469143433</c:v>
                </c:pt>
                <c:pt idx="150">
                  <c:v>32.832255238137243</c:v>
                </c:pt>
                <c:pt idx="151">
                  <c:v>33.042351007131053</c:v>
                </c:pt>
                <c:pt idx="152">
                  <c:v>33.252446776124863</c:v>
                </c:pt>
                <c:pt idx="153">
                  <c:v>33.462542545118673</c:v>
                </c:pt>
                <c:pt idx="154">
                  <c:v>33.672638314112483</c:v>
                </c:pt>
                <c:pt idx="155">
                  <c:v>33.882734083106293</c:v>
                </c:pt>
                <c:pt idx="156">
                  <c:v>34.092829852100103</c:v>
                </c:pt>
                <c:pt idx="157">
                  <c:v>34.302925621093912</c:v>
                </c:pt>
                <c:pt idx="158">
                  <c:v>34.513021390087722</c:v>
                </c:pt>
                <c:pt idx="159">
                  <c:v>34.723117159081532</c:v>
                </c:pt>
                <c:pt idx="160">
                  <c:v>34.933212928075342</c:v>
                </c:pt>
                <c:pt idx="161">
                  <c:v>35.143308697069152</c:v>
                </c:pt>
                <c:pt idx="162">
                  <c:v>35.353404466062962</c:v>
                </c:pt>
                <c:pt idx="163">
                  <c:v>35.563500235056772</c:v>
                </c:pt>
                <c:pt idx="164">
                  <c:v>35.773596004050582</c:v>
                </c:pt>
                <c:pt idx="165">
                  <c:v>35.983691773044391</c:v>
                </c:pt>
                <c:pt idx="166">
                  <c:v>36.193787542038201</c:v>
                </c:pt>
                <c:pt idx="167">
                  <c:v>36.403883311032011</c:v>
                </c:pt>
                <c:pt idx="168">
                  <c:v>36.613979080025821</c:v>
                </c:pt>
                <c:pt idx="169">
                  <c:v>36.824074849019631</c:v>
                </c:pt>
                <c:pt idx="170">
                  <c:v>37.034170618013441</c:v>
                </c:pt>
                <c:pt idx="171">
                  <c:v>37.244266387007251</c:v>
                </c:pt>
                <c:pt idx="172">
                  <c:v>37.454362156001061</c:v>
                </c:pt>
                <c:pt idx="173">
                  <c:v>37.664457924994871</c:v>
                </c:pt>
                <c:pt idx="174">
                  <c:v>37.87455369398868</c:v>
                </c:pt>
                <c:pt idx="175">
                  <c:v>38.08464946298249</c:v>
                </c:pt>
                <c:pt idx="176">
                  <c:v>38.2947452319763</c:v>
                </c:pt>
                <c:pt idx="177">
                  <c:v>38.50484100097011</c:v>
                </c:pt>
                <c:pt idx="178">
                  <c:v>38.71493676996392</c:v>
                </c:pt>
                <c:pt idx="179">
                  <c:v>38.92503253895773</c:v>
                </c:pt>
                <c:pt idx="180">
                  <c:v>39.13512830795154</c:v>
                </c:pt>
                <c:pt idx="181">
                  <c:v>39.34522407694535</c:v>
                </c:pt>
                <c:pt idx="182">
                  <c:v>39.55531984593916</c:v>
                </c:pt>
                <c:pt idx="183">
                  <c:v>39.765415614932969</c:v>
                </c:pt>
                <c:pt idx="184">
                  <c:v>39.975511383926779</c:v>
                </c:pt>
                <c:pt idx="185">
                  <c:v>40.185607152920589</c:v>
                </c:pt>
                <c:pt idx="186">
                  <c:v>40.395702921914399</c:v>
                </c:pt>
                <c:pt idx="187">
                  <c:v>40.605798690908209</c:v>
                </c:pt>
                <c:pt idx="188">
                  <c:v>40.815894459902019</c:v>
                </c:pt>
                <c:pt idx="189">
                  <c:v>41.025990228895829</c:v>
                </c:pt>
                <c:pt idx="190">
                  <c:v>41.236085997889639</c:v>
                </c:pt>
                <c:pt idx="191">
                  <c:v>41.446181766883448</c:v>
                </c:pt>
                <c:pt idx="192">
                  <c:v>41.656277535877258</c:v>
                </c:pt>
                <c:pt idx="193">
                  <c:v>41.866373304871068</c:v>
                </c:pt>
                <c:pt idx="194">
                  <c:v>42.076469073864878</c:v>
                </c:pt>
                <c:pt idx="195">
                  <c:v>42.286564842858688</c:v>
                </c:pt>
                <c:pt idx="196">
                  <c:v>42.496660611852498</c:v>
                </c:pt>
                <c:pt idx="197">
                  <c:v>42.706756380846308</c:v>
                </c:pt>
                <c:pt idx="198">
                  <c:v>42.916852149840118</c:v>
                </c:pt>
                <c:pt idx="199">
                  <c:v>43.126947918833928</c:v>
                </c:pt>
                <c:pt idx="200">
                  <c:v>43.337043687827737</c:v>
                </c:pt>
                <c:pt idx="201">
                  <c:v>43.547139456821547</c:v>
                </c:pt>
                <c:pt idx="202">
                  <c:v>43.757235225815357</c:v>
                </c:pt>
                <c:pt idx="203">
                  <c:v>43.967330994809167</c:v>
                </c:pt>
                <c:pt idx="204">
                  <c:v>44.177426763802977</c:v>
                </c:pt>
                <c:pt idx="205">
                  <c:v>44.387522532796787</c:v>
                </c:pt>
                <c:pt idx="206">
                  <c:v>44.597618301790597</c:v>
                </c:pt>
                <c:pt idx="207">
                  <c:v>44.807714070784407</c:v>
                </c:pt>
                <c:pt idx="208">
                  <c:v>45.017809839778216</c:v>
                </c:pt>
                <c:pt idx="209">
                  <c:v>45.227905608772026</c:v>
                </c:pt>
                <c:pt idx="210">
                  <c:v>45.438001377765836</c:v>
                </c:pt>
                <c:pt idx="211">
                  <c:v>45.648097146759646</c:v>
                </c:pt>
                <c:pt idx="212">
                  <c:v>45.858192915753456</c:v>
                </c:pt>
                <c:pt idx="213">
                  <c:v>46.068288684747266</c:v>
                </c:pt>
                <c:pt idx="214">
                  <c:v>46.278384453741076</c:v>
                </c:pt>
                <c:pt idx="215">
                  <c:v>46.488480222734886</c:v>
                </c:pt>
                <c:pt idx="216">
                  <c:v>46.698575991728696</c:v>
                </c:pt>
                <c:pt idx="217">
                  <c:v>46.908671760722505</c:v>
                </c:pt>
                <c:pt idx="218">
                  <c:v>47.118767529716315</c:v>
                </c:pt>
                <c:pt idx="219">
                  <c:v>47.328863298710125</c:v>
                </c:pt>
                <c:pt idx="220">
                  <c:v>47.538959067703935</c:v>
                </c:pt>
                <c:pt idx="221">
                  <c:v>47.749054836697745</c:v>
                </c:pt>
                <c:pt idx="222">
                  <c:v>47.959150605691555</c:v>
                </c:pt>
                <c:pt idx="223">
                  <c:v>48.169246374685365</c:v>
                </c:pt>
                <c:pt idx="224">
                  <c:v>48.379342143679175</c:v>
                </c:pt>
                <c:pt idx="225">
                  <c:v>48.589437912672985</c:v>
                </c:pt>
                <c:pt idx="226">
                  <c:v>48.799533681666794</c:v>
                </c:pt>
                <c:pt idx="227">
                  <c:v>49.009629450660604</c:v>
                </c:pt>
                <c:pt idx="228">
                  <c:v>49.219725219654414</c:v>
                </c:pt>
                <c:pt idx="229">
                  <c:v>49.429820988648224</c:v>
                </c:pt>
                <c:pt idx="230">
                  <c:v>49.639916757642034</c:v>
                </c:pt>
                <c:pt idx="231">
                  <c:v>49.850012526635844</c:v>
                </c:pt>
                <c:pt idx="232">
                  <c:v>50.060108295629654</c:v>
                </c:pt>
                <c:pt idx="233">
                  <c:v>50.270204064623464</c:v>
                </c:pt>
                <c:pt idx="234">
                  <c:v>50.480299833617273</c:v>
                </c:pt>
                <c:pt idx="235">
                  <c:v>50.690395602611083</c:v>
                </c:pt>
                <c:pt idx="236">
                  <c:v>50.900491371604893</c:v>
                </c:pt>
                <c:pt idx="237">
                  <c:v>51.110587140598703</c:v>
                </c:pt>
                <c:pt idx="238">
                  <c:v>51.320682909592513</c:v>
                </c:pt>
                <c:pt idx="239">
                  <c:v>51.530778678586323</c:v>
                </c:pt>
                <c:pt idx="240">
                  <c:v>51.740874447580133</c:v>
                </c:pt>
                <c:pt idx="241">
                  <c:v>51.950970216573943</c:v>
                </c:pt>
                <c:pt idx="242">
                  <c:v>52.161065985567753</c:v>
                </c:pt>
                <c:pt idx="243">
                  <c:v>52.371161754561562</c:v>
                </c:pt>
                <c:pt idx="244">
                  <c:v>52.581257523555372</c:v>
                </c:pt>
                <c:pt idx="245">
                  <c:v>52.791353292549182</c:v>
                </c:pt>
                <c:pt idx="246">
                  <c:v>53.001449061542992</c:v>
                </c:pt>
                <c:pt idx="247">
                  <c:v>53.211544830536802</c:v>
                </c:pt>
                <c:pt idx="248">
                  <c:v>53.421640599530612</c:v>
                </c:pt>
                <c:pt idx="249">
                  <c:v>53.631736368524422</c:v>
                </c:pt>
              </c:numCache>
            </c:numRef>
          </c:xVal>
          <c:yVal>
            <c:numRef>
              <c:f>BPIDF2!$AH$1:$AH$250</c:f>
              <c:numCache>
                <c:formatCode>General</c:formatCode>
                <c:ptCount val="250"/>
                <c:pt idx="0">
                  <c:v>1.8320307529941497</c:v>
                </c:pt>
                <c:pt idx="1">
                  <c:v>0.89421006399767633</c:v>
                </c:pt>
                <c:pt idx="2">
                  <c:v>0.78510551578010046</c:v>
                </c:pt>
                <c:pt idx="3">
                  <c:v>0.7196170388933798</c:v>
                </c:pt>
                <c:pt idx="4">
                  <c:v>0.67136851802840058</c:v>
                </c:pt>
                <c:pt idx="5">
                  <c:v>0.63247083459121223</c:v>
                </c:pt>
                <c:pt idx="6">
                  <c:v>0.59950429768463998</c:v>
                </c:pt>
                <c:pt idx="7">
                  <c:v>0.57067593839455755</c:v>
                </c:pt>
                <c:pt idx="8">
                  <c:v>0.54492694630638794</c:v>
                </c:pt>
                <c:pt idx="9">
                  <c:v>0.52157841146720063</c:v>
                </c:pt>
                <c:pt idx="10">
                  <c:v>0.500167769687344</c:v>
                </c:pt>
                <c:pt idx="11">
                  <c:v>0.48036475953001856</c:v>
                </c:pt>
                <c:pt idx="12">
                  <c:v>0.46192462467069095</c:v>
                </c:pt>
                <c:pt idx="13">
                  <c:v>0.44466036860732866</c:v>
                </c:pt>
                <c:pt idx="14">
                  <c:v>0.42842545362365753</c:v>
                </c:pt>
                <c:pt idx="15">
                  <c:v>0.41310255475407709</c:v>
                </c:pt>
                <c:pt idx="16">
                  <c:v>0.39859599041280469</c:v>
                </c:pt>
                <c:pt idx="17">
                  <c:v>0.38482647424537048</c:v>
                </c:pt>
                <c:pt idx="18">
                  <c:v>0.37172738205884343</c:v>
                </c:pt>
                <c:pt idx="19">
                  <c:v>0.3592420365314134</c:v>
                </c:pt>
                <c:pt idx="20">
                  <c:v>0.34732169304485883</c:v>
                </c:pt>
                <c:pt idx="21">
                  <c:v>0.33592401933198829</c:v>
                </c:pt>
                <c:pt idx="22">
                  <c:v>0.32501192984880573</c:v>
                </c:pt>
                <c:pt idx="23">
                  <c:v>0.31455267949032117</c:v>
                </c:pt>
                <c:pt idx="24">
                  <c:v>0.30451714994956702</c:v>
                </c:pt>
                <c:pt idx="25">
                  <c:v>0.29487928124537166</c:v>
                </c:pt>
                <c:pt idx="26">
                  <c:v>0.28561561408375968</c:v>
                </c:pt>
                <c:pt idx="27">
                  <c:v>0.27670491785617951</c:v>
                </c:pt>
                <c:pt idx="28">
                  <c:v>0.26812788553580758</c:v>
                </c:pt>
                <c:pt idx="29">
                  <c:v>0.25986688136436387</c:v>
                </c:pt>
                <c:pt idx="30">
                  <c:v>0.25190573058796778</c:v>
                </c:pt>
                <c:pt idx="31">
                  <c:v>0.24422954297770882</c:v>
                </c:pt>
                <c:pt idx="32">
                  <c:v>0.23682456371463731</c:v>
                </c:pt>
                <c:pt idx="33">
                  <c:v>0.22967804660632321</c:v>
                </c:pt>
                <c:pt idx="34">
                  <c:v>0.22277814565646245</c:v>
                </c:pt>
                <c:pt idx="35">
                  <c:v>0.21611382181766306</c:v>
                </c:pt>
                <c:pt idx="36">
                  <c:v>0.20967476238316984</c:v>
                </c:pt>
                <c:pt idx="37">
                  <c:v>0.2034513109612574</c:v>
                </c:pt>
                <c:pt idx="38">
                  <c:v>0.1974344063595502</c:v>
                </c:pt>
                <c:pt idx="39">
                  <c:v>0.19161552901013834</c:v>
                </c:pt>
                <c:pt idx="40">
                  <c:v>0.18598665380834292</c:v>
                </c:pt>
                <c:pt idx="41">
                  <c:v>0.18054020843209012</c:v>
                </c:pt>
                <c:pt idx="42">
                  <c:v>0.1752690363655002</c:v>
                </c:pt>
                <c:pt idx="43">
                  <c:v>0.17016636397744636</c:v>
                </c:pt>
                <c:pt idx="44">
                  <c:v>0.16522577110960229</c:v>
                </c:pt>
                <c:pt idx="45">
                  <c:v>0.16044116471362621</c:v>
                </c:pt>
                <c:pt idx="46">
                  <c:v>0.1558067551473073</c:v>
                </c:pt>
                <c:pt idx="47">
                  <c:v>0.15131703479763106</c:v>
                </c:pt>
                <c:pt idx="48">
                  <c:v>0.14696675874708828</c:v>
                </c:pt>
                <c:pt idx="49">
                  <c:v>0.1427509272399671</c:v>
                </c:pt>
                <c:pt idx="50">
                  <c:v>0.13866476973927983</c:v>
                </c:pt>
                <c:pt idx="51">
                  <c:v>0.1347037303935413</c:v>
                </c:pt>
                <c:pt idx="52">
                  <c:v>0.13086345475676833</c:v>
                </c:pt>
                <c:pt idx="53">
                  <c:v>0.12713977762556622</c:v>
                </c:pt>
                <c:pt idx="54">
                  <c:v>0.123528711874621</c:v>
                </c:pt>
                <c:pt idx="55">
                  <c:v>0.12002643818682894</c:v>
                </c:pt>
                <c:pt idx="56">
                  <c:v>0.11662929558707449</c:v>
                </c:pt>
                <c:pt idx="57">
                  <c:v>0.11333377269965997</c:v>
                </c:pt>
                <c:pt idx="58">
                  <c:v>0.11013649965886356</c:v>
                </c:pt>
                <c:pt idx="59">
                  <c:v>0.10703424061030105</c:v>
                </c:pt>
                <c:pt idx="60">
                  <c:v>0.10402388674787154</c:v>
                </c:pt>
                <c:pt idx="61">
                  <c:v>0.10110244983725014</c:v>
                </c:pt>
                <c:pt idx="62">
                  <c:v>9.8267056182277004E-2</c:v>
                </c:pt>
                <c:pt idx="63">
                  <c:v>9.5514940995302028E-2</c:v>
                </c:pt>
                <c:pt idx="64">
                  <c:v>9.2843443136670284E-2</c:v>
                </c:pt>
                <c:pt idx="65">
                  <c:v>9.025000019215644E-2</c:v>
                </c:pt>
                <c:pt idx="66">
                  <c:v>8.7732143860345224E-2</c:v>
                </c:pt>
                <c:pt idx="67">
                  <c:v>8.5287495624768436E-2</c:v>
                </c:pt>
                <c:pt idx="68">
                  <c:v>8.2913762688095097E-2</c:v>
                </c:pt>
                <c:pt idx="69">
                  <c:v>8.0608734147875644E-2</c:v>
                </c:pt>
                <c:pt idx="70">
                  <c:v>7.8370277395294896E-2</c:v>
                </c:pt>
                <c:pt idx="71">
                  <c:v>7.6196334720128864E-2</c:v>
                </c:pt>
                <c:pt idx="72">
                  <c:v>7.4084920106649715E-2</c:v>
                </c:pt>
                <c:pt idx="73">
                  <c:v>7.2034116206606769E-2</c:v>
                </c:pt>
                <c:pt idx="74">
                  <c:v>7.0042071476648871E-2</c:v>
                </c:pt>
                <c:pt idx="75">
                  <c:v>6.8106997468662181E-2</c:v>
                </c:pt>
                <c:pt idx="76">
                  <c:v>6.6227166262492157E-2</c:v>
                </c:pt>
                <c:pt idx="77">
                  <c:v>6.4400908031413434E-2</c:v>
                </c:pt>
                <c:pt idx="78">
                  <c:v>6.262660873151632E-2</c:v>
                </c:pt>
                <c:pt idx="79">
                  <c:v>6.0902707906905211E-2</c:v>
                </c:pt>
                <c:pt idx="80">
                  <c:v>5.9227696603260854E-2</c:v>
                </c:pt>
                <c:pt idx="81">
                  <c:v>5.7600115382911515E-2</c:v>
                </c:pt>
                <c:pt idx="82">
                  <c:v>5.6018552435095938E-2</c:v>
                </c:pt>
                <c:pt idx="83">
                  <c:v>5.4481641775589881E-2</c:v>
                </c:pt>
                <c:pt idx="84">
                  <c:v>5.2988061530310451E-2</c:v>
                </c:pt>
                <c:pt idx="85">
                  <c:v>5.153653229791659E-2</c:v>
                </c:pt>
                <c:pt idx="86">
                  <c:v>5.0125815586791717E-2</c:v>
                </c:pt>
                <c:pt idx="87">
                  <c:v>4.8754712322129461E-2</c:v>
                </c:pt>
                <c:pt idx="88">
                  <c:v>4.7422061419150632E-2</c:v>
                </c:pt>
                <c:pt idx="89">
                  <c:v>4.6126738418759222E-2</c:v>
                </c:pt>
                <c:pt idx="90">
                  <c:v>4.4867654182202482E-2</c:v>
                </c:pt>
                <c:pt idx="91">
                  <c:v>4.3643753641534777E-2</c:v>
                </c:pt>
                <c:pt idx="92">
                  <c:v>4.2454014602902101E-2</c:v>
                </c:pt>
                <c:pt idx="93">
                  <c:v>4.1297446599861884E-2</c:v>
                </c:pt>
                <c:pt idx="94">
                  <c:v>4.0173089794135898E-2</c:v>
                </c:pt>
                <c:pt idx="95">
                  <c:v>3.9080013921362559E-2</c:v>
                </c:pt>
                <c:pt idx="96">
                  <c:v>3.801731727956998E-2</c:v>
                </c:pt>
                <c:pt idx="97">
                  <c:v>3.6984125758234856E-2</c:v>
                </c:pt>
                <c:pt idx="98">
                  <c:v>3.5979591905924542E-2</c:v>
                </c:pt>
                <c:pt idx="99">
                  <c:v>3.5002894034642323E-2</c:v>
                </c:pt>
                <c:pt idx="100">
                  <c:v>3.4053235359109847E-2</c:v>
                </c:pt>
                <c:pt idx="101">
                  <c:v>3.3129843169325372E-2</c:v>
                </c:pt>
                <c:pt idx="102">
                  <c:v>3.2231968034834795E-2</c:v>
                </c:pt>
                <c:pt idx="103">
                  <c:v>3.1358883039242703E-2</c:v>
                </c:pt>
                <c:pt idx="104">
                  <c:v>3.0509883043575652E-2</c:v>
                </c:pt>
                <c:pt idx="105">
                  <c:v>2.9684283977187798E-2</c:v>
                </c:pt>
                <c:pt idx="106">
                  <c:v>2.888142215497275E-2</c:v>
                </c:pt>
                <c:pt idx="107">
                  <c:v>2.8100653619713339E-2</c:v>
                </c:pt>
                <c:pt idx="108">
                  <c:v>2.7341353508464939E-2</c:v>
                </c:pt>
                <c:pt idx="109">
                  <c:v>2.660291544192727E-2</c:v>
                </c:pt>
                <c:pt idx="110">
                  <c:v>2.5884750935815236E-2</c:v>
                </c:pt>
                <c:pt idx="111">
                  <c:v>2.518628883329142E-2</c:v>
                </c:pt>
                <c:pt idx="112">
                  <c:v>2.4506974757571475E-2</c:v>
                </c:pt>
                <c:pt idx="113">
                  <c:v>2.3846270583859356E-2</c:v>
                </c:pt>
                <c:pt idx="114">
                  <c:v>2.3203653929812065E-2</c:v>
                </c:pt>
                <c:pt idx="115">
                  <c:v>2.2578617663773632E-2</c:v>
                </c:pt>
                <c:pt idx="116">
                  <c:v>2.1970669430056142E-2</c:v>
                </c:pt>
                <c:pt idx="117">
                  <c:v>2.1379331190580685E-2</c:v>
                </c:pt>
                <c:pt idx="118">
                  <c:v>2.0804138782224594E-2</c:v>
                </c:pt>
                <c:pt idx="119">
                  <c:v>2.0244641489252795E-2</c:v>
                </c:pt>
                <c:pt idx="120">
                  <c:v>1.9700401630240547E-2</c:v>
                </c:pt>
                <c:pt idx="121">
                  <c:v>1.9170994158922851E-2</c:v>
                </c:pt>
                <c:pt idx="122">
                  <c:v>1.8656006278431995E-2</c:v>
                </c:pt>
                <c:pt idx="123">
                  <c:v>1.8155037068409468E-2</c:v>
                </c:pt>
                <c:pt idx="124">
                  <c:v>1.7667697124502117E-2</c:v>
                </c:pt>
                <c:pt idx="125">
                  <c:v>1.7193608209774315E-2</c:v>
                </c:pt>
                <c:pt idx="126">
                  <c:v>1.6732402917589095E-2</c:v>
                </c:pt>
                <c:pt idx="127">
                  <c:v>1.6283724345530753E-2</c:v>
                </c:pt>
                <c:pt idx="128">
                  <c:v>1.5847225779960481E-2</c:v>
                </c:pt>
                <c:pt idx="129">
                  <c:v>1.5422570390814091E-2</c:v>
                </c:pt>
                <c:pt idx="130">
                  <c:v>1.5009430936268E-2</c:v>
                </c:pt>
                <c:pt idx="131">
                  <c:v>1.4607489476915314E-2</c:v>
                </c:pt>
                <c:pt idx="132">
                  <c:v>1.4216437099109356E-2</c:v>
                </c:pt>
                <c:pt idx="133">
                  <c:v>1.3835973647146109E-2</c:v>
                </c:pt>
                <c:pt idx="134">
                  <c:v>1.3465807463970855E-2</c:v>
                </c:pt>
                <c:pt idx="135">
                  <c:v>1.3105655140107232E-2</c:v>
                </c:pt>
                <c:pt idx="136">
                  <c:v>1.2755241270519347E-2</c:v>
                </c:pt>
                <c:pt idx="137">
                  <c:v>1.2414298219129255E-2</c:v>
                </c:pt>
                <c:pt idx="138">
                  <c:v>1.2082565890723446E-2</c:v>
                </c:pt>
                <c:pt idx="139">
                  <c:v>1.1759791509992418E-2</c:v>
                </c:pt>
                <c:pt idx="140">
                  <c:v>1.144572940745783E-2</c:v>
                </c:pt>
                <c:pt idx="141">
                  <c:v>1.1140140812051209E-2</c:v>
                </c:pt>
                <c:pt idx="142">
                  <c:v>1.0842793650117517E-2</c:v>
                </c:pt>
                <c:pt idx="143">
                  <c:v>1.055346235062561E-2</c:v>
                </c:pt>
                <c:pt idx="144">
                  <c:v>1.0271927656376122E-2</c:v>
                </c:pt>
                <c:pt idx="145">
                  <c:v>9.9979764410052831E-3</c:v>
                </c:pt>
                <c:pt idx="146">
                  <c:v>9.7314015315907842E-3</c:v>
                </c:pt>
                <c:pt idx="147">
                  <c:v>9.4720015366732135E-3</c:v>
                </c:pt>
                <c:pt idx="148">
                  <c:v>9.2195806795136084E-3</c:v>
                </c:pt>
                <c:pt idx="149">
                  <c:v>8.9739486364142345E-3</c:v>
                </c:pt>
                <c:pt idx="150">
                  <c:v>8.7349203799362025E-3</c:v>
                </c:pt>
                <c:pt idx="151">
                  <c:v>8.5023160268537026E-3</c:v>
                </c:pt>
                <c:pt idx="152">
                  <c:v>8.2759606906903857E-3</c:v>
                </c:pt>
                <c:pt idx="153">
                  <c:v>8.0556843386891206E-3</c:v>
                </c:pt>
                <c:pt idx="154">
                  <c:v>7.8413216530717651E-3</c:v>
                </c:pt>
                <c:pt idx="155">
                  <c:v>7.6327118964506224E-3</c:v>
                </c:pt>
                <c:pt idx="156">
                  <c:v>7.4296987812583612E-3</c:v>
                </c:pt>
                <c:pt idx="157">
                  <c:v>7.2321303430678179E-3</c:v>
                </c:pt>
                <c:pt idx="158">
                  <c:v>7.0398588176776578E-3</c:v>
                </c:pt>
                <c:pt idx="159">
                  <c:v>6.85274052184428E-3</c:v>
                </c:pt>
                <c:pt idx="160">
                  <c:v>6.6706357375445188E-3</c:v>
                </c:pt>
                <c:pt idx="161">
                  <c:v>6.4934085996576577E-3</c:v>
                </c:pt>
                <c:pt idx="162">
                  <c:v>6.3209269869592888E-3</c:v>
                </c:pt>
                <c:pt idx="163">
                  <c:v>6.1530624163230853E-3</c:v>
                </c:pt>
                <c:pt idx="164">
                  <c:v>5.9896899400302449E-3</c:v>
                </c:pt>
                <c:pt idx="165">
                  <c:v>5.8306880460897229E-3</c:v>
                </c:pt>
                <c:pt idx="166">
                  <c:v>5.6759385614756977E-3</c:v>
                </c:pt>
                <c:pt idx="167">
                  <c:v>5.5253265581918986E-3</c:v>
                </c:pt>
                <c:pt idx="168">
                  <c:v>5.378740262075435E-3</c:v>
                </c:pt>
                <c:pt idx="169">
                  <c:v>5.2360709642556734E-3</c:v>
                </c:pt>
                <c:pt idx="170">
                  <c:v>5.0972129351866671E-3</c:v>
                </c:pt>
                <c:pt idx="171">
                  <c:v>4.9620633411741784E-3</c:v>
                </c:pt>
                <c:pt idx="172">
                  <c:v>4.8305221633210826E-3</c:v>
                </c:pt>
                <c:pt idx="173">
                  <c:v>4.7024921188174003E-3</c:v>
                </c:pt>
                <c:pt idx="174">
                  <c:v>4.5778785845036482E-3</c:v>
                </c:pt>
                <c:pt idx="175">
                  <c:v>4.4565895226385292E-3</c:v>
                </c:pt>
                <c:pt idx="176">
                  <c:v>4.3385354088042727E-3</c:v>
                </c:pt>
                <c:pt idx="177">
                  <c:v>4.2236291618849946E-3</c:v>
                </c:pt>
                <c:pt idx="178">
                  <c:v>4.1117860760557165E-3</c:v>
                </c:pt>
                <c:pt idx="179">
                  <c:v>4.0029237547215346E-3</c:v>
                </c:pt>
                <c:pt idx="180">
                  <c:v>3.8969620463484606E-3</c:v>
                </c:pt>
                <c:pt idx="181">
                  <c:v>3.7938229821293237E-3</c:v>
                </c:pt>
                <c:pt idx="182">
                  <c:v>3.6934307154299238E-3</c:v>
                </c:pt>
                <c:pt idx="183">
                  <c:v>3.5957114629623539E-3</c:v>
                </c:pt>
                <c:pt idx="184">
                  <c:v>3.5005934476341543E-3</c:v>
                </c:pt>
                <c:pt idx="185">
                  <c:v>3.4080068430235016E-3</c:v>
                </c:pt>
                <c:pt idx="186">
                  <c:v>3.3178837194322969E-3</c:v>
                </c:pt>
                <c:pt idx="187">
                  <c:v>3.2301579914704704E-3</c:v>
                </c:pt>
                <c:pt idx="188">
                  <c:v>3.1447653671263023E-3</c:v>
                </c:pt>
                <c:pt idx="189">
                  <c:v>3.0616432982789989E-3</c:v>
                </c:pt>
                <c:pt idx="190">
                  <c:v>2.9807309326110713E-3</c:v>
                </c:pt>
                <c:pt idx="191">
                  <c:v>2.9019690668794624E-3</c:v>
                </c:pt>
                <c:pt idx="192">
                  <c:v>2.8253001015055706E-3</c:v>
                </c:pt>
                <c:pt idx="193">
                  <c:v>2.7506679964455901E-3</c:v>
                </c:pt>
                <c:pt idx="194">
                  <c:v>2.6780182283037777E-3</c:v>
                </c:pt>
                <c:pt idx="195">
                  <c:v>2.6072977486523907E-3</c:v>
                </c:pt>
                <c:pt idx="196">
                  <c:v>2.5384549435231753E-3</c:v>
                </c:pt>
                <c:pt idx="197">
                  <c:v>2.4714395940363346E-3</c:v>
                </c:pt>
                <c:pt idx="198">
                  <c:v>2.4062028381339699E-3</c:v>
                </c:pt>
                <c:pt idx="199">
                  <c:v>2.3426971333859862E-3</c:v>
                </c:pt>
                <c:pt idx="200">
                  <c:v>2.2808762208374402E-3</c:v>
                </c:pt>
                <c:pt idx="201">
                  <c:v>2.2206950898671935E-3</c:v>
                </c:pt>
                <c:pt idx="202">
                  <c:v>2.1621099440287512E-3</c:v>
                </c:pt>
                <c:pt idx="203">
                  <c:v>2.10507816784494E-3</c:v>
                </c:pt>
                <c:pt idx="204">
                  <c:v>2.0495582945289992E-3</c:v>
                </c:pt>
                <c:pt idx="205">
                  <c:v>1.9955099746054535E-3</c:v>
                </c:pt>
                <c:pt idx="206">
                  <c:v>1.9428939454049609E-3</c:v>
                </c:pt>
                <c:pt idx="207">
                  <c:v>1.8916720014080686E-3</c:v>
                </c:pt>
                <c:pt idx="208">
                  <c:v>1.8418069654135998E-3</c:v>
                </c:pt>
                <c:pt idx="209">
                  <c:v>1.7932626605080698E-3</c:v>
                </c:pt>
                <c:pt idx="210">
                  <c:v>1.7460038828132926E-3</c:v>
                </c:pt>
                <c:pt idx="211">
                  <c:v>1.6999963749899571E-3</c:v>
                </c:pt>
                <c:pt idx="212">
                  <c:v>1.6552068004756597E-3</c:v>
                </c:pt>
                <c:pt idx="213">
                  <c:v>1.611602718436488E-3</c:v>
                </c:pt>
                <c:pt idx="214">
                  <c:v>1.56915255941188E-3</c:v>
                </c:pt>
                <c:pt idx="215">
                  <c:v>1.5278256016330802E-3</c:v>
                </c:pt>
                <c:pt idx="216">
                  <c:v>1.4875919479960999E-3</c:v>
                </c:pt>
                <c:pt idx="217">
                  <c:v>1.4484225036706254E-3</c:v>
                </c:pt>
                <c:pt idx="218">
                  <c:v>1.410288954326905E-3</c:v>
                </c:pt>
                <c:pt idx="219">
                  <c:v>1.3731637449631343E-3</c:v>
                </c:pt>
                <c:pt idx="220">
                  <c:v>1.3370200593163851E-3</c:v>
                </c:pt>
                <c:pt idx="221">
                  <c:v>1.3018317998406293E-3</c:v>
                </c:pt>
                <c:pt idx="222">
                  <c:v>1.2675735682358661E-3</c:v>
                </c:pt>
                <c:pt idx="223">
                  <c:v>1.2342206465128487E-3</c:v>
                </c:pt>
                <c:pt idx="224">
                  <c:v>1.2017489785783487E-3</c:v>
                </c:pt>
                <c:pt idx="225">
                  <c:v>1.1701351523263201E-3</c:v>
                </c:pt>
                <c:pt idx="226">
                  <c:v>1.1393563822207841E-3</c:v>
                </c:pt>
                <c:pt idx="227">
                  <c:v>1.1093904923566297E-3</c:v>
                </c:pt>
                <c:pt idx="228">
                  <c:v>1.0802158999849447E-3</c:v>
                </c:pt>
                <c:pt idx="229">
                  <c:v>1.051811599489872E-3</c:v>
                </c:pt>
                <c:pt idx="230">
                  <c:v>1.0241571468043707E-3</c:v>
                </c:pt>
                <c:pt idx="231">
                  <c:v>9.9723264425260268E-4</c:v>
                </c:pt>
                <c:pt idx="232">
                  <c:v>9.7101872580705067E-4</c:v>
                </c:pt>
                <c:pt idx="233">
                  <c:v>9.4549654274877983E-4</c:v>
                </c:pt>
                <c:pt idx="234">
                  <c:v>9.2064774971962213E-4</c:v>
                </c:pt>
                <c:pt idx="235">
                  <c:v>8.964544911553553E-4</c:v>
                </c:pt>
                <c:pt idx="236">
                  <c:v>8.728993880892824E-4</c:v>
                </c:pt>
                <c:pt idx="237">
                  <c:v>8.4996552531590552E-4</c:v>
                </c:pt>
                <c:pt idx="238">
                  <c:v>8.2763643890469089E-4</c:v>
                </c:pt>
                <c:pt idx="239">
                  <c:v>8.0589610405420672E-4</c:v>
                </c:pt>
                <c:pt idx="240">
                  <c:v>7.8472892327718772E-4</c:v>
                </c:pt>
                <c:pt idx="241">
                  <c:v>7.641197149073492E-4</c:v>
                </c:pt>
                <c:pt idx="242">
                  <c:v>7.4405370191904475E-4</c:v>
                </c:pt>
                <c:pt idx="243">
                  <c:v>7.2451650105109973E-4</c:v>
                </c:pt>
                <c:pt idx="244">
                  <c:v>7.0549411222640848E-4</c:v>
                </c:pt>
                <c:pt idx="245">
                  <c:v>6.8697290825911873E-4</c:v>
                </c:pt>
                <c:pt idx="246">
                  <c:v>6.6893962484145593E-4</c:v>
                </c:pt>
                <c:pt idx="247">
                  <c:v>6.513813508024713E-4</c:v>
                </c:pt>
                <c:pt idx="248">
                  <c:v>6.3428551863120737E-4</c:v>
                </c:pt>
                <c:pt idx="249">
                  <c:v>6.1763989525699171E-4</c:v>
                </c:pt>
              </c:numCache>
            </c:numRef>
          </c:yVal>
          <c:smooth val="0"/>
          <c:extLst>
            <c:ext xmlns:c16="http://schemas.microsoft.com/office/drawing/2014/chart" uri="{C3380CC4-5D6E-409C-BE32-E72D297353CC}">
              <c16:uniqueId val="{00000001-BAB6-4272-8E2C-3784774340D8}"/>
            </c:ext>
          </c:extLst>
        </c:ser>
        <c:dLbls>
          <c:showLegendKey val="0"/>
          <c:showVal val="0"/>
          <c:showCatName val="0"/>
          <c:showSerName val="0"/>
          <c:showPercent val="0"/>
          <c:showBubbleSize val="0"/>
        </c:dLbls>
        <c:axId val="1848607215"/>
        <c:axId val="1848598063"/>
      </c:scatterChart>
      <c:valAx>
        <c:axId val="1848607215"/>
        <c:scaling>
          <c:orientation val="minMax"/>
          <c:max val="40"/>
          <c:min val="0"/>
        </c:scaling>
        <c:delete val="0"/>
        <c:axPos val="b"/>
        <c:title>
          <c:tx>
            <c:rich>
              <a:bodyPr/>
              <a:lstStyle/>
              <a:p>
                <a:pPr>
                  <a:defRPr/>
                </a:pPr>
                <a:r>
                  <a:rPr lang="en-US"/>
                  <a:t>Technology Innovation Diffusion Rate</a:t>
                </a:r>
              </a:p>
            </c:rich>
          </c:tx>
          <c:overlay val="0"/>
        </c:title>
        <c:numFmt formatCode="General" sourceLinked="1"/>
        <c:majorTickMark val="none"/>
        <c:minorTickMark val="none"/>
        <c:tickLblPos val="nextTo"/>
        <c:spPr>
          <a:ln w="6350">
            <a:noFill/>
          </a:ln>
        </c:spPr>
        <c:crossAx val="1848598063"/>
        <c:crosses val="autoZero"/>
        <c:crossBetween val="midCat"/>
        <c:majorUnit val="5"/>
        <c:minorUnit val="1"/>
      </c:valAx>
      <c:valAx>
        <c:axId val="1848598063"/>
        <c:scaling>
          <c:orientation val="minMax"/>
        </c:scaling>
        <c:delete val="0"/>
        <c:axPos val="l"/>
        <c:title>
          <c:tx>
            <c:rich>
              <a:bodyPr/>
              <a:lstStyle/>
              <a:p>
                <a:pPr>
                  <a:defRPr/>
                </a:pPr>
                <a:r>
                  <a:rPr lang="en-US"/>
                  <a:t>f(x)</a:t>
                </a:r>
              </a:p>
            </c:rich>
          </c:tx>
          <c:overlay val="0"/>
        </c:title>
        <c:numFmt formatCode="General" sourceLinked="1"/>
        <c:majorTickMark val="out"/>
        <c:minorTickMark val="none"/>
        <c:tickLblPos val="nextTo"/>
        <c:crossAx val="1848607215"/>
        <c:crosses val="autoZero"/>
        <c:crossBetween val="midCat"/>
      </c:valAx>
      <c:valAx>
        <c:axId val="1848603887"/>
        <c:scaling>
          <c:orientation val="minMax"/>
        </c:scaling>
        <c:delete val="1"/>
        <c:axPos val="r"/>
        <c:numFmt formatCode="General" sourceLinked="1"/>
        <c:majorTickMark val="out"/>
        <c:minorTickMark val="none"/>
        <c:tickLblPos val="nextTo"/>
        <c:crossAx val="1848582255"/>
        <c:crosses val="max"/>
        <c:crossBetween val="between"/>
      </c:valAx>
      <c:dateAx>
        <c:axId val="1848582255"/>
        <c:scaling>
          <c:orientation val="minMax"/>
          <c:max val="10001"/>
          <c:min val="1"/>
        </c:scaling>
        <c:delete val="0"/>
        <c:axPos val="b"/>
        <c:numFmt formatCode="General" sourceLinked="1"/>
        <c:majorTickMark val="out"/>
        <c:minorTickMark val="none"/>
        <c:tickLblPos val="none"/>
        <c:crossAx val="1848603887"/>
        <c:crosses val="autoZero"/>
        <c:auto val="0"/>
        <c:lblOffset val="100"/>
        <c:baseTimeUnit val="days"/>
        <c:majorUnit val="1250"/>
        <c:majorTimeUnit val="days"/>
      </c:dateAx>
      <c:spPr>
        <a:solidFill>
          <a:srgbClr val="FFFFFF"/>
        </a:solidFill>
        <a:ln w="12700">
          <a:solidFill>
            <a:srgbClr val="000000"/>
          </a:solidFill>
          <a:prstDash val="solid"/>
        </a:ln>
      </c:spPr>
    </c:plotArea>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P-P Plot: Gamma - Three Parameter</a:t>
            </a:r>
          </a:p>
        </c:rich>
      </c:tx>
      <c:overlay val="0"/>
    </c:title>
    <c:autoTitleDeleted val="0"/>
    <c:plotArea>
      <c:layout/>
      <c:scatterChart>
        <c:scatterStyle val="lineMarker"/>
        <c:varyColors val="0"/>
        <c:ser>
          <c:idx val="0"/>
          <c:order val="0"/>
          <c:spPr>
            <a:ln w="19050">
              <a:noFill/>
            </a:ln>
          </c:spPr>
          <c:marker>
            <c:symbol val="diamond"/>
            <c:size val="3"/>
          </c:marker>
          <c:xVal>
            <c:numRef>
              <c:f>BPIDF2!$AI$1:$AI$42</c:f>
              <c:numCache>
                <c:formatCode>General</c:formatCode>
                <c:ptCount val="42"/>
                <c:pt idx="0">
                  <c:v>2.3809523809523808E-2</c:v>
                </c:pt>
                <c:pt idx="1">
                  <c:v>4.7619047619047616E-2</c:v>
                </c:pt>
                <c:pt idx="2">
                  <c:v>7.1428571428571425E-2</c:v>
                </c:pt>
                <c:pt idx="3">
                  <c:v>9.5238095238095233E-2</c:v>
                </c:pt>
                <c:pt idx="4">
                  <c:v>0.11904761904761904</c:v>
                </c:pt>
                <c:pt idx="5">
                  <c:v>0.14285714285714285</c:v>
                </c:pt>
                <c:pt idx="6">
                  <c:v>0.16666666666666666</c:v>
                </c:pt>
                <c:pt idx="7">
                  <c:v>0.19047619047619047</c:v>
                </c:pt>
                <c:pt idx="8">
                  <c:v>0.21428571428571427</c:v>
                </c:pt>
                <c:pt idx="9">
                  <c:v>0.23809523809523808</c:v>
                </c:pt>
                <c:pt idx="10">
                  <c:v>0.26190476190476192</c:v>
                </c:pt>
                <c:pt idx="11">
                  <c:v>0.2857142857142857</c:v>
                </c:pt>
                <c:pt idx="12">
                  <c:v>0.30952380952380953</c:v>
                </c:pt>
                <c:pt idx="13">
                  <c:v>0.33333333333333331</c:v>
                </c:pt>
                <c:pt idx="14">
                  <c:v>0.35714285714285715</c:v>
                </c:pt>
                <c:pt idx="15">
                  <c:v>0.38095238095238093</c:v>
                </c:pt>
                <c:pt idx="16">
                  <c:v>0.40476190476190477</c:v>
                </c:pt>
                <c:pt idx="17">
                  <c:v>0.42857142857142855</c:v>
                </c:pt>
                <c:pt idx="18">
                  <c:v>0.45238095238095238</c:v>
                </c:pt>
                <c:pt idx="19">
                  <c:v>0.47619047619047616</c:v>
                </c:pt>
                <c:pt idx="20">
                  <c:v>0.5</c:v>
                </c:pt>
                <c:pt idx="21">
                  <c:v>0.52380952380952384</c:v>
                </c:pt>
                <c:pt idx="22">
                  <c:v>0.54761904761904767</c:v>
                </c:pt>
                <c:pt idx="23">
                  <c:v>0.5714285714285714</c:v>
                </c:pt>
                <c:pt idx="24">
                  <c:v>0.59523809523809523</c:v>
                </c:pt>
                <c:pt idx="25">
                  <c:v>0.61904761904761907</c:v>
                </c:pt>
                <c:pt idx="26">
                  <c:v>0.6428571428571429</c:v>
                </c:pt>
                <c:pt idx="27">
                  <c:v>0.66666666666666663</c:v>
                </c:pt>
                <c:pt idx="28">
                  <c:v>0.69047619047619047</c:v>
                </c:pt>
                <c:pt idx="29">
                  <c:v>0.7142857142857143</c:v>
                </c:pt>
                <c:pt idx="30">
                  <c:v>0.73809523809523814</c:v>
                </c:pt>
                <c:pt idx="31">
                  <c:v>0.76190476190476186</c:v>
                </c:pt>
                <c:pt idx="32">
                  <c:v>0.7857142857142857</c:v>
                </c:pt>
                <c:pt idx="33">
                  <c:v>0.80952380952380953</c:v>
                </c:pt>
                <c:pt idx="34">
                  <c:v>0.83333333333333337</c:v>
                </c:pt>
                <c:pt idx="35">
                  <c:v>0.8571428571428571</c:v>
                </c:pt>
                <c:pt idx="36">
                  <c:v>0.88095238095238093</c:v>
                </c:pt>
                <c:pt idx="37">
                  <c:v>0.90476190476190477</c:v>
                </c:pt>
                <c:pt idx="38">
                  <c:v>0.9285714285714286</c:v>
                </c:pt>
                <c:pt idx="39">
                  <c:v>0.95238095238095233</c:v>
                </c:pt>
                <c:pt idx="40">
                  <c:v>0.97619047619047616</c:v>
                </c:pt>
                <c:pt idx="41">
                  <c:v>1</c:v>
                </c:pt>
              </c:numCache>
            </c:numRef>
          </c:xVal>
          <c:yVal>
            <c:numRef>
              <c:f>BPIDF2!$AJ$1:$AJ$42</c:f>
              <c:numCache>
                <c:formatCode>General</c:formatCode>
                <c:ptCount val="42"/>
                <c:pt idx="0">
                  <c:v>6.4530536738903769E-4</c:v>
                </c:pt>
                <c:pt idx="1">
                  <c:v>2.1248783936796144E-2</c:v>
                </c:pt>
                <c:pt idx="2">
                  <c:v>3.0183332643637206E-2</c:v>
                </c:pt>
                <c:pt idx="3">
                  <c:v>6.1479517456741697E-2</c:v>
                </c:pt>
                <c:pt idx="4">
                  <c:v>0.13777946244246389</c:v>
                </c:pt>
                <c:pt idx="5">
                  <c:v>0.15530877688995839</c:v>
                </c:pt>
                <c:pt idx="6">
                  <c:v>0.15669415433201223</c:v>
                </c:pt>
                <c:pt idx="7">
                  <c:v>0.18031680825247298</c:v>
                </c:pt>
                <c:pt idx="8">
                  <c:v>0.22411509602035401</c:v>
                </c:pt>
                <c:pt idx="9">
                  <c:v>0.27969409333657086</c:v>
                </c:pt>
                <c:pt idx="10">
                  <c:v>0.36806239918618944</c:v>
                </c:pt>
                <c:pt idx="11">
                  <c:v>0.40201344684703533</c:v>
                </c:pt>
                <c:pt idx="12">
                  <c:v>0.40571640810933274</c:v>
                </c:pt>
                <c:pt idx="13">
                  <c:v>0.41472954246097693</c:v>
                </c:pt>
                <c:pt idx="14">
                  <c:v>0.430323501212241</c:v>
                </c:pt>
                <c:pt idx="15">
                  <c:v>0.44098341365883287</c:v>
                </c:pt>
                <c:pt idx="16">
                  <c:v>0.48212263165129088</c:v>
                </c:pt>
                <c:pt idx="17">
                  <c:v>0.4840216586148916</c:v>
                </c:pt>
                <c:pt idx="18">
                  <c:v>0.51939694231739042</c:v>
                </c:pt>
                <c:pt idx="19">
                  <c:v>0.52812520227810478</c:v>
                </c:pt>
                <c:pt idx="20">
                  <c:v>0.53700109886507907</c:v>
                </c:pt>
                <c:pt idx="21">
                  <c:v>0.56169275043626299</c:v>
                </c:pt>
                <c:pt idx="22">
                  <c:v>0.6313537117233009</c:v>
                </c:pt>
                <c:pt idx="23">
                  <c:v>0.64134028194156256</c:v>
                </c:pt>
                <c:pt idx="24">
                  <c:v>0.65231959466388667</c:v>
                </c:pt>
                <c:pt idx="25">
                  <c:v>0.66394804455137502</c:v>
                </c:pt>
                <c:pt idx="26">
                  <c:v>0.68122810941328216</c:v>
                </c:pt>
                <c:pt idx="27">
                  <c:v>0.6894499999440824</c:v>
                </c:pt>
                <c:pt idx="28">
                  <c:v>0.68995375035151585</c:v>
                </c:pt>
                <c:pt idx="29">
                  <c:v>0.73743271926957021</c:v>
                </c:pt>
                <c:pt idx="30">
                  <c:v>0.74231600440303147</c:v>
                </c:pt>
                <c:pt idx="31">
                  <c:v>0.74618829302111533</c:v>
                </c:pt>
                <c:pt idx="32">
                  <c:v>0.76846112780989684</c:v>
                </c:pt>
                <c:pt idx="33">
                  <c:v>0.77410430301226862</c:v>
                </c:pt>
                <c:pt idx="34">
                  <c:v>0.79452532603767256</c:v>
                </c:pt>
                <c:pt idx="35">
                  <c:v>0.82062845031873588</c:v>
                </c:pt>
                <c:pt idx="36">
                  <c:v>0.83381556962283521</c:v>
                </c:pt>
                <c:pt idx="37">
                  <c:v>0.85951620843132071</c:v>
                </c:pt>
                <c:pt idx="38">
                  <c:v>0.87643140375670781</c:v>
                </c:pt>
                <c:pt idx="39">
                  <c:v>0.88735067564286396</c:v>
                </c:pt>
                <c:pt idx="40">
                  <c:v>0.93885026970190721</c:v>
                </c:pt>
                <c:pt idx="41">
                  <c:v>0.9886425100727595</c:v>
                </c:pt>
              </c:numCache>
            </c:numRef>
          </c:yVal>
          <c:smooth val="0"/>
          <c:extLst>
            <c:ext xmlns:c16="http://schemas.microsoft.com/office/drawing/2014/chart" uri="{C3380CC4-5D6E-409C-BE32-E72D297353CC}">
              <c16:uniqueId val="{00000000-C0E8-44D2-9085-4978F1121982}"/>
            </c:ext>
          </c:extLst>
        </c:ser>
        <c:ser>
          <c:idx val="1"/>
          <c:order val="1"/>
          <c:spPr>
            <a:ln w="12700">
              <a:solidFill>
                <a:srgbClr val="800000"/>
              </a:solidFill>
              <a:prstDash val="solid"/>
            </a:ln>
          </c:spPr>
          <c:marker>
            <c:symbol val="none"/>
          </c:marker>
          <c:xVal>
            <c:numRef>
              <c:f>BPIDF2!$AK$1:$AK$2</c:f>
              <c:numCache>
                <c:formatCode>General</c:formatCode>
                <c:ptCount val="2"/>
                <c:pt idx="0">
                  <c:v>0</c:v>
                </c:pt>
                <c:pt idx="1">
                  <c:v>1</c:v>
                </c:pt>
              </c:numCache>
            </c:numRef>
          </c:xVal>
          <c:yVal>
            <c:numRef>
              <c:f>BPIDF2!$AL$1:$AL$2</c:f>
              <c:numCache>
                <c:formatCode>General</c:formatCode>
                <c:ptCount val="2"/>
                <c:pt idx="0">
                  <c:v>0</c:v>
                </c:pt>
                <c:pt idx="1">
                  <c:v>1</c:v>
                </c:pt>
              </c:numCache>
            </c:numRef>
          </c:yVal>
          <c:smooth val="0"/>
          <c:extLst>
            <c:ext xmlns:c16="http://schemas.microsoft.com/office/drawing/2014/chart" uri="{C3380CC4-5D6E-409C-BE32-E72D297353CC}">
              <c16:uniqueId val="{00000001-C0E8-44D2-9085-4978F1121982}"/>
            </c:ext>
          </c:extLst>
        </c:ser>
        <c:dLbls>
          <c:showLegendKey val="0"/>
          <c:showVal val="0"/>
          <c:showCatName val="0"/>
          <c:showSerName val="0"/>
          <c:showPercent val="0"/>
          <c:showBubbleSize val="0"/>
        </c:dLbls>
        <c:axId val="1848590159"/>
        <c:axId val="1848582255"/>
      </c:scatterChart>
      <c:valAx>
        <c:axId val="1848590159"/>
        <c:scaling>
          <c:orientation val="minMax"/>
          <c:max val="1"/>
          <c:min val="0"/>
        </c:scaling>
        <c:delete val="0"/>
        <c:axPos val="b"/>
        <c:title>
          <c:tx>
            <c:rich>
              <a:bodyPr/>
              <a:lstStyle/>
              <a:p>
                <a:pPr>
                  <a:defRPr/>
                </a:pPr>
                <a:r>
                  <a:rPr lang="en-US"/>
                  <a:t>P(Empirical)</a:t>
                </a:r>
              </a:p>
            </c:rich>
          </c:tx>
          <c:overlay val="0"/>
        </c:title>
        <c:numFmt formatCode="General" sourceLinked="1"/>
        <c:majorTickMark val="out"/>
        <c:minorTickMark val="none"/>
        <c:tickLblPos val="nextTo"/>
        <c:crossAx val="1848582255"/>
        <c:crosses val="autoZero"/>
        <c:crossBetween val="midCat"/>
      </c:valAx>
      <c:valAx>
        <c:axId val="1848582255"/>
        <c:scaling>
          <c:orientation val="minMax"/>
          <c:max val="1"/>
          <c:min val="0"/>
        </c:scaling>
        <c:delete val="0"/>
        <c:axPos val="l"/>
        <c:title>
          <c:tx>
            <c:rich>
              <a:bodyPr/>
              <a:lstStyle/>
              <a:p>
                <a:pPr>
                  <a:defRPr/>
                </a:pPr>
                <a:r>
                  <a:rPr lang="en-US"/>
                  <a:t>P(Model)</a:t>
                </a:r>
              </a:p>
            </c:rich>
          </c:tx>
          <c:overlay val="0"/>
        </c:title>
        <c:numFmt formatCode="General" sourceLinked="1"/>
        <c:majorTickMark val="out"/>
        <c:minorTickMark val="none"/>
        <c:tickLblPos val="nextTo"/>
        <c:crossAx val="1848590159"/>
        <c:crosses val="autoZero"/>
        <c:crossBetween val="midCat"/>
      </c:valAx>
      <c:spPr>
        <a:solidFill>
          <a:srgbClr val="FFFFFF"/>
        </a:solidFill>
        <a:ln w="25400">
          <a:noFill/>
        </a:ln>
      </c:spPr>
    </c:plotArea>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Largest Extreme Value</a:t>
            </a:r>
          </a:p>
        </c:rich>
      </c:tx>
      <c:overlay val="0"/>
    </c:title>
    <c:autoTitleDeleted val="0"/>
    <c:plotArea>
      <c:layout/>
      <c:areaChart>
        <c:grouping val="standard"/>
        <c:varyColors val="0"/>
        <c:ser>
          <c:idx val="2"/>
          <c:order val="2"/>
          <c:tx>
            <c:v>Shade</c:v>
          </c:tx>
          <c:spPr>
            <a:solidFill>
              <a:srgbClr val="CCFFCC"/>
            </a:solidFill>
            <a:ln w="25400">
              <a:noFill/>
            </a:ln>
          </c:spPr>
          <c:cat>
            <c:numRef>
              <c:f>BPIDF2!$AX$1:$AX$22</c:f>
              <c:numCache>
                <c:formatCode>General</c:formatCode>
                <c:ptCount val="22"/>
                <c:pt idx="0">
                  <c:v>330</c:v>
                </c:pt>
                <c:pt idx="1">
                  <c:v>330</c:v>
                </c:pt>
                <c:pt idx="2">
                  <c:v>1522</c:v>
                </c:pt>
                <c:pt idx="3">
                  <c:v>1522</c:v>
                </c:pt>
                <c:pt idx="4">
                  <c:v>1522</c:v>
                </c:pt>
                <c:pt idx="5">
                  <c:v>2713</c:v>
                </c:pt>
                <c:pt idx="6">
                  <c:v>2713</c:v>
                </c:pt>
                <c:pt idx="7">
                  <c:v>2713</c:v>
                </c:pt>
                <c:pt idx="8">
                  <c:v>3904</c:v>
                </c:pt>
                <c:pt idx="9">
                  <c:v>3904</c:v>
                </c:pt>
                <c:pt idx="10">
                  <c:v>3904</c:v>
                </c:pt>
                <c:pt idx="11">
                  <c:v>5095</c:v>
                </c:pt>
                <c:pt idx="12">
                  <c:v>5095</c:v>
                </c:pt>
                <c:pt idx="13">
                  <c:v>5095</c:v>
                </c:pt>
                <c:pt idx="14">
                  <c:v>6287</c:v>
                </c:pt>
                <c:pt idx="15">
                  <c:v>6287</c:v>
                </c:pt>
                <c:pt idx="16">
                  <c:v>6287</c:v>
                </c:pt>
                <c:pt idx="17">
                  <c:v>7478</c:v>
                </c:pt>
                <c:pt idx="18">
                  <c:v>7478</c:v>
                </c:pt>
                <c:pt idx="19">
                  <c:v>7478</c:v>
                </c:pt>
                <c:pt idx="20">
                  <c:v>8669</c:v>
                </c:pt>
                <c:pt idx="21">
                  <c:v>8669</c:v>
                </c:pt>
              </c:numCache>
            </c:numRef>
          </c:cat>
          <c:val>
            <c:numRef>
              <c:f>BPIDF2!$AP$1:$AP$22</c:f>
              <c:numCache>
                <c:formatCode>General</c:formatCode>
                <c:ptCount val="22"/>
                <c:pt idx="0">
                  <c:v>0</c:v>
                </c:pt>
                <c:pt idx="1">
                  <c:v>0.45238095238095238</c:v>
                </c:pt>
                <c:pt idx="2">
                  <c:v>0.45238095238095238</c:v>
                </c:pt>
                <c:pt idx="3">
                  <c:v>0</c:v>
                </c:pt>
                <c:pt idx="4">
                  <c:v>0.30952380952380953</c:v>
                </c:pt>
                <c:pt idx="5">
                  <c:v>0.30952380952380953</c:v>
                </c:pt>
                <c:pt idx="6">
                  <c:v>0</c:v>
                </c:pt>
                <c:pt idx="7">
                  <c:v>0.14285714285714285</c:v>
                </c:pt>
                <c:pt idx="8">
                  <c:v>0.14285714285714285</c:v>
                </c:pt>
                <c:pt idx="9">
                  <c:v>0</c:v>
                </c:pt>
                <c:pt idx="10">
                  <c:v>4.7619047619047616E-2</c:v>
                </c:pt>
                <c:pt idx="11">
                  <c:v>4.7619047619047616E-2</c:v>
                </c:pt>
                <c:pt idx="12">
                  <c:v>0</c:v>
                </c:pt>
                <c:pt idx="13">
                  <c:v>2.3809523809523808E-2</c:v>
                </c:pt>
                <c:pt idx="14">
                  <c:v>2.3809523809523808E-2</c:v>
                </c:pt>
                <c:pt idx="15">
                  <c:v>0</c:v>
                </c:pt>
                <c:pt idx="16">
                  <c:v>0</c:v>
                </c:pt>
                <c:pt idx="17">
                  <c:v>0</c:v>
                </c:pt>
                <c:pt idx="18">
                  <c:v>0</c:v>
                </c:pt>
                <c:pt idx="19">
                  <c:v>2.3809523809523808E-2</c:v>
                </c:pt>
                <c:pt idx="20">
                  <c:v>2.3809523809523808E-2</c:v>
                </c:pt>
                <c:pt idx="21">
                  <c:v>0</c:v>
                </c:pt>
              </c:numCache>
            </c:numRef>
          </c:val>
          <c:extLst>
            <c:ext xmlns:c16="http://schemas.microsoft.com/office/drawing/2014/chart" uri="{C3380CC4-5D6E-409C-BE32-E72D297353CC}">
              <c16:uniqueId val="{00000002-68FA-4AB6-A3F7-BABD506341BC}"/>
            </c:ext>
          </c:extLst>
        </c:ser>
        <c:dLbls>
          <c:showLegendKey val="0"/>
          <c:showVal val="0"/>
          <c:showCatName val="0"/>
          <c:showSerName val="0"/>
          <c:showPercent val="0"/>
          <c:showBubbleSize val="0"/>
        </c:dLbls>
        <c:axId val="1848582256"/>
        <c:axId val="1848593903"/>
      </c:areaChart>
      <c:scatterChart>
        <c:scatterStyle val="lineMarker"/>
        <c:varyColors val="0"/>
        <c:ser>
          <c:idx val="0"/>
          <c:order val="0"/>
          <c:tx>
            <c:v>Hist</c:v>
          </c:tx>
          <c:spPr>
            <a:ln w="12700">
              <a:solidFill>
                <a:srgbClr val="000000"/>
              </a:solidFill>
              <a:prstDash val="solid"/>
            </a:ln>
          </c:spPr>
          <c:marker>
            <c:symbol val="none"/>
          </c:marker>
          <c:xVal>
            <c:numRef>
              <c:f>BPIDF2!$AO$1:$AO$22</c:f>
              <c:numCache>
                <c:formatCode>General</c:formatCode>
                <c:ptCount val="22"/>
                <c:pt idx="0">
                  <c:v>1.3169999999999999</c:v>
                </c:pt>
                <c:pt idx="1">
                  <c:v>1.3169999999999999</c:v>
                </c:pt>
                <c:pt idx="2">
                  <c:v>6.0819999999999999</c:v>
                </c:pt>
                <c:pt idx="3">
                  <c:v>6.0819999999999999</c:v>
                </c:pt>
                <c:pt idx="4">
                  <c:v>6.0819999999999999</c:v>
                </c:pt>
                <c:pt idx="5">
                  <c:v>10.847</c:v>
                </c:pt>
                <c:pt idx="6">
                  <c:v>10.847</c:v>
                </c:pt>
                <c:pt idx="7">
                  <c:v>10.847</c:v>
                </c:pt>
                <c:pt idx="8">
                  <c:v>15.611999999999998</c:v>
                </c:pt>
                <c:pt idx="9">
                  <c:v>15.611999999999998</c:v>
                </c:pt>
                <c:pt idx="10">
                  <c:v>15.611999999999998</c:v>
                </c:pt>
                <c:pt idx="11">
                  <c:v>20.376999999999999</c:v>
                </c:pt>
                <c:pt idx="12">
                  <c:v>20.376999999999999</c:v>
                </c:pt>
                <c:pt idx="13">
                  <c:v>20.376999999999999</c:v>
                </c:pt>
                <c:pt idx="14">
                  <c:v>25.141999999999999</c:v>
                </c:pt>
                <c:pt idx="15">
                  <c:v>25.141999999999999</c:v>
                </c:pt>
                <c:pt idx="16">
                  <c:v>25.141999999999999</c:v>
                </c:pt>
                <c:pt idx="17">
                  <c:v>29.907</c:v>
                </c:pt>
                <c:pt idx="18">
                  <c:v>29.907</c:v>
                </c:pt>
                <c:pt idx="19">
                  <c:v>29.907</c:v>
                </c:pt>
                <c:pt idx="20">
                  <c:v>34.671999999999997</c:v>
                </c:pt>
                <c:pt idx="21">
                  <c:v>34.671999999999997</c:v>
                </c:pt>
              </c:numCache>
            </c:numRef>
          </c:xVal>
          <c:yVal>
            <c:numRef>
              <c:f>BPIDF2!$AP$1:$AP$22</c:f>
              <c:numCache>
                <c:formatCode>General</c:formatCode>
                <c:ptCount val="22"/>
                <c:pt idx="0">
                  <c:v>0</c:v>
                </c:pt>
                <c:pt idx="1">
                  <c:v>0.45238095238095238</c:v>
                </c:pt>
                <c:pt idx="2">
                  <c:v>0.45238095238095238</c:v>
                </c:pt>
                <c:pt idx="3">
                  <c:v>0</c:v>
                </c:pt>
                <c:pt idx="4">
                  <c:v>0.30952380952380953</c:v>
                </c:pt>
                <c:pt idx="5">
                  <c:v>0.30952380952380953</c:v>
                </c:pt>
                <c:pt idx="6">
                  <c:v>0</c:v>
                </c:pt>
                <c:pt idx="7">
                  <c:v>0.14285714285714285</c:v>
                </c:pt>
                <c:pt idx="8">
                  <c:v>0.14285714285714285</c:v>
                </c:pt>
                <c:pt idx="9">
                  <c:v>0</c:v>
                </c:pt>
                <c:pt idx="10">
                  <c:v>4.7619047619047616E-2</c:v>
                </c:pt>
                <c:pt idx="11">
                  <c:v>4.7619047619047616E-2</c:v>
                </c:pt>
                <c:pt idx="12">
                  <c:v>0</c:v>
                </c:pt>
                <c:pt idx="13">
                  <c:v>2.3809523809523808E-2</c:v>
                </c:pt>
                <c:pt idx="14">
                  <c:v>2.3809523809523808E-2</c:v>
                </c:pt>
                <c:pt idx="15">
                  <c:v>0</c:v>
                </c:pt>
                <c:pt idx="16">
                  <c:v>0</c:v>
                </c:pt>
                <c:pt idx="17">
                  <c:v>0</c:v>
                </c:pt>
                <c:pt idx="18">
                  <c:v>0</c:v>
                </c:pt>
                <c:pt idx="19">
                  <c:v>2.3809523809523808E-2</c:v>
                </c:pt>
                <c:pt idx="20">
                  <c:v>2.3809523809523808E-2</c:v>
                </c:pt>
                <c:pt idx="21">
                  <c:v>0</c:v>
                </c:pt>
              </c:numCache>
            </c:numRef>
          </c:yVal>
          <c:smooth val="0"/>
          <c:extLst>
            <c:ext xmlns:c16="http://schemas.microsoft.com/office/drawing/2014/chart" uri="{C3380CC4-5D6E-409C-BE32-E72D297353CC}">
              <c16:uniqueId val="{00000000-68FA-4AB6-A3F7-BABD506341BC}"/>
            </c:ext>
          </c:extLst>
        </c:ser>
        <c:ser>
          <c:idx val="1"/>
          <c:order val="1"/>
          <c:spPr>
            <a:ln w="25400">
              <a:solidFill>
                <a:srgbClr val="000000"/>
              </a:solidFill>
              <a:prstDash val="solid"/>
            </a:ln>
          </c:spPr>
          <c:marker>
            <c:symbol val="none"/>
          </c:marker>
          <c:xVal>
            <c:numRef>
              <c:f>BPIDF2!$AQ$1:$AQ$250</c:f>
              <c:numCache>
                <c:formatCode>General</c:formatCode>
                <c:ptCount val="250"/>
                <c:pt idx="0">
                  <c:v>-2.4752786053137221</c:v>
                </c:pt>
                <c:pt idx="1">
                  <c:v>-2.32801759518185</c:v>
                </c:pt>
                <c:pt idx="2">
                  <c:v>-2.1807565850499779</c:v>
                </c:pt>
                <c:pt idx="3">
                  <c:v>-2.0334955749181058</c:v>
                </c:pt>
                <c:pt idx="4">
                  <c:v>-1.8862345647862337</c:v>
                </c:pt>
                <c:pt idx="5">
                  <c:v>-1.7389735546543617</c:v>
                </c:pt>
                <c:pt idx="6">
                  <c:v>-1.5917125445224896</c:v>
                </c:pt>
                <c:pt idx="7">
                  <c:v>-1.4444515343906175</c:v>
                </c:pt>
                <c:pt idx="8">
                  <c:v>-1.2971905242587454</c:v>
                </c:pt>
                <c:pt idx="9">
                  <c:v>-1.1499295141268733</c:v>
                </c:pt>
                <c:pt idx="10">
                  <c:v>-1.0026685039950012</c:v>
                </c:pt>
                <c:pt idx="11">
                  <c:v>-0.85540749386312898</c:v>
                </c:pt>
                <c:pt idx="12">
                  <c:v>-0.70814648373125677</c:v>
                </c:pt>
                <c:pt idx="13">
                  <c:v>-0.56088547359938457</c:v>
                </c:pt>
                <c:pt idx="14">
                  <c:v>-0.41362446346751236</c:v>
                </c:pt>
                <c:pt idx="15">
                  <c:v>-0.26636345333564015</c:v>
                </c:pt>
                <c:pt idx="16">
                  <c:v>-0.11910244320376798</c:v>
                </c:pt>
                <c:pt idx="17">
                  <c:v>2.8158566928104201E-2</c:v>
                </c:pt>
                <c:pt idx="18">
                  <c:v>0.17541957705997638</c:v>
                </c:pt>
                <c:pt idx="19">
                  <c:v>0.32268058719184856</c:v>
                </c:pt>
                <c:pt idx="20">
                  <c:v>0.46994159732372076</c:v>
                </c:pt>
                <c:pt idx="21">
                  <c:v>0.61720260745559297</c:v>
                </c:pt>
                <c:pt idx="22">
                  <c:v>0.76446361758746517</c:v>
                </c:pt>
                <c:pt idx="23">
                  <c:v>0.91172462771933738</c:v>
                </c:pt>
                <c:pt idx="24">
                  <c:v>1.0589856378512095</c:v>
                </c:pt>
                <c:pt idx="25">
                  <c:v>1.2062466479830816</c:v>
                </c:pt>
                <c:pt idx="26">
                  <c:v>1.3535076581149537</c:v>
                </c:pt>
                <c:pt idx="27">
                  <c:v>1.5007686682468258</c:v>
                </c:pt>
                <c:pt idx="28">
                  <c:v>1.6480296783786978</c:v>
                </c:pt>
                <c:pt idx="29">
                  <c:v>1.7952906885105699</c:v>
                </c:pt>
                <c:pt idx="30">
                  <c:v>1.942551698642442</c:v>
                </c:pt>
                <c:pt idx="31">
                  <c:v>2.0898127087743141</c:v>
                </c:pt>
                <c:pt idx="32">
                  <c:v>2.2370737189061862</c:v>
                </c:pt>
                <c:pt idx="33">
                  <c:v>2.3843347290380583</c:v>
                </c:pt>
                <c:pt idx="34">
                  <c:v>2.5315957391699304</c:v>
                </c:pt>
                <c:pt idx="35">
                  <c:v>2.6788567493018025</c:v>
                </c:pt>
                <c:pt idx="36">
                  <c:v>2.8261177594336746</c:v>
                </c:pt>
                <c:pt idx="37">
                  <c:v>2.9733787695655467</c:v>
                </c:pt>
                <c:pt idx="38">
                  <c:v>3.1206397796974188</c:v>
                </c:pt>
                <c:pt idx="39">
                  <c:v>3.2679007898292909</c:v>
                </c:pt>
                <c:pt idx="40">
                  <c:v>3.415161799961163</c:v>
                </c:pt>
                <c:pt idx="41">
                  <c:v>3.5624228100930351</c:v>
                </c:pt>
                <c:pt idx="42">
                  <c:v>3.7096838202249072</c:v>
                </c:pt>
                <c:pt idx="43">
                  <c:v>3.8569448303567793</c:v>
                </c:pt>
                <c:pt idx="44">
                  <c:v>4.0042058404886518</c:v>
                </c:pt>
                <c:pt idx="45">
                  <c:v>4.1514668506205243</c:v>
                </c:pt>
                <c:pt idx="46">
                  <c:v>4.2987278607523969</c:v>
                </c:pt>
                <c:pt idx="47">
                  <c:v>4.4459888708842694</c:v>
                </c:pt>
                <c:pt idx="48">
                  <c:v>4.593249881016142</c:v>
                </c:pt>
                <c:pt idx="49">
                  <c:v>4.7405108911480145</c:v>
                </c:pt>
                <c:pt idx="50">
                  <c:v>4.887771901279887</c:v>
                </c:pt>
                <c:pt idx="51">
                  <c:v>5.0350329114117596</c:v>
                </c:pt>
                <c:pt idx="52">
                  <c:v>5.1822939215436321</c:v>
                </c:pt>
                <c:pt idx="53">
                  <c:v>5.3295549316755046</c:v>
                </c:pt>
                <c:pt idx="54">
                  <c:v>5.4768159418073772</c:v>
                </c:pt>
                <c:pt idx="55">
                  <c:v>5.6240769519392497</c:v>
                </c:pt>
                <c:pt idx="56">
                  <c:v>5.7713379620711223</c:v>
                </c:pt>
                <c:pt idx="57">
                  <c:v>5.9185989722029948</c:v>
                </c:pt>
                <c:pt idx="58">
                  <c:v>6.0658599823348673</c:v>
                </c:pt>
                <c:pt idx="59">
                  <c:v>6.2131209924667399</c:v>
                </c:pt>
                <c:pt idx="60">
                  <c:v>6.3603820025986124</c:v>
                </c:pt>
                <c:pt idx="61">
                  <c:v>6.507643012730485</c:v>
                </c:pt>
                <c:pt idx="62">
                  <c:v>6.6549040228623575</c:v>
                </c:pt>
                <c:pt idx="63">
                  <c:v>6.80216503299423</c:v>
                </c:pt>
                <c:pt idx="64">
                  <c:v>6.9494260431261026</c:v>
                </c:pt>
                <c:pt idx="65">
                  <c:v>7.0966870532579751</c:v>
                </c:pt>
                <c:pt idx="66">
                  <c:v>7.2439480633898476</c:v>
                </c:pt>
                <c:pt idx="67">
                  <c:v>7.3912090735217202</c:v>
                </c:pt>
                <c:pt idx="68">
                  <c:v>7.5384700836535927</c:v>
                </c:pt>
                <c:pt idx="69">
                  <c:v>7.6857310937854653</c:v>
                </c:pt>
                <c:pt idx="70">
                  <c:v>7.8329921039173378</c:v>
                </c:pt>
                <c:pt idx="71">
                  <c:v>7.9802531140492103</c:v>
                </c:pt>
                <c:pt idx="72">
                  <c:v>8.1275141241810829</c:v>
                </c:pt>
                <c:pt idx="73">
                  <c:v>8.2747751343129554</c:v>
                </c:pt>
                <c:pt idx="74">
                  <c:v>8.422036144444828</c:v>
                </c:pt>
                <c:pt idx="75">
                  <c:v>8.5692971545767005</c:v>
                </c:pt>
                <c:pt idx="76">
                  <c:v>8.716558164708573</c:v>
                </c:pt>
                <c:pt idx="77">
                  <c:v>8.8638191748404456</c:v>
                </c:pt>
                <c:pt idx="78">
                  <c:v>9.0110801849723181</c:v>
                </c:pt>
                <c:pt idx="79">
                  <c:v>9.1583411951041906</c:v>
                </c:pt>
                <c:pt idx="80">
                  <c:v>9.3056022052360632</c:v>
                </c:pt>
                <c:pt idx="81">
                  <c:v>9.4528632153679357</c:v>
                </c:pt>
                <c:pt idx="82">
                  <c:v>9.6001242254998083</c:v>
                </c:pt>
                <c:pt idx="83">
                  <c:v>9.7473852356316808</c:v>
                </c:pt>
                <c:pt idx="84">
                  <c:v>9.8946462457635533</c:v>
                </c:pt>
                <c:pt idx="85">
                  <c:v>10.041907255895426</c:v>
                </c:pt>
                <c:pt idx="86">
                  <c:v>10.189168266027298</c:v>
                </c:pt>
                <c:pt idx="87">
                  <c:v>10.336429276159171</c:v>
                </c:pt>
                <c:pt idx="88">
                  <c:v>10.483690286291043</c:v>
                </c:pt>
                <c:pt idx="89">
                  <c:v>10.630951296422916</c:v>
                </c:pt>
                <c:pt idx="90">
                  <c:v>10.778212306554789</c:v>
                </c:pt>
                <c:pt idx="91">
                  <c:v>10.925473316686661</c:v>
                </c:pt>
                <c:pt idx="92">
                  <c:v>11.072734326818534</c:v>
                </c:pt>
                <c:pt idx="93">
                  <c:v>11.219995336950406</c:v>
                </c:pt>
                <c:pt idx="94">
                  <c:v>11.367256347082279</c:v>
                </c:pt>
                <c:pt idx="95">
                  <c:v>11.514517357214151</c:v>
                </c:pt>
                <c:pt idx="96">
                  <c:v>11.661778367346024</c:v>
                </c:pt>
                <c:pt idx="97">
                  <c:v>11.809039377477896</c:v>
                </c:pt>
                <c:pt idx="98">
                  <c:v>11.956300387609769</c:v>
                </c:pt>
                <c:pt idx="99">
                  <c:v>12.103561397741641</c:v>
                </c:pt>
                <c:pt idx="100">
                  <c:v>12.250822407873514</c:v>
                </c:pt>
                <c:pt idx="101">
                  <c:v>12.398083418005386</c:v>
                </c:pt>
                <c:pt idx="102">
                  <c:v>12.545344428137259</c:v>
                </c:pt>
                <c:pt idx="103">
                  <c:v>12.692605438269132</c:v>
                </c:pt>
                <c:pt idx="104">
                  <c:v>12.839866448401004</c:v>
                </c:pt>
                <c:pt idx="105">
                  <c:v>12.987127458532877</c:v>
                </c:pt>
                <c:pt idx="106">
                  <c:v>13.134388468664749</c:v>
                </c:pt>
                <c:pt idx="107">
                  <c:v>13.281649478796622</c:v>
                </c:pt>
                <c:pt idx="108">
                  <c:v>13.428910488928494</c:v>
                </c:pt>
                <c:pt idx="109">
                  <c:v>13.576171499060367</c:v>
                </c:pt>
                <c:pt idx="110">
                  <c:v>13.723432509192239</c:v>
                </c:pt>
                <c:pt idx="111">
                  <c:v>13.870693519324112</c:v>
                </c:pt>
                <c:pt idx="112">
                  <c:v>14.017954529455984</c:v>
                </c:pt>
                <c:pt idx="113">
                  <c:v>14.165215539587857</c:v>
                </c:pt>
                <c:pt idx="114">
                  <c:v>14.312476549719729</c:v>
                </c:pt>
                <c:pt idx="115">
                  <c:v>14.459737559851602</c:v>
                </c:pt>
                <c:pt idx="116">
                  <c:v>14.606998569983475</c:v>
                </c:pt>
                <c:pt idx="117">
                  <c:v>14.754259580115347</c:v>
                </c:pt>
                <c:pt idx="118">
                  <c:v>14.90152059024722</c:v>
                </c:pt>
                <c:pt idx="119">
                  <c:v>15.048781600379092</c:v>
                </c:pt>
                <c:pt idx="120">
                  <c:v>15.196042610510965</c:v>
                </c:pt>
                <c:pt idx="121">
                  <c:v>15.343303620642837</c:v>
                </c:pt>
                <c:pt idx="122">
                  <c:v>15.49056463077471</c:v>
                </c:pt>
                <c:pt idx="123">
                  <c:v>15.637825640906582</c:v>
                </c:pt>
                <c:pt idx="124">
                  <c:v>15.785086651038455</c:v>
                </c:pt>
                <c:pt idx="125">
                  <c:v>15.932347661170327</c:v>
                </c:pt>
                <c:pt idx="126">
                  <c:v>16.0796086713022</c:v>
                </c:pt>
                <c:pt idx="127">
                  <c:v>16.226869681434071</c:v>
                </c:pt>
                <c:pt idx="128">
                  <c:v>16.374130691565941</c:v>
                </c:pt>
                <c:pt idx="129">
                  <c:v>16.521391701697812</c:v>
                </c:pt>
                <c:pt idx="130">
                  <c:v>16.668652711829683</c:v>
                </c:pt>
                <c:pt idx="131">
                  <c:v>16.815913721961554</c:v>
                </c:pt>
                <c:pt idx="132">
                  <c:v>16.963174732093425</c:v>
                </c:pt>
                <c:pt idx="133">
                  <c:v>17.110435742225295</c:v>
                </c:pt>
                <c:pt idx="134">
                  <c:v>17.257696752357166</c:v>
                </c:pt>
                <c:pt idx="135">
                  <c:v>17.404957762489037</c:v>
                </c:pt>
                <c:pt idx="136">
                  <c:v>17.552218772620908</c:v>
                </c:pt>
                <c:pt idx="137">
                  <c:v>17.699479782752778</c:v>
                </c:pt>
                <c:pt idx="138">
                  <c:v>17.846740792884649</c:v>
                </c:pt>
                <c:pt idx="139">
                  <c:v>17.99400180301652</c:v>
                </c:pt>
                <c:pt idx="140">
                  <c:v>18.141262813148391</c:v>
                </c:pt>
                <c:pt idx="141">
                  <c:v>18.288523823280261</c:v>
                </c:pt>
                <c:pt idx="142">
                  <c:v>18.435784833412132</c:v>
                </c:pt>
                <c:pt idx="143">
                  <c:v>18.583045843544003</c:v>
                </c:pt>
                <c:pt idx="144">
                  <c:v>18.730306853675874</c:v>
                </c:pt>
                <c:pt idx="145">
                  <c:v>18.877567863807744</c:v>
                </c:pt>
                <c:pt idx="146">
                  <c:v>19.024828873939615</c:v>
                </c:pt>
                <c:pt idx="147">
                  <c:v>19.172089884071486</c:v>
                </c:pt>
                <c:pt idx="148">
                  <c:v>19.319350894203357</c:v>
                </c:pt>
                <c:pt idx="149">
                  <c:v>19.466611904335227</c:v>
                </c:pt>
                <c:pt idx="150">
                  <c:v>19.613872914467098</c:v>
                </c:pt>
                <c:pt idx="151">
                  <c:v>19.761133924598969</c:v>
                </c:pt>
                <c:pt idx="152">
                  <c:v>19.90839493473084</c:v>
                </c:pt>
                <c:pt idx="153">
                  <c:v>20.055655944862711</c:v>
                </c:pt>
                <c:pt idx="154">
                  <c:v>20.202916954994581</c:v>
                </c:pt>
                <c:pt idx="155">
                  <c:v>20.350177965126452</c:v>
                </c:pt>
                <c:pt idx="156">
                  <c:v>20.497438975258323</c:v>
                </c:pt>
                <c:pt idx="157">
                  <c:v>20.644699985390194</c:v>
                </c:pt>
                <c:pt idx="158">
                  <c:v>20.791960995522064</c:v>
                </c:pt>
                <c:pt idx="159">
                  <c:v>20.939222005653935</c:v>
                </c:pt>
                <c:pt idx="160">
                  <c:v>21.086483015785806</c:v>
                </c:pt>
                <c:pt idx="161">
                  <c:v>21.233744025917677</c:v>
                </c:pt>
                <c:pt idx="162">
                  <c:v>21.381005036049547</c:v>
                </c:pt>
                <c:pt idx="163">
                  <c:v>21.528266046181418</c:v>
                </c:pt>
                <c:pt idx="164">
                  <c:v>21.675527056313289</c:v>
                </c:pt>
                <c:pt idx="165">
                  <c:v>21.82278806644516</c:v>
                </c:pt>
                <c:pt idx="166">
                  <c:v>21.97004907657703</c:v>
                </c:pt>
                <c:pt idx="167">
                  <c:v>22.117310086708901</c:v>
                </c:pt>
                <c:pt idx="168">
                  <c:v>22.264571096840772</c:v>
                </c:pt>
                <c:pt idx="169">
                  <c:v>22.411832106972643</c:v>
                </c:pt>
                <c:pt idx="170">
                  <c:v>22.559093117104513</c:v>
                </c:pt>
                <c:pt idx="171">
                  <c:v>22.706354127236384</c:v>
                </c:pt>
                <c:pt idx="172">
                  <c:v>22.853615137368255</c:v>
                </c:pt>
                <c:pt idx="173">
                  <c:v>23.000876147500126</c:v>
                </c:pt>
                <c:pt idx="174">
                  <c:v>23.148137157631997</c:v>
                </c:pt>
                <c:pt idx="175">
                  <c:v>23.295398167763867</c:v>
                </c:pt>
                <c:pt idx="176">
                  <c:v>23.442659177895738</c:v>
                </c:pt>
                <c:pt idx="177">
                  <c:v>23.589920188027609</c:v>
                </c:pt>
                <c:pt idx="178">
                  <c:v>23.73718119815948</c:v>
                </c:pt>
                <c:pt idx="179">
                  <c:v>23.88444220829135</c:v>
                </c:pt>
                <c:pt idx="180">
                  <c:v>24.031703218423221</c:v>
                </c:pt>
                <c:pt idx="181">
                  <c:v>24.178964228555092</c:v>
                </c:pt>
                <c:pt idx="182">
                  <c:v>24.326225238686963</c:v>
                </c:pt>
                <c:pt idx="183">
                  <c:v>24.473486248818833</c:v>
                </c:pt>
                <c:pt idx="184">
                  <c:v>24.620747258950704</c:v>
                </c:pt>
                <c:pt idx="185">
                  <c:v>24.768008269082575</c:v>
                </c:pt>
                <c:pt idx="186">
                  <c:v>24.915269279214446</c:v>
                </c:pt>
                <c:pt idx="187">
                  <c:v>25.062530289346316</c:v>
                </c:pt>
                <c:pt idx="188">
                  <c:v>25.209791299478187</c:v>
                </c:pt>
                <c:pt idx="189">
                  <c:v>25.357052309610058</c:v>
                </c:pt>
                <c:pt idx="190">
                  <c:v>25.504313319741929</c:v>
                </c:pt>
                <c:pt idx="191">
                  <c:v>25.651574329873799</c:v>
                </c:pt>
                <c:pt idx="192">
                  <c:v>25.79883534000567</c:v>
                </c:pt>
                <c:pt idx="193">
                  <c:v>25.946096350137541</c:v>
                </c:pt>
                <c:pt idx="194">
                  <c:v>26.093357360269412</c:v>
                </c:pt>
                <c:pt idx="195">
                  <c:v>26.240618370401283</c:v>
                </c:pt>
                <c:pt idx="196">
                  <c:v>26.387879380533153</c:v>
                </c:pt>
                <c:pt idx="197">
                  <c:v>26.535140390665024</c:v>
                </c:pt>
                <c:pt idx="198">
                  <c:v>26.682401400796895</c:v>
                </c:pt>
                <c:pt idx="199">
                  <c:v>26.829662410928766</c:v>
                </c:pt>
                <c:pt idx="200">
                  <c:v>26.976923421060636</c:v>
                </c:pt>
                <c:pt idx="201">
                  <c:v>27.124184431192507</c:v>
                </c:pt>
                <c:pt idx="202">
                  <c:v>27.271445441324378</c:v>
                </c:pt>
                <c:pt idx="203">
                  <c:v>27.418706451456249</c:v>
                </c:pt>
                <c:pt idx="204">
                  <c:v>27.565967461588119</c:v>
                </c:pt>
                <c:pt idx="205">
                  <c:v>27.71322847171999</c:v>
                </c:pt>
                <c:pt idx="206">
                  <c:v>27.860489481851861</c:v>
                </c:pt>
                <c:pt idx="207">
                  <c:v>28.007750491983732</c:v>
                </c:pt>
                <c:pt idx="208">
                  <c:v>28.155011502115602</c:v>
                </c:pt>
                <c:pt idx="209">
                  <c:v>28.302272512247473</c:v>
                </c:pt>
                <c:pt idx="210">
                  <c:v>28.449533522379344</c:v>
                </c:pt>
                <c:pt idx="211">
                  <c:v>28.596794532511215</c:v>
                </c:pt>
                <c:pt idx="212">
                  <c:v>28.744055542643085</c:v>
                </c:pt>
                <c:pt idx="213">
                  <c:v>28.891316552774956</c:v>
                </c:pt>
                <c:pt idx="214">
                  <c:v>29.038577562906827</c:v>
                </c:pt>
                <c:pt idx="215">
                  <c:v>29.185838573038698</c:v>
                </c:pt>
                <c:pt idx="216">
                  <c:v>29.333099583170569</c:v>
                </c:pt>
                <c:pt idx="217">
                  <c:v>29.480360593302439</c:v>
                </c:pt>
                <c:pt idx="218">
                  <c:v>29.62762160343431</c:v>
                </c:pt>
                <c:pt idx="219">
                  <c:v>29.774882613566181</c:v>
                </c:pt>
                <c:pt idx="220">
                  <c:v>29.922143623698052</c:v>
                </c:pt>
                <c:pt idx="221">
                  <c:v>30.069404633829922</c:v>
                </c:pt>
                <c:pt idx="222">
                  <c:v>30.216665643961793</c:v>
                </c:pt>
                <c:pt idx="223">
                  <c:v>30.363926654093664</c:v>
                </c:pt>
                <c:pt idx="224">
                  <c:v>30.511187664225535</c:v>
                </c:pt>
                <c:pt idx="225">
                  <c:v>30.658448674357405</c:v>
                </c:pt>
                <c:pt idx="226">
                  <c:v>30.805709684489276</c:v>
                </c:pt>
                <c:pt idx="227">
                  <c:v>30.952970694621147</c:v>
                </c:pt>
                <c:pt idx="228">
                  <c:v>31.100231704753018</c:v>
                </c:pt>
                <c:pt idx="229">
                  <c:v>31.247492714884888</c:v>
                </c:pt>
                <c:pt idx="230">
                  <c:v>31.394753725016759</c:v>
                </c:pt>
                <c:pt idx="231">
                  <c:v>31.54201473514863</c:v>
                </c:pt>
                <c:pt idx="232">
                  <c:v>31.689275745280501</c:v>
                </c:pt>
                <c:pt idx="233">
                  <c:v>31.836536755412371</c:v>
                </c:pt>
                <c:pt idx="234">
                  <c:v>31.983797765544242</c:v>
                </c:pt>
                <c:pt idx="235">
                  <c:v>32.131058775676117</c:v>
                </c:pt>
                <c:pt idx="236">
                  <c:v>32.278319785807987</c:v>
                </c:pt>
                <c:pt idx="237">
                  <c:v>32.425580795939858</c:v>
                </c:pt>
                <c:pt idx="238">
                  <c:v>32.572841806071729</c:v>
                </c:pt>
                <c:pt idx="239">
                  <c:v>32.7201028162036</c:v>
                </c:pt>
                <c:pt idx="240">
                  <c:v>32.86736382633547</c:v>
                </c:pt>
                <c:pt idx="241">
                  <c:v>33.014624836467341</c:v>
                </c:pt>
                <c:pt idx="242">
                  <c:v>33.161885846599212</c:v>
                </c:pt>
                <c:pt idx="243">
                  <c:v>33.309146856731083</c:v>
                </c:pt>
                <c:pt idx="244">
                  <c:v>33.456407866862953</c:v>
                </c:pt>
                <c:pt idx="245">
                  <c:v>33.603668876994824</c:v>
                </c:pt>
                <c:pt idx="246">
                  <c:v>33.750929887126695</c:v>
                </c:pt>
                <c:pt idx="247">
                  <c:v>33.898190897258566</c:v>
                </c:pt>
                <c:pt idx="248">
                  <c:v>34.045451907390436</c:v>
                </c:pt>
                <c:pt idx="249">
                  <c:v>34.192712917522307</c:v>
                </c:pt>
              </c:numCache>
            </c:numRef>
          </c:xVal>
          <c:yVal>
            <c:numRef>
              <c:f>BPIDF2!$AR$1:$AR$250</c:f>
              <c:numCache>
                <c:formatCode>General</c:formatCode>
                <c:ptCount val="250"/>
                <c:pt idx="0">
                  <c:v>7.9034990802126469E-3</c:v>
                </c:pt>
                <c:pt idx="1">
                  <c:v>9.6981341019934057E-3</c:v>
                </c:pt>
                <c:pt idx="2">
                  <c:v>1.1801466964322499E-2</c:v>
                </c:pt>
                <c:pt idx="3">
                  <c:v>1.4245858807053863E-2</c:v>
                </c:pt>
                <c:pt idx="4">
                  <c:v>1.7063477155137275E-2</c:v>
                </c:pt>
                <c:pt idx="5">
                  <c:v>2.0285695572630276E-2</c:v>
                </c:pt>
                <c:pt idx="6">
                  <c:v>2.3942465948760507E-2</c:v>
                </c:pt>
                <c:pt idx="7">
                  <c:v>2.8061679907660318E-2</c:v>
                </c:pt>
                <c:pt idx="8">
                  <c:v>3.2668536614310441E-2</c:v>
                </c:pt>
                <c:pt idx="9">
                  <c:v>3.7784934350175076E-2</c:v>
                </c:pt>
                <c:pt idx="10">
                  <c:v>4.3428902663431544E-2</c:v>
                </c:pt>
                <c:pt idx="11">
                  <c:v>4.9614090704513725E-2</c:v>
                </c:pt>
                <c:pt idx="12">
                  <c:v>5.6349325610657253E-2</c:v>
                </c:pt>
                <c:pt idx="13">
                  <c:v>6.363825259874939E-2</c:v>
                </c:pt>
                <c:pt idx="14">
                  <c:v>7.147906587542277E-2</c:v>
                </c:pt>
                <c:pt idx="15">
                  <c:v>7.9864336697034993E-2</c:v>
                </c:pt>
                <c:pt idx="16">
                  <c:v>8.8780942031735796E-2</c:v>
                </c:pt>
                <c:pt idx="17">
                  <c:v>9.8210094408422641E-2</c:v>
                </c:pt>
                <c:pt idx="18">
                  <c:v>0.10812747079027227</c:v>
                </c:pt>
                <c:pt idx="19">
                  <c:v>0.11850343577675231</c:v>
                </c:pt>
                <c:pt idx="20">
                  <c:v>0.12930335219352623</c:v>
                </c:pt>
                <c:pt idx="21">
                  <c:v>0.14048797023155746</c:v>
                </c:pt>
                <c:pt idx="22">
                  <c:v>0.15201388478280925</c:v>
                </c:pt>
                <c:pt idx="23">
                  <c:v>0.16383404950917055</c:v>
                </c:pt>
                <c:pt idx="24">
                  <c:v>0.17589833547519618</c:v>
                </c:pt>
                <c:pt idx="25">
                  <c:v>0.18815412186008751</c:v>
                </c:pt>
                <c:pt idx="26">
                  <c:v>0.20054690631334712</c:v>
                </c:pt>
                <c:pt idx="27">
                  <c:v>0.21302092289483623</c:v>
                </c:pt>
                <c:pt idx="28">
                  <c:v>0.22551975619933703</c:v>
                </c:pt>
                <c:pt idx="29">
                  <c:v>0.23798694115931213</c:v>
                </c:pt>
                <c:pt idx="30">
                  <c:v>0.25036653909642209</c:v>
                </c:pt>
                <c:pt idx="31">
                  <c:v>0.26260368180168076</c:v>
                </c:pt>
                <c:pt idx="32">
                  <c:v>0.27464507671709487</c:v>
                </c:pt>
                <c:pt idx="33">
                  <c:v>0.28643946762293993</c:v>
                </c:pt>
                <c:pt idx="34">
                  <c:v>0.2979380465638336</c:v>
                </c:pt>
                <c:pt idx="35">
                  <c:v>0.30909481403821892</c:v>
                </c:pt>
                <c:pt idx="36">
                  <c:v>0.31986688570034927</c:v>
                </c:pt>
                <c:pt idx="37">
                  <c:v>0.33021474495791703</c:v>
                </c:pt>
                <c:pt idx="38">
                  <c:v>0.34010244187447197</c:v>
                </c:pt>
                <c:pt idx="39">
                  <c:v>0.34949773969166897</c:v>
                </c:pt>
                <c:pt idx="40">
                  <c:v>0.35837221106514461</c:v>
                </c:pt>
                <c:pt idx="41">
                  <c:v>0.36670128675696934</c:v>
                </c:pt>
                <c:pt idx="42">
                  <c:v>0.37446426004852018</c:v>
                </c:pt>
                <c:pt idx="43">
                  <c:v>0.3816442505348841</c:v>
                </c:pt>
                <c:pt idx="44">
                  <c:v>0.38822813124270272</c:v>
                </c:pt>
                <c:pt idx="45">
                  <c:v>0.39420642318684285</c:v>
                </c:pt>
                <c:pt idx="46">
                  <c:v>0.39957316155791078</c:v>
                </c:pt>
                <c:pt idx="47">
                  <c:v>0.40432573772378511</c:v>
                </c:pt>
                <c:pt idx="48">
                  <c:v>0.40846472114574905</c:v>
                </c:pt>
                <c:pt idx="49">
                  <c:v>0.41199366516522923</c:v>
                </c:pt>
                <c:pt idx="50">
                  <c:v>0.41491890042200896</c:v>
                </c:pt>
                <c:pt idx="51">
                  <c:v>0.41724931942996862</c:v>
                </c:pt>
                <c:pt idx="52">
                  <c:v>0.41899615557203468</c:v>
                </c:pt>
                <c:pt idx="53">
                  <c:v>0.4201727594912959</c:v>
                </c:pt>
                <c:pt idx="54">
                  <c:v>0.4207943755584741</c:v>
                </c:pt>
                <c:pt idx="55">
                  <c:v>0.4208779207943012</c:v>
                </c:pt>
                <c:pt idx="56">
                  <c:v>0.42044176832513364</c:v>
                </c:pt>
                <c:pt idx="57">
                  <c:v>0.41950553715650496</c:v>
                </c:pt>
                <c:pt idx="58">
                  <c:v>0.41808988976658368</c:v>
                </c:pt>
                <c:pt idx="59">
                  <c:v>0.41621633875302827</c:v>
                </c:pt>
                <c:pt idx="60">
                  <c:v>0.41390706351508511</c:v>
                </c:pt>
                <c:pt idx="61">
                  <c:v>0.41118473771980035</c:v>
                </c:pt>
                <c:pt idx="62">
                  <c:v>0.4080723680880749</c:v>
                </c:pt>
                <c:pt idx="63">
                  <c:v>0.40459314484362374</c:v>
                </c:pt>
                <c:pt idx="64">
                  <c:v>0.40077030399582131</c:v>
                </c:pt>
                <c:pt idx="65">
                  <c:v>0.39662700147568403</c:v>
                </c:pt>
                <c:pt idx="66">
                  <c:v>0.39218619901223772</c:v>
                </c:pt>
                <c:pt idx="67">
                  <c:v>0.38747056152342807</c:v>
                </c:pt>
                <c:pt idx="68">
                  <c:v>0.38250236570047452</c:v>
                </c:pt>
                <c:pt idx="69">
                  <c:v>0.37730341938597806</c:v>
                </c:pt>
                <c:pt idx="70">
                  <c:v>0.37189499128287729</c:v>
                </c:pt>
                <c:pt idx="71">
                  <c:v>0.36629775048216989</c:v>
                </c:pt>
                <c:pt idx="72">
                  <c:v>0.3605317152608179</c:v>
                </c:pt>
                <c:pt idx="73">
                  <c:v>0.35461621057610093</c:v>
                </c:pt>
                <c:pt idx="74">
                  <c:v>0.34856983366754002</c:v>
                </c:pt>
                <c:pt idx="75">
                  <c:v>0.34241042717114173</c:v>
                </c:pt>
                <c:pt idx="76">
                  <c:v>0.33615505915189769</c:v>
                </c:pt>
                <c:pt idx="77">
                  <c:v>0.32982000946809842</c:v>
                </c:pt>
                <c:pt idx="78">
                  <c:v>0.32342076189404811</c:v>
                </c:pt>
                <c:pt idx="79">
                  <c:v>0.31697200144522991</c:v>
                </c:pt>
                <c:pt idx="80">
                  <c:v>0.31048761637101252</c:v>
                </c:pt>
                <c:pt idx="81">
                  <c:v>0.30398070430381618</c:v>
                </c:pt>
                <c:pt idx="82">
                  <c:v>0.29746358207957962</c:v>
                </c:pt>
                <c:pt idx="83">
                  <c:v>0.29094779877176152</c:v>
                </c:pt>
                <c:pt idx="84">
                  <c:v>0.28444415150944274</c:v>
                </c:pt>
                <c:pt idx="85">
                  <c:v>0.27796270367889114</c:v>
                </c:pt>
                <c:pt idx="86">
                  <c:v>0.27151280513681736</c:v>
                </c:pt>
                <c:pt idx="87">
                  <c:v>0.26510311409214421</c:v>
                </c:pt>
                <c:pt idx="88">
                  <c:v>0.2587416203411585</c:v>
                </c:pt>
                <c:pt idx="89">
                  <c:v>0.25243566956817587</c:v>
                </c:pt>
                <c:pt idx="90">
                  <c:v>0.24619198845015206</c:v>
                </c:pt>
                <c:pt idx="91">
                  <c:v>0.24001671032886401</c:v>
                </c:pt>
                <c:pt idx="92">
                  <c:v>0.23391540123826615</c:v>
                </c:pt>
                <c:pt idx="93">
                  <c:v>0.22789308609731415</c:v>
                </c:pt>
                <c:pt idx="94">
                  <c:v>0.22195427489990274</c:v>
                </c:pt>
                <c:pt idx="95">
                  <c:v>0.21610298875355322</c:v>
                </c:pt>
                <c:pt idx="96">
                  <c:v>0.21034278563711001</c:v>
                </c:pt>
                <c:pt idx="97">
                  <c:v>0.20467678576497061</c:v>
                </c:pt>
                <c:pt idx="98">
                  <c:v>0.19910769646131374</c:v>
                </c:pt>
                <c:pt idx="99">
                  <c:v>0.19363783646242749</c:v>
                </c:pt>
                <c:pt idx="100">
                  <c:v>0.18826915957863752</c:v>
                </c:pt>
                <c:pt idx="101">
                  <c:v>0.1830032776595267</c:v>
                </c:pt>
                <c:pt idx="102">
                  <c:v>0.17784148281719483</c:v>
                </c:pt>
                <c:pt idx="103">
                  <c:v>0.17278476887227934</c:v>
                </c:pt>
                <c:pt idx="104">
                  <c:v>0.16783385199641571</c:v>
                </c:pt>
                <c:pt idx="105">
                  <c:v>0.16298919053281552</c:v>
                </c:pt>
                <c:pt idx="106">
                  <c:v>0.1582510039837528</c:v>
                </c:pt>
                <c:pt idx="107">
                  <c:v>0.15361929116002951</c:v>
                </c:pt>
                <c:pt idx="108">
                  <c:v>0.14909384749300905</c:v>
                </c:pt>
                <c:pt idx="109">
                  <c:v>0.14467428151461531</c:v>
                </c:pt>
                <c:pt idx="110">
                  <c:v>0.1403600305148584</c:v>
                </c:pt>
                <c:pt idx="111">
                  <c:v>0.13615037539001443</c:v>
                </c:pt>
                <c:pt idx="112">
                  <c:v>0.1320444546976193</c:v>
                </c:pt>
                <c:pt idx="113">
                  <c:v>0.12804127793697317</c:v>
                </c:pt>
                <c:pt idx="114">
                  <c:v>0.12413973807594894</c:v>
                </c:pt>
                <c:pt idx="115">
                  <c:v>0.12033862334659681</c:v>
                </c:pt>
                <c:pt idx="116">
                  <c:v>0.11663662833337594</c:v>
                </c:pt>
                <c:pt idx="117">
                  <c:v>0.11303236437886637</c:v>
                </c:pt>
                <c:pt idx="118">
                  <c:v>0.10952436933255208</c:v>
                </c:pt>
                <c:pt idx="119">
                  <c:v>0.10611111666875317</c:v>
                </c:pt>
                <c:pt idx="120">
                  <c:v>0.10279102400005229</c:v>
                </c:pt>
                <c:pt idx="121">
                  <c:v>9.9562461012633441E-2</c:v>
                </c:pt>
                <c:pt idx="122">
                  <c:v>9.6423756849860487E-2</c:v>
                </c:pt>
                <c:pt idx="123">
                  <c:v>9.3373206970181921E-2</c:v>
                </c:pt>
                <c:pt idx="124">
                  <c:v>9.0409079505089279E-2</c:v>
                </c:pt>
                <c:pt idx="125">
                  <c:v>8.7529621142389782E-2</c:v>
                </c:pt>
                <c:pt idx="126">
                  <c:v>8.4733062559499694E-2</c:v>
                </c:pt>
                <c:pt idx="127">
                  <c:v>8.2017623430840472E-2</c:v>
                </c:pt>
                <c:pt idx="128">
                  <c:v>7.9381517032733148E-2</c:v>
                </c:pt>
                <c:pt idx="129">
                  <c:v>7.6822954468456162E-2</c:v>
                </c:pt>
                <c:pt idx="130">
                  <c:v>7.434014853536515E-2</c:v>
                </c:pt>
                <c:pt idx="131">
                  <c:v>7.1931317255179719E-2</c:v>
                </c:pt>
                <c:pt idx="132">
                  <c:v>6.959468708773156E-2</c:v>
                </c:pt>
                <c:pt idx="133">
                  <c:v>6.7328495847646858E-2</c:v>
                </c:pt>
                <c:pt idx="134">
                  <c:v>6.5130995342612047E-2</c:v>
                </c:pt>
                <c:pt idx="135">
                  <c:v>6.3000453751047444E-2</c:v>
                </c:pt>
                <c:pt idx="136">
                  <c:v>6.0935157756196283E-2</c:v>
                </c:pt>
                <c:pt idx="137">
                  <c:v>5.8933414452831623E-2</c:v>
                </c:pt>
                <c:pt idx="138">
                  <c:v>5.6993553041988908E-2</c:v>
                </c:pt>
                <c:pt idx="139">
                  <c:v>5.5113926328358147E-2</c:v>
                </c:pt>
                <c:pt idx="140">
                  <c:v>5.3292912034211277E-2</c:v>
                </c:pt>
                <c:pt idx="141">
                  <c:v>5.1528913943006009E-2</c:v>
                </c:pt>
                <c:pt idx="142">
                  <c:v>4.982036288509379E-2</c:v>
                </c:pt>
                <c:pt idx="143">
                  <c:v>4.816571757726968E-2</c:v>
                </c:pt>
                <c:pt idx="144">
                  <c:v>4.6563465327238505E-2</c:v>
                </c:pt>
                <c:pt idx="145">
                  <c:v>4.5012122613430627E-2</c:v>
                </c:pt>
                <c:pt idx="146">
                  <c:v>4.3510235549987661E-2</c:v>
                </c:pt>
                <c:pt idx="147">
                  <c:v>4.2056380246148752E-2</c:v>
                </c:pt>
                <c:pt idx="148">
                  <c:v>4.064916306870691E-2</c:v>
                </c:pt>
                <c:pt idx="149">
                  <c:v>3.9287220815665387E-2</c:v>
                </c:pt>
                <c:pt idx="150">
                  <c:v>3.7969220808713164E-2</c:v>
                </c:pt>
                <c:pt idx="151">
                  <c:v>3.6693860911649764E-2</c:v>
                </c:pt>
                <c:pt idx="152">
                  <c:v>3.5459869481426785E-2</c:v>
                </c:pt>
                <c:pt idx="153">
                  <c:v>3.4266005258032639E-2</c:v>
                </c:pt>
                <c:pt idx="154">
                  <c:v>3.3111057199030042E-2</c:v>
                </c:pt>
                <c:pt idx="155">
                  <c:v>3.199384426416059E-2</c:v>
                </c:pt>
                <c:pt idx="156">
                  <c:v>3.0913215155056989E-2</c:v>
                </c:pt>
                <c:pt idx="157">
                  <c:v>2.986804801475058E-2</c:v>
                </c:pt>
                <c:pt idx="158">
                  <c:v>2.8857250091328192E-2</c:v>
                </c:pt>
                <c:pt idx="159">
                  <c:v>2.7879757369779035E-2</c:v>
                </c:pt>
                <c:pt idx="160">
                  <c:v>2.6934534175775755E-2</c:v>
                </c:pt>
                <c:pt idx="161">
                  <c:v>2.6020572754856062E-2</c:v>
                </c:pt>
                <c:pt idx="162">
                  <c:v>2.5136892830209454E-2</c:v>
                </c:pt>
                <c:pt idx="163">
                  <c:v>2.4282541142028258E-2</c:v>
                </c:pt>
                <c:pt idx="164">
                  <c:v>2.3456590971151388E-2</c:v>
                </c:pt>
                <c:pt idx="165">
                  <c:v>2.2658141649513661E-2</c:v>
                </c:pt>
                <c:pt idx="166">
                  <c:v>2.188631805971096E-2</c:v>
                </c:pt>
                <c:pt idx="167">
                  <c:v>2.1140270125802392E-2</c:v>
                </c:pt>
                <c:pt idx="168">
                  <c:v>2.0419172297293696E-2</c:v>
                </c:pt>
                <c:pt idx="169">
                  <c:v>1.9722223028080799E-2</c:v>
                </c:pt>
                <c:pt idx="170">
                  <c:v>1.9048644251978216E-2</c:v>
                </c:pt>
                <c:pt idx="171">
                  <c:v>1.8397680856313475E-2</c:v>
                </c:pt>
                <c:pt idx="172">
                  <c:v>1.7768600154934044E-2</c:v>
                </c:pt>
                <c:pt idx="173">
                  <c:v>1.7160691361849608E-2</c:v>
                </c:pt>
                <c:pt idx="174">
                  <c:v>1.6573265066615335E-2</c:v>
                </c:pt>
                <c:pt idx="175">
                  <c:v>1.6005652712455236E-2</c:v>
                </c:pt>
                <c:pt idx="176">
                  <c:v>1.5457206078023632E-2</c:v>
                </c:pt>
                <c:pt idx="177">
                  <c:v>1.4927296763610629E-2</c:v>
                </c:pt>
                <c:pt idx="178">
                  <c:v>1.4415315682511441E-2</c:v>
                </c:pt>
                <c:pt idx="179">
                  <c:v>1.3920672558199324E-2</c:v>
                </c:pt>
                <c:pt idx="180">
                  <c:v>1.3442795427869131E-2</c:v>
                </c:pt>
                <c:pt idx="181">
                  <c:v>1.2981130152849733E-2</c:v>
                </c:pt>
                <c:pt idx="182">
                  <c:v>1.2535139936321297E-2</c:v>
                </c:pt>
                <c:pt idx="183">
                  <c:v>1.2104304848715519E-2</c:v>
                </c:pt>
                <c:pt idx="184">
                  <c:v>1.16881213611234E-2</c:v>
                </c:pt>
                <c:pt idx="185">
                  <c:v>1.1286101886986732E-2</c:v>
                </c:pt>
                <c:pt idx="186">
                  <c:v>1.0897774332303949E-2</c:v>
                </c:pt>
                <c:pt idx="187">
                  <c:v>1.0522681654540293E-2</c:v>
                </c:pt>
                <c:pt idx="188">
                  <c:v>1.0160381430394038E-2</c:v>
                </c:pt>
                <c:pt idx="189">
                  <c:v>9.8104454325365839E-3</c:v>
                </c:pt>
                <c:pt idx="190">
                  <c:v>9.4724592154121125E-3</c:v>
                </c:pt>
                <c:pt idx="191">
                  <c:v>9.1460217101544325E-3</c:v>
                </c:pt>
                <c:pt idx="192">
                  <c:v>8.8307448286520703E-3</c:v>
                </c:pt>
                <c:pt idx="193">
                  <c:v>8.5262530767693384E-3</c:v>
                </c:pt>
                <c:pt idx="194">
                  <c:v>8.2321831767095729E-3</c:v>
                </c:pt>
                <c:pt idx="195">
                  <c:v>7.9481836984874304E-3</c:v>
                </c:pt>
                <c:pt idx="196">
                  <c:v>7.6739147004596196E-3</c:v>
                </c:pt>
                <c:pt idx="197">
                  <c:v>7.4090473788481249E-3</c:v>
                </c:pt>
                <c:pt idx="198">
                  <c:v>7.1532637261756569E-3</c:v>
                </c:pt>
                <c:pt idx="199">
                  <c:v>6.9062561985208512E-3</c:v>
                </c:pt>
                <c:pt idx="200">
                  <c:v>6.6677273914896003E-3</c:v>
                </c:pt>
                <c:pt idx="201">
                  <c:v>6.437389724789344E-3</c:v>
                </c:pt>
                <c:pt idx="202">
                  <c:v>6.2149651352842502E-3</c:v>
                </c:pt>
                <c:pt idx="203">
                  <c:v>6.0001847784022276E-3</c:v>
                </c:pt>
                <c:pt idx="204">
                  <c:v>5.7927887377578948E-3</c:v>
                </c:pt>
                <c:pt idx="205">
                  <c:v>5.5925257428504852E-3</c:v>
                </c:pt>
                <c:pt idx="206">
                  <c:v>5.3991528946906765E-3</c:v>
                </c:pt>
                <c:pt idx="207">
                  <c:v>5.2124353992068191E-3</c:v>
                </c:pt>
                <c:pt idx="208">
                  <c:v>5.0321463082776382E-3</c:v>
                </c:pt>
                <c:pt idx="209">
                  <c:v>4.8580662682361653E-3</c:v>
                </c:pt>
                <c:pt idx="210">
                  <c:v>4.6899832756876194E-3</c:v>
                </c:pt>
                <c:pt idx="211">
                  <c:v>4.5276924404828098E-3</c:v>
                </c:pt>
                <c:pt idx="212">
                  <c:v>4.3709957556875645E-3</c:v>
                </c:pt>
                <c:pt idx="213">
                  <c:v>4.2197018743884013E-3</c:v>
                </c:pt>
                <c:pt idx="214">
                  <c:v>4.0736258931746826E-3</c:v>
                </c:pt>
                <c:pt idx="215">
                  <c:v>3.932589142137748E-3</c:v>
                </c:pt>
                <c:pt idx="216">
                  <c:v>3.7964189812283631E-3</c:v>
                </c:pt>
                <c:pt idx="217">
                  <c:v>3.6649486028146232E-3</c:v>
                </c:pt>
                <c:pt idx="218">
                  <c:v>3.5380168402839489E-3</c:v>
                </c:pt>
                <c:pt idx="219">
                  <c:v>3.4154679825340482E-3</c:v>
                </c:pt>
                <c:pt idx="220">
                  <c:v>3.2971515941996126E-3</c:v>
                </c:pt>
                <c:pt idx="221">
                  <c:v>3.1829223414633311E-3</c:v>
                </c:pt>
                <c:pt idx="222">
                  <c:v>3.0726398233018102E-3</c:v>
                </c:pt>
                <c:pt idx="223">
                  <c:v>2.9661684080192858E-3</c:v>
                </c:pt>
                <c:pt idx="224">
                  <c:v>2.8633770749242173E-3</c:v>
                </c:pt>
                <c:pt idx="225">
                  <c:v>2.7641392610063759E-3</c:v>
                </c:pt>
                <c:pt idx="226">
                  <c:v>2.6683327124744595E-3</c:v>
                </c:pt>
                <c:pt idx="227">
                  <c:v>2.5758393410169294E-3</c:v>
                </c:pt>
                <c:pt idx="228">
                  <c:v>2.4865450846513681E-3</c:v>
                </c:pt>
                <c:pt idx="229">
                  <c:v>2.4003397730303615E-3</c:v>
                </c:pt>
                <c:pt idx="230">
                  <c:v>2.3171169970746782E-3</c:v>
                </c:pt>
                <c:pt idx="231">
                  <c:v>2.2367739828072193E-3</c:v>
                </c:pt>
                <c:pt idx="232">
                  <c:v>2.1592114692640845E-3</c:v>
                </c:pt>
                <c:pt idx="233">
                  <c:v>2.0843335903618252E-3</c:v>
                </c:pt>
                <c:pt idx="234">
                  <c:v>2.0120477606027768E-3</c:v>
                </c:pt>
                <c:pt idx="235">
                  <c:v>1.9422645645031853E-3</c:v>
                </c:pt>
                <c:pt idx="236">
                  <c:v>1.8748976496315982E-3</c:v>
                </c:pt>
                <c:pt idx="237">
                  <c:v>1.8098636231477568E-3</c:v>
                </c:pt>
                <c:pt idx="238">
                  <c:v>1.7470819517350401E-3</c:v>
                </c:pt>
                <c:pt idx="239">
                  <c:v>1.6864748648221361E-3</c:v>
                </c:pt>
                <c:pt idx="240">
                  <c:v>1.6279672609924394E-3</c:v>
                </c:pt>
                <c:pt idx="241">
                  <c:v>1.5714866174822196E-3</c:v>
                </c:pt>
                <c:pt idx="242">
                  <c:v>1.516962902671345E-3</c:v>
                </c:pt>
                <c:pt idx="243">
                  <c:v>1.4643284914728602E-3</c:v>
                </c:pt>
                <c:pt idx="244">
                  <c:v>1.4135180835303266E-3</c:v>
                </c:pt>
                <c:pt idx="245">
                  <c:v>1.3644686241343299E-3</c:v>
                </c:pt>
                <c:pt idx="246">
                  <c:v>1.3171192277720164E-3</c:v>
                </c:pt>
                <c:pt idx="247">
                  <c:v>1.2714111042259801E-3</c:v>
                </c:pt>
                <c:pt idx="248">
                  <c:v>1.2272874871411632E-3</c:v>
                </c:pt>
                <c:pt idx="249">
                  <c:v>1.1846935649808079E-3</c:v>
                </c:pt>
              </c:numCache>
            </c:numRef>
          </c:yVal>
          <c:smooth val="0"/>
          <c:extLst>
            <c:ext xmlns:c16="http://schemas.microsoft.com/office/drawing/2014/chart" uri="{C3380CC4-5D6E-409C-BE32-E72D297353CC}">
              <c16:uniqueId val="{00000001-68FA-4AB6-A3F7-BABD506341BC}"/>
            </c:ext>
          </c:extLst>
        </c:ser>
        <c:dLbls>
          <c:showLegendKey val="0"/>
          <c:showVal val="0"/>
          <c:showCatName val="0"/>
          <c:showSerName val="0"/>
          <c:showPercent val="0"/>
          <c:showBubbleSize val="0"/>
        </c:dLbls>
        <c:axId val="1848582255"/>
        <c:axId val="1848598063"/>
      </c:scatterChart>
      <c:valAx>
        <c:axId val="1848582255"/>
        <c:scaling>
          <c:orientation val="minMax"/>
          <c:max val="40"/>
          <c:min val="0"/>
        </c:scaling>
        <c:delete val="0"/>
        <c:axPos val="b"/>
        <c:title>
          <c:tx>
            <c:rich>
              <a:bodyPr/>
              <a:lstStyle/>
              <a:p>
                <a:pPr>
                  <a:defRPr/>
                </a:pPr>
                <a:r>
                  <a:rPr lang="en-US"/>
                  <a:t>Technology Innovation Diffusion Rate</a:t>
                </a:r>
              </a:p>
            </c:rich>
          </c:tx>
          <c:overlay val="0"/>
        </c:title>
        <c:numFmt formatCode="General" sourceLinked="1"/>
        <c:majorTickMark val="none"/>
        <c:minorTickMark val="none"/>
        <c:tickLblPos val="nextTo"/>
        <c:spPr>
          <a:ln w="6350">
            <a:noFill/>
          </a:ln>
        </c:spPr>
        <c:crossAx val="1848598063"/>
        <c:crosses val="autoZero"/>
        <c:crossBetween val="midCat"/>
        <c:majorUnit val="5"/>
        <c:minorUnit val="1"/>
      </c:valAx>
      <c:valAx>
        <c:axId val="1848598063"/>
        <c:scaling>
          <c:orientation val="minMax"/>
        </c:scaling>
        <c:delete val="0"/>
        <c:axPos val="l"/>
        <c:title>
          <c:tx>
            <c:rich>
              <a:bodyPr/>
              <a:lstStyle/>
              <a:p>
                <a:pPr>
                  <a:defRPr/>
                </a:pPr>
                <a:r>
                  <a:rPr lang="en-US"/>
                  <a:t>f(x)</a:t>
                </a:r>
              </a:p>
            </c:rich>
          </c:tx>
          <c:overlay val="0"/>
        </c:title>
        <c:numFmt formatCode="General" sourceLinked="1"/>
        <c:majorTickMark val="out"/>
        <c:minorTickMark val="none"/>
        <c:tickLblPos val="nextTo"/>
        <c:crossAx val="1848582255"/>
        <c:crossesAt val="-5"/>
        <c:crossBetween val="midCat"/>
      </c:valAx>
      <c:valAx>
        <c:axId val="1848593903"/>
        <c:scaling>
          <c:orientation val="minMax"/>
        </c:scaling>
        <c:delete val="1"/>
        <c:axPos val="r"/>
        <c:numFmt formatCode="General" sourceLinked="1"/>
        <c:majorTickMark val="out"/>
        <c:minorTickMark val="none"/>
        <c:tickLblPos val="nextTo"/>
        <c:crossAx val="1848582256"/>
        <c:crosses val="max"/>
        <c:crossBetween val="between"/>
      </c:valAx>
      <c:dateAx>
        <c:axId val="1848582256"/>
        <c:scaling>
          <c:orientation val="minMax"/>
          <c:max val="10001"/>
          <c:min val="1"/>
        </c:scaling>
        <c:delete val="0"/>
        <c:axPos val="b"/>
        <c:numFmt formatCode="General" sourceLinked="1"/>
        <c:majorTickMark val="out"/>
        <c:minorTickMark val="none"/>
        <c:tickLblPos val="none"/>
        <c:crossAx val="1848593903"/>
        <c:crosses val="autoZero"/>
        <c:auto val="0"/>
        <c:lblOffset val="100"/>
        <c:baseTimeUnit val="days"/>
        <c:majorUnit val="1250"/>
        <c:majorTimeUnit val="days"/>
      </c:dateAx>
      <c:spPr>
        <a:solidFill>
          <a:srgbClr val="FFFFFF"/>
        </a:solidFill>
        <a:ln w="12700">
          <a:solidFill>
            <a:srgbClr val="000000"/>
          </a:solidFill>
          <a:prstDash val="solid"/>
        </a:ln>
      </c:spPr>
    </c:plotArea>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P-P Plot: Largest Extreme Value</a:t>
            </a:r>
          </a:p>
        </c:rich>
      </c:tx>
      <c:overlay val="0"/>
    </c:title>
    <c:autoTitleDeleted val="0"/>
    <c:plotArea>
      <c:layout/>
      <c:scatterChart>
        <c:scatterStyle val="lineMarker"/>
        <c:varyColors val="0"/>
        <c:ser>
          <c:idx val="0"/>
          <c:order val="0"/>
          <c:spPr>
            <a:ln w="19050">
              <a:noFill/>
            </a:ln>
          </c:spPr>
          <c:marker>
            <c:symbol val="diamond"/>
            <c:size val="3"/>
          </c:marker>
          <c:xVal>
            <c:numRef>
              <c:f>BPIDF2!$AS$1:$AS$42</c:f>
              <c:numCache>
                <c:formatCode>General</c:formatCode>
                <c:ptCount val="42"/>
                <c:pt idx="0">
                  <c:v>2.3809523809523808E-2</c:v>
                </c:pt>
                <c:pt idx="1">
                  <c:v>4.7619047619047616E-2</c:v>
                </c:pt>
                <c:pt idx="2">
                  <c:v>7.1428571428571425E-2</c:v>
                </c:pt>
                <c:pt idx="3">
                  <c:v>9.5238095238095233E-2</c:v>
                </c:pt>
                <c:pt idx="4">
                  <c:v>0.11904761904761904</c:v>
                </c:pt>
                <c:pt idx="5">
                  <c:v>0.14285714285714285</c:v>
                </c:pt>
                <c:pt idx="6">
                  <c:v>0.16666666666666666</c:v>
                </c:pt>
                <c:pt idx="7">
                  <c:v>0.19047619047619047</c:v>
                </c:pt>
                <c:pt idx="8">
                  <c:v>0.21428571428571427</c:v>
                </c:pt>
                <c:pt idx="9">
                  <c:v>0.23809523809523808</c:v>
                </c:pt>
                <c:pt idx="10">
                  <c:v>0.26190476190476192</c:v>
                </c:pt>
                <c:pt idx="11">
                  <c:v>0.2857142857142857</c:v>
                </c:pt>
                <c:pt idx="12">
                  <c:v>0.30952380952380953</c:v>
                </c:pt>
                <c:pt idx="13">
                  <c:v>0.33333333333333331</c:v>
                </c:pt>
                <c:pt idx="14">
                  <c:v>0.35714285714285715</c:v>
                </c:pt>
                <c:pt idx="15">
                  <c:v>0.38095238095238093</c:v>
                </c:pt>
                <c:pt idx="16">
                  <c:v>0.40476190476190477</c:v>
                </c:pt>
                <c:pt idx="17">
                  <c:v>0.42857142857142855</c:v>
                </c:pt>
                <c:pt idx="18">
                  <c:v>0.45238095238095238</c:v>
                </c:pt>
                <c:pt idx="19">
                  <c:v>0.47619047619047616</c:v>
                </c:pt>
                <c:pt idx="20">
                  <c:v>0.5</c:v>
                </c:pt>
                <c:pt idx="21">
                  <c:v>0.52380952380952384</c:v>
                </c:pt>
                <c:pt idx="22">
                  <c:v>0.54761904761904767</c:v>
                </c:pt>
                <c:pt idx="23">
                  <c:v>0.5714285714285714</c:v>
                </c:pt>
                <c:pt idx="24">
                  <c:v>0.59523809523809523</c:v>
                </c:pt>
                <c:pt idx="25">
                  <c:v>0.61904761904761907</c:v>
                </c:pt>
                <c:pt idx="26">
                  <c:v>0.6428571428571429</c:v>
                </c:pt>
                <c:pt idx="27">
                  <c:v>0.66666666666666663</c:v>
                </c:pt>
                <c:pt idx="28">
                  <c:v>0.69047619047619047</c:v>
                </c:pt>
                <c:pt idx="29">
                  <c:v>0.7142857142857143</c:v>
                </c:pt>
                <c:pt idx="30">
                  <c:v>0.73809523809523814</c:v>
                </c:pt>
                <c:pt idx="31">
                  <c:v>0.76190476190476186</c:v>
                </c:pt>
                <c:pt idx="32">
                  <c:v>0.7857142857142857</c:v>
                </c:pt>
                <c:pt idx="33">
                  <c:v>0.80952380952380953</c:v>
                </c:pt>
                <c:pt idx="34">
                  <c:v>0.83333333333333337</c:v>
                </c:pt>
                <c:pt idx="35">
                  <c:v>0.8571428571428571</c:v>
                </c:pt>
                <c:pt idx="36">
                  <c:v>0.88095238095238093</c:v>
                </c:pt>
                <c:pt idx="37">
                  <c:v>0.90476190476190477</c:v>
                </c:pt>
                <c:pt idx="38">
                  <c:v>0.9285714285714286</c:v>
                </c:pt>
                <c:pt idx="39">
                  <c:v>0.95238095238095233</c:v>
                </c:pt>
                <c:pt idx="40">
                  <c:v>0.97619047619047616</c:v>
                </c:pt>
                <c:pt idx="41">
                  <c:v>1</c:v>
                </c:pt>
              </c:numCache>
            </c:numRef>
          </c:xVal>
          <c:yVal>
            <c:numRef>
              <c:f>BPIDF2!$AT$1:$AT$42</c:f>
              <c:numCache>
                <c:formatCode>General</c:formatCode>
                <c:ptCount val="42"/>
                <c:pt idx="0">
                  <c:v>6.2105746573345243E-2</c:v>
                </c:pt>
                <c:pt idx="1">
                  <c:v>6.5477717132373311E-2</c:v>
                </c:pt>
                <c:pt idx="2">
                  <c:v>6.7293486550012369E-2</c:v>
                </c:pt>
                <c:pt idx="3">
                  <c:v>7.4730820306136189E-2</c:v>
                </c:pt>
                <c:pt idx="4">
                  <c:v>9.9223394079935065E-2</c:v>
                </c:pt>
                <c:pt idx="5">
                  <c:v>0.1061814855446741</c:v>
                </c:pt>
                <c:pt idx="6">
                  <c:v>0.10675410798920056</c:v>
                </c:pt>
                <c:pt idx="7">
                  <c:v>0.11704857323521677</c:v>
                </c:pt>
                <c:pt idx="8">
                  <c:v>0.13894534133008765</c:v>
                </c:pt>
                <c:pt idx="9">
                  <c:v>0.17253946838043022</c:v>
                </c:pt>
                <c:pt idx="10">
                  <c:v>0.2412051385344775</c:v>
                </c:pt>
                <c:pt idx="11">
                  <c:v>0.27305203788593807</c:v>
                </c:pt>
                <c:pt idx="12">
                  <c:v>0.27671723819382016</c:v>
                </c:pt>
                <c:pt idx="13">
                  <c:v>0.28579749542229776</c:v>
                </c:pt>
                <c:pt idx="14">
                  <c:v>0.30204167530478743</c:v>
                </c:pt>
                <c:pt idx="15">
                  <c:v>0.31353630324735215</c:v>
                </c:pt>
                <c:pt idx="16">
                  <c:v>0.36085329089199447</c:v>
                </c:pt>
                <c:pt idx="17">
                  <c:v>0.36314966144872945</c:v>
                </c:pt>
                <c:pt idx="18">
                  <c:v>0.40768201163925566</c:v>
                </c:pt>
                <c:pt idx="19">
                  <c:v>0.41916802371555056</c:v>
                </c:pt>
                <c:pt idx="20">
                  <c:v>0.43104254884893861</c:v>
                </c:pt>
                <c:pt idx="21">
                  <c:v>0.46506250275669664</c:v>
                </c:pt>
                <c:pt idx="22">
                  <c:v>0.56772154994406998</c:v>
                </c:pt>
                <c:pt idx="23">
                  <c:v>0.58306877069501184</c:v>
                </c:pt>
                <c:pt idx="24">
                  <c:v>0.60006870633032039</c:v>
                </c:pt>
                <c:pt idx="25">
                  <c:v>0.61819225723531523</c:v>
                </c:pt>
                <c:pt idx="26">
                  <c:v>0.6452829260320847</c:v>
                </c:pt>
                <c:pt idx="27">
                  <c:v>0.65821170795265627</c:v>
                </c:pt>
                <c:pt idx="28">
                  <c:v>0.659004238457786</c:v>
                </c:pt>
                <c:pt idx="29">
                  <c:v>0.73338498511562245</c:v>
                </c:pt>
                <c:pt idx="30">
                  <c:v>0.74094126871087995</c:v>
                </c:pt>
                <c:pt idx="31">
                  <c:v>0.74691200652861056</c:v>
                </c:pt>
                <c:pt idx="32">
                  <c:v>0.78080316022159635</c:v>
                </c:pt>
                <c:pt idx="33">
                  <c:v>0.7892426342741099</c:v>
                </c:pt>
                <c:pt idx="34">
                  <c:v>0.81915017816254954</c:v>
                </c:pt>
                <c:pt idx="35">
                  <c:v>0.85558864792115563</c:v>
                </c:pt>
                <c:pt idx="36">
                  <c:v>0.87305686890842216</c:v>
                </c:pt>
                <c:pt idx="37">
                  <c:v>0.90490149568836997</c:v>
                </c:pt>
                <c:pt idx="38">
                  <c:v>0.92402668672552235</c:v>
                </c:pt>
                <c:pt idx="39">
                  <c:v>0.935496837711701</c:v>
                </c:pt>
                <c:pt idx="40">
                  <c:v>0.97865541140943579</c:v>
                </c:pt>
                <c:pt idx="41">
                  <c:v>0.99907659389895442</c:v>
                </c:pt>
              </c:numCache>
            </c:numRef>
          </c:yVal>
          <c:smooth val="0"/>
          <c:extLst>
            <c:ext xmlns:c16="http://schemas.microsoft.com/office/drawing/2014/chart" uri="{C3380CC4-5D6E-409C-BE32-E72D297353CC}">
              <c16:uniqueId val="{00000000-50EE-4017-A1C3-51A8EC6DDCC8}"/>
            </c:ext>
          </c:extLst>
        </c:ser>
        <c:ser>
          <c:idx val="1"/>
          <c:order val="1"/>
          <c:spPr>
            <a:ln w="12700">
              <a:solidFill>
                <a:srgbClr val="800000"/>
              </a:solidFill>
              <a:prstDash val="solid"/>
            </a:ln>
          </c:spPr>
          <c:marker>
            <c:symbol val="none"/>
          </c:marker>
          <c:xVal>
            <c:numRef>
              <c:f>BPIDF2!$AU$1:$AU$2</c:f>
              <c:numCache>
                <c:formatCode>General</c:formatCode>
                <c:ptCount val="2"/>
                <c:pt idx="0">
                  <c:v>0</c:v>
                </c:pt>
                <c:pt idx="1">
                  <c:v>1</c:v>
                </c:pt>
              </c:numCache>
            </c:numRef>
          </c:xVal>
          <c:yVal>
            <c:numRef>
              <c:f>BPIDF2!$AV$1:$AV$2</c:f>
              <c:numCache>
                <c:formatCode>General</c:formatCode>
                <c:ptCount val="2"/>
                <c:pt idx="0">
                  <c:v>0</c:v>
                </c:pt>
                <c:pt idx="1">
                  <c:v>1</c:v>
                </c:pt>
              </c:numCache>
            </c:numRef>
          </c:yVal>
          <c:smooth val="0"/>
          <c:extLst>
            <c:ext xmlns:c16="http://schemas.microsoft.com/office/drawing/2014/chart" uri="{C3380CC4-5D6E-409C-BE32-E72D297353CC}">
              <c16:uniqueId val="{00000001-50EE-4017-A1C3-51A8EC6DDCC8}"/>
            </c:ext>
          </c:extLst>
        </c:ser>
        <c:dLbls>
          <c:showLegendKey val="0"/>
          <c:showVal val="0"/>
          <c:showCatName val="0"/>
          <c:showSerName val="0"/>
          <c:showPercent val="0"/>
          <c:showBubbleSize val="0"/>
        </c:dLbls>
        <c:axId val="1848582255"/>
        <c:axId val="1848590159"/>
      </c:scatterChart>
      <c:valAx>
        <c:axId val="1848582255"/>
        <c:scaling>
          <c:orientation val="minMax"/>
          <c:max val="1"/>
          <c:min val="0"/>
        </c:scaling>
        <c:delete val="0"/>
        <c:axPos val="b"/>
        <c:title>
          <c:tx>
            <c:rich>
              <a:bodyPr/>
              <a:lstStyle/>
              <a:p>
                <a:pPr>
                  <a:defRPr/>
                </a:pPr>
                <a:r>
                  <a:rPr lang="en-US"/>
                  <a:t>P(Empirical)</a:t>
                </a:r>
              </a:p>
            </c:rich>
          </c:tx>
          <c:overlay val="0"/>
        </c:title>
        <c:numFmt formatCode="General" sourceLinked="1"/>
        <c:majorTickMark val="out"/>
        <c:minorTickMark val="none"/>
        <c:tickLblPos val="nextTo"/>
        <c:crossAx val="1848590159"/>
        <c:crosses val="autoZero"/>
        <c:crossBetween val="midCat"/>
      </c:valAx>
      <c:valAx>
        <c:axId val="1848590159"/>
        <c:scaling>
          <c:orientation val="minMax"/>
          <c:max val="1"/>
          <c:min val="0"/>
        </c:scaling>
        <c:delete val="0"/>
        <c:axPos val="l"/>
        <c:title>
          <c:tx>
            <c:rich>
              <a:bodyPr/>
              <a:lstStyle/>
              <a:p>
                <a:pPr>
                  <a:defRPr/>
                </a:pPr>
                <a:r>
                  <a:rPr lang="en-US"/>
                  <a:t>P(Model)</a:t>
                </a:r>
              </a:p>
            </c:rich>
          </c:tx>
          <c:overlay val="0"/>
        </c:title>
        <c:numFmt formatCode="General" sourceLinked="1"/>
        <c:majorTickMark val="out"/>
        <c:minorTickMark val="none"/>
        <c:tickLblPos val="nextTo"/>
        <c:crossAx val="1848582255"/>
        <c:crosses val="autoZero"/>
        <c:crossBetween val="midCat"/>
      </c:valAx>
      <c:spPr>
        <a:solidFill>
          <a:srgbClr val="FFFFFF"/>
        </a:solidFill>
        <a:ln w="25400">
          <a:noFill/>
        </a:ln>
      </c:spPr>
    </c:plotArea>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Logistic</a:t>
            </a:r>
          </a:p>
        </c:rich>
      </c:tx>
      <c:overlay val="0"/>
    </c:title>
    <c:autoTitleDeleted val="0"/>
    <c:plotArea>
      <c:layout/>
      <c:areaChart>
        <c:grouping val="standard"/>
        <c:varyColors val="0"/>
        <c:ser>
          <c:idx val="2"/>
          <c:order val="2"/>
          <c:tx>
            <c:v>Shade</c:v>
          </c:tx>
          <c:spPr>
            <a:solidFill>
              <a:srgbClr val="CCFFCC"/>
            </a:solidFill>
            <a:ln w="25400">
              <a:noFill/>
            </a:ln>
          </c:spPr>
          <c:cat>
            <c:numRef>
              <c:f>BPIDF2!$BH$1:$BH$22</c:f>
              <c:numCache>
                <c:formatCode>General</c:formatCode>
                <c:ptCount val="22"/>
                <c:pt idx="0">
                  <c:v>330</c:v>
                </c:pt>
                <c:pt idx="1">
                  <c:v>330</c:v>
                </c:pt>
                <c:pt idx="2">
                  <c:v>1522</c:v>
                </c:pt>
                <c:pt idx="3">
                  <c:v>1522</c:v>
                </c:pt>
                <c:pt idx="4">
                  <c:v>1522</c:v>
                </c:pt>
                <c:pt idx="5">
                  <c:v>2713</c:v>
                </c:pt>
                <c:pt idx="6">
                  <c:v>2713</c:v>
                </c:pt>
                <c:pt idx="7">
                  <c:v>2713</c:v>
                </c:pt>
                <c:pt idx="8">
                  <c:v>3904</c:v>
                </c:pt>
                <c:pt idx="9">
                  <c:v>3904</c:v>
                </c:pt>
                <c:pt idx="10">
                  <c:v>3904</c:v>
                </c:pt>
                <c:pt idx="11">
                  <c:v>5095</c:v>
                </c:pt>
                <c:pt idx="12">
                  <c:v>5095</c:v>
                </c:pt>
                <c:pt idx="13">
                  <c:v>5095</c:v>
                </c:pt>
                <c:pt idx="14">
                  <c:v>6287</c:v>
                </c:pt>
                <c:pt idx="15">
                  <c:v>6287</c:v>
                </c:pt>
                <c:pt idx="16">
                  <c:v>6287</c:v>
                </c:pt>
                <c:pt idx="17">
                  <c:v>7478</c:v>
                </c:pt>
                <c:pt idx="18">
                  <c:v>7478</c:v>
                </c:pt>
                <c:pt idx="19">
                  <c:v>7478</c:v>
                </c:pt>
                <c:pt idx="20">
                  <c:v>8669</c:v>
                </c:pt>
                <c:pt idx="21">
                  <c:v>8669</c:v>
                </c:pt>
              </c:numCache>
            </c:numRef>
          </c:cat>
          <c:val>
            <c:numRef>
              <c:f>BPIDF2!$AZ$1:$AZ$22</c:f>
              <c:numCache>
                <c:formatCode>General</c:formatCode>
                <c:ptCount val="22"/>
                <c:pt idx="0">
                  <c:v>0</c:v>
                </c:pt>
                <c:pt idx="1">
                  <c:v>0.45238095238095238</c:v>
                </c:pt>
                <c:pt idx="2">
                  <c:v>0.45238095238095238</c:v>
                </c:pt>
                <c:pt idx="3">
                  <c:v>0</c:v>
                </c:pt>
                <c:pt idx="4">
                  <c:v>0.30952380952380953</c:v>
                </c:pt>
                <c:pt idx="5">
                  <c:v>0.30952380952380953</c:v>
                </c:pt>
                <c:pt idx="6">
                  <c:v>0</c:v>
                </c:pt>
                <c:pt idx="7">
                  <c:v>0.14285714285714285</c:v>
                </c:pt>
                <c:pt idx="8">
                  <c:v>0.14285714285714285</c:v>
                </c:pt>
                <c:pt idx="9">
                  <c:v>0</c:v>
                </c:pt>
                <c:pt idx="10">
                  <c:v>4.7619047619047616E-2</c:v>
                </c:pt>
                <c:pt idx="11">
                  <c:v>4.7619047619047616E-2</c:v>
                </c:pt>
                <c:pt idx="12">
                  <c:v>0</c:v>
                </c:pt>
                <c:pt idx="13">
                  <c:v>2.3809523809523808E-2</c:v>
                </c:pt>
                <c:pt idx="14">
                  <c:v>2.3809523809523808E-2</c:v>
                </c:pt>
                <c:pt idx="15">
                  <c:v>0</c:v>
                </c:pt>
                <c:pt idx="16">
                  <c:v>0</c:v>
                </c:pt>
                <c:pt idx="17">
                  <c:v>0</c:v>
                </c:pt>
                <c:pt idx="18">
                  <c:v>0</c:v>
                </c:pt>
                <c:pt idx="19">
                  <c:v>2.3809523809523808E-2</c:v>
                </c:pt>
                <c:pt idx="20">
                  <c:v>2.3809523809523808E-2</c:v>
                </c:pt>
                <c:pt idx="21">
                  <c:v>0</c:v>
                </c:pt>
              </c:numCache>
            </c:numRef>
          </c:val>
          <c:extLst>
            <c:ext xmlns:c16="http://schemas.microsoft.com/office/drawing/2014/chart" uri="{C3380CC4-5D6E-409C-BE32-E72D297353CC}">
              <c16:uniqueId val="{00000002-BBBA-4A54-8B05-A2B9C4B22453}"/>
            </c:ext>
          </c:extLst>
        </c:ser>
        <c:dLbls>
          <c:showLegendKey val="0"/>
          <c:showVal val="0"/>
          <c:showCatName val="0"/>
          <c:showSerName val="0"/>
          <c:showPercent val="0"/>
          <c:showBubbleSize val="0"/>
        </c:dLbls>
        <c:axId val="1848610959"/>
        <c:axId val="1848613871"/>
      </c:areaChart>
      <c:scatterChart>
        <c:scatterStyle val="lineMarker"/>
        <c:varyColors val="0"/>
        <c:ser>
          <c:idx val="0"/>
          <c:order val="0"/>
          <c:tx>
            <c:v>Hist</c:v>
          </c:tx>
          <c:spPr>
            <a:ln w="12700">
              <a:solidFill>
                <a:srgbClr val="000000"/>
              </a:solidFill>
              <a:prstDash val="solid"/>
            </a:ln>
          </c:spPr>
          <c:marker>
            <c:symbol val="none"/>
          </c:marker>
          <c:xVal>
            <c:numRef>
              <c:f>BPIDF2!$AY$1:$AY$22</c:f>
              <c:numCache>
                <c:formatCode>General</c:formatCode>
                <c:ptCount val="22"/>
                <c:pt idx="0">
                  <c:v>1.3169999999999999</c:v>
                </c:pt>
                <c:pt idx="1">
                  <c:v>1.3169999999999999</c:v>
                </c:pt>
                <c:pt idx="2">
                  <c:v>6.0819999999999999</c:v>
                </c:pt>
                <c:pt idx="3">
                  <c:v>6.0819999999999999</c:v>
                </c:pt>
                <c:pt idx="4">
                  <c:v>6.0819999999999999</c:v>
                </c:pt>
                <c:pt idx="5">
                  <c:v>10.847</c:v>
                </c:pt>
                <c:pt idx="6">
                  <c:v>10.847</c:v>
                </c:pt>
                <c:pt idx="7">
                  <c:v>10.847</c:v>
                </c:pt>
                <c:pt idx="8">
                  <c:v>15.611999999999998</c:v>
                </c:pt>
                <c:pt idx="9">
                  <c:v>15.611999999999998</c:v>
                </c:pt>
                <c:pt idx="10">
                  <c:v>15.611999999999998</c:v>
                </c:pt>
                <c:pt idx="11">
                  <c:v>20.376999999999999</c:v>
                </c:pt>
                <c:pt idx="12">
                  <c:v>20.376999999999999</c:v>
                </c:pt>
                <c:pt idx="13">
                  <c:v>20.376999999999999</c:v>
                </c:pt>
                <c:pt idx="14">
                  <c:v>25.141999999999999</c:v>
                </c:pt>
                <c:pt idx="15">
                  <c:v>25.141999999999999</c:v>
                </c:pt>
                <c:pt idx="16">
                  <c:v>25.141999999999999</c:v>
                </c:pt>
                <c:pt idx="17">
                  <c:v>29.907</c:v>
                </c:pt>
                <c:pt idx="18">
                  <c:v>29.907</c:v>
                </c:pt>
                <c:pt idx="19">
                  <c:v>29.907</c:v>
                </c:pt>
                <c:pt idx="20">
                  <c:v>34.671999999999997</c:v>
                </c:pt>
                <c:pt idx="21">
                  <c:v>34.671999999999997</c:v>
                </c:pt>
              </c:numCache>
            </c:numRef>
          </c:xVal>
          <c:yVal>
            <c:numRef>
              <c:f>BPIDF2!$AZ$1:$AZ$22</c:f>
              <c:numCache>
                <c:formatCode>General</c:formatCode>
                <c:ptCount val="22"/>
                <c:pt idx="0">
                  <c:v>0</c:v>
                </c:pt>
                <c:pt idx="1">
                  <c:v>0.45238095238095238</c:v>
                </c:pt>
                <c:pt idx="2">
                  <c:v>0.45238095238095238</c:v>
                </c:pt>
                <c:pt idx="3">
                  <c:v>0</c:v>
                </c:pt>
                <c:pt idx="4">
                  <c:v>0.30952380952380953</c:v>
                </c:pt>
                <c:pt idx="5">
                  <c:v>0.30952380952380953</c:v>
                </c:pt>
                <c:pt idx="6">
                  <c:v>0</c:v>
                </c:pt>
                <c:pt idx="7">
                  <c:v>0.14285714285714285</c:v>
                </c:pt>
                <c:pt idx="8">
                  <c:v>0.14285714285714285</c:v>
                </c:pt>
                <c:pt idx="9">
                  <c:v>0</c:v>
                </c:pt>
                <c:pt idx="10">
                  <c:v>4.7619047619047616E-2</c:v>
                </c:pt>
                <c:pt idx="11">
                  <c:v>4.7619047619047616E-2</c:v>
                </c:pt>
                <c:pt idx="12">
                  <c:v>0</c:v>
                </c:pt>
                <c:pt idx="13">
                  <c:v>2.3809523809523808E-2</c:v>
                </c:pt>
                <c:pt idx="14">
                  <c:v>2.3809523809523808E-2</c:v>
                </c:pt>
                <c:pt idx="15">
                  <c:v>0</c:v>
                </c:pt>
                <c:pt idx="16">
                  <c:v>0</c:v>
                </c:pt>
                <c:pt idx="17">
                  <c:v>0</c:v>
                </c:pt>
                <c:pt idx="18">
                  <c:v>0</c:v>
                </c:pt>
                <c:pt idx="19">
                  <c:v>2.3809523809523808E-2</c:v>
                </c:pt>
                <c:pt idx="20">
                  <c:v>2.3809523809523808E-2</c:v>
                </c:pt>
                <c:pt idx="21">
                  <c:v>0</c:v>
                </c:pt>
              </c:numCache>
            </c:numRef>
          </c:yVal>
          <c:smooth val="0"/>
          <c:extLst>
            <c:ext xmlns:c16="http://schemas.microsoft.com/office/drawing/2014/chart" uri="{C3380CC4-5D6E-409C-BE32-E72D297353CC}">
              <c16:uniqueId val="{00000000-BBBA-4A54-8B05-A2B9C4B22453}"/>
            </c:ext>
          </c:extLst>
        </c:ser>
        <c:ser>
          <c:idx val="1"/>
          <c:order val="1"/>
          <c:spPr>
            <a:ln w="25400">
              <a:solidFill>
                <a:srgbClr val="000000"/>
              </a:solidFill>
              <a:prstDash val="solid"/>
            </a:ln>
          </c:spPr>
          <c:marker>
            <c:symbol val="none"/>
          </c:marker>
          <c:xVal>
            <c:numRef>
              <c:f>BPIDF2!$BA$1:$BA$250</c:f>
              <c:numCache>
                <c:formatCode>General</c:formatCode>
                <c:ptCount val="250"/>
                <c:pt idx="0">
                  <c:v>-14.484204137353895</c:v>
                </c:pt>
                <c:pt idx="1">
                  <c:v>-14.309085051173625</c:v>
                </c:pt>
                <c:pt idx="2">
                  <c:v>-14.133965964993354</c:v>
                </c:pt>
                <c:pt idx="3">
                  <c:v>-13.958846878813084</c:v>
                </c:pt>
                <c:pt idx="4">
                  <c:v>-13.783727792632813</c:v>
                </c:pt>
                <c:pt idx="5">
                  <c:v>-13.608608706452543</c:v>
                </c:pt>
                <c:pt idx="6">
                  <c:v>-13.433489620272272</c:v>
                </c:pt>
                <c:pt idx="7">
                  <c:v>-13.258370534092002</c:v>
                </c:pt>
                <c:pt idx="8">
                  <c:v>-13.083251447911731</c:v>
                </c:pt>
                <c:pt idx="9">
                  <c:v>-12.908132361731461</c:v>
                </c:pt>
                <c:pt idx="10">
                  <c:v>-12.73301327555119</c:v>
                </c:pt>
                <c:pt idx="11">
                  <c:v>-12.55789418937092</c:v>
                </c:pt>
                <c:pt idx="12">
                  <c:v>-12.382775103190649</c:v>
                </c:pt>
                <c:pt idx="13">
                  <c:v>-12.207656017010379</c:v>
                </c:pt>
                <c:pt idx="14">
                  <c:v>-12.032536930830108</c:v>
                </c:pt>
                <c:pt idx="15">
                  <c:v>-11.857417844649838</c:v>
                </c:pt>
                <c:pt idx="16">
                  <c:v>-11.682298758469567</c:v>
                </c:pt>
                <c:pt idx="17">
                  <c:v>-11.507179672289297</c:v>
                </c:pt>
                <c:pt idx="18">
                  <c:v>-11.332060586109026</c:v>
                </c:pt>
                <c:pt idx="19">
                  <c:v>-11.156941499928756</c:v>
                </c:pt>
                <c:pt idx="20">
                  <c:v>-10.981822413748485</c:v>
                </c:pt>
                <c:pt idx="21">
                  <c:v>-10.806703327568215</c:v>
                </c:pt>
                <c:pt idx="22">
                  <c:v>-10.631584241387944</c:v>
                </c:pt>
                <c:pt idx="23">
                  <c:v>-10.456465155207674</c:v>
                </c:pt>
                <c:pt idx="24">
                  <c:v>-10.281346069027403</c:v>
                </c:pt>
                <c:pt idx="25">
                  <c:v>-10.106226982847133</c:v>
                </c:pt>
                <c:pt idx="26">
                  <c:v>-9.9311078966668624</c:v>
                </c:pt>
                <c:pt idx="27">
                  <c:v>-9.7559888104865919</c:v>
                </c:pt>
                <c:pt idx="28">
                  <c:v>-9.5808697243063214</c:v>
                </c:pt>
                <c:pt idx="29">
                  <c:v>-9.4057506381260509</c:v>
                </c:pt>
                <c:pt idx="30">
                  <c:v>-9.2306315519457804</c:v>
                </c:pt>
                <c:pt idx="31">
                  <c:v>-9.0555124657655099</c:v>
                </c:pt>
                <c:pt idx="32">
                  <c:v>-8.8803933795852394</c:v>
                </c:pt>
                <c:pt idx="33">
                  <c:v>-8.7052742934049689</c:v>
                </c:pt>
                <c:pt idx="34">
                  <c:v>-8.5301552072246984</c:v>
                </c:pt>
                <c:pt idx="35">
                  <c:v>-8.3550361210444279</c:v>
                </c:pt>
                <c:pt idx="36">
                  <c:v>-8.1799170348641574</c:v>
                </c:pt>
                <c:pt idx="37">
                  <c:v>-8.0047979486838869</c:v>
                </c:pt>
                <c:pt idx="38">
                  <c:v>-7.8296788625036156</c:v>
                </c:pt>
                <c:pt idx="39">
                  <c:v>-7.6545597763233442</c:v>
                </c:pt>
                <c:pt idx="40">
                  <c:v>-7.4794406901430728</c:v>
                </c:pt>
                <c:pt idx="41">
                  <c:v>-7.3043216039628014</c:v>
                </c:pt>
                <c:pt idx="42">
                  <c:v>-7.12920251778253</c:v>
                </c:pt>
                <c:pt idx="43">
                  <c:v>-6.9540834316022586</c:v>
                </c:pt>
                <c:pt idx="44">
                  <c:v>-6.7789643454219872</c:v>
                </c:pt>
                <c:pt idx="45">
                  <c:v>-6.6038452592417158</c:v>
                </c:pt>
                <c:pt idx="46">
                  <c:v>-6.4287261730614444</c:v>
                </c:pt>
                <c:pt idx="47">
                  <c:v>-6.2536070868811731</c:v>
                </c:pt>
                <c:pt idx="48">
                  <c:v>-6.0784880007009017</c:v>
                </c:pt>
                <c:pt idx="49">
                  <c:v>-5.9033689145206303</c:v>
                </c:pt>
                <c:pt idx="50">
                  <c:v>-5.7282498283403589</c:v>
                </c:pt>
                <c:pt idx="51">
                  <c:v>-5.5531307421600875</c:v>
                </c:pt>
                <c:pt idx="52">
                  <c:v>-5.3780116559798161</c:v>
                </c:pt>
                <c:pt idx="53">
                  <c:v>-5.2028925697995447</c:v>
                </c:pt>
                <c:pt idx="54">
                  <c:v>-5.0277734836192733</c:v>
                </c:pt>
                <c:pt idx="55">
                  <c:v>-4.852654397439002</c:v>
                </c:pt>
                <c:pt idx="56">
                  <c:v>-4.6775353112587306</c:v>
                </c:pt>
                <c:pt idx="57">
                  <c:v>-4.5024162250784592</c:v>
                </c:pt>
                <c:pt idx="58">
                  <c:v>-4.3272971388981878</c:v>
                </c:pt>
                <c:pt idx="59">
                  <c:v>-4.1521780527179164</c:v>
                </c:pt>
                <c:pt idx="60">
                  <c:v>-3.9770589665376455</c:v>
                </c:pt>
                <c:pt idx="61">
                  <c:v>-3.8019398803573745</c:v>
                </c:pt>
                <c:pt idx="62">
                  <c:v>-3.6268207941771036</c:v>
                </c:pt>
                <c:pt idx="63">
                  <c:v>-3.4517017079968326</c:v>
                </c:pt>
                <c:pt idx="64">
                  <c:v>-3.2765826218165617</c:v>
                </c:pt>
                <c:pt idx="65">
                  <c:v>-3.1014635356362907</c:v>
                </c:pt>
                <c:pt idx="66">
                  <c:v>-2.9263444494560198</c:v>
                </c:pt>
                <c:pt idx="67">
                  <c:v>-2.7512253632757488</c:v>
                </c:pt>
                <c:pt idx="68">
                  <c:v>-2.5761062770954779</c:v>
                </c:pt>
                <c:pt idx="69">
                  <c:v>-2.400987190915207</c:v>
                </c:pt>
                <c:pt idx="70">
                  <c:v>-2.225868104734936</c:v>
                </c:pt>
                <c:pt idx="71">
                  <c:v>-2.0507490185546651</c:v>
                </c:pt>
                <c:pt idx="72">
                  <c:v>-1.8756299323743941</c:v>
                </c:pt>
                <c:pt idx="73">
                  <c:v>-1.7005108461941232</c:v>
                </c:pt>
                <c:pt idx="74">
                  <c:v>-1.5253917600138522</c:v>
                </c:pt>
                <c:pt idx="75">
                  <c:v>-1.3502726738335813</c:v>
                </c:pt>
                <c:pt idx="76">
                  <c:v>-1.1751535876533103</c:v>
                </c:pt>
                <c:pt idx="77">
                  <c:v>-1.0000345014730394</c:v>
                </c:pt>
                <c:pt idx="78">
                  <c:v>-0.82491541529276846</c:v>
                </c:pt>
                <c:pt idx="79">
                  <c:v>-0.64979632911249752</c:v>
                </c:pt>
                <c:pt idx="80">
                  <c:v>-0.47467724293222657</c:v>
                </c:pt>
                <c:pt idx="81">
                  <c:v>-0.29955815675195563</c:v>
                </c:pt>
                <c:pt idx="82">
                  <c:v>-0.12443907057168466</c:v>
                </c:pt>
                <c:pt idx="83">
                  <c:v>5.0680015608586315E-2</c:v>
                </c:pt>
                <c:pt idx="84">
                  <c:v>0.22579910178885729</c:v>
                </c:pt>
                <c:pt idx="85">
                  <c:v>0.40091818796912826</c:v>
                </c:pt>
                <c:pt idx="86">
                  <c:v>0.5760372741493992</c:v>
                </c:pt>
                <c:pt idx="87">
                  <c:v>0.75115636032967015</c:v>
                </c:pt>
                <c:pt idx="88">
                  <c:v>0.92627544650994109</c:v>
                </c:pt>
                <c:pt idx="89">
                  <c:v>1.1013945326902121</c:v>
                </c:pt>
                <c:pt idx="90">
                  <c:v>1.2765136188704831</c:v>
                </c:pt>
                <c:pt idx="91">
                  <c:v>1.451632705050754</c:v>
                </c:pt>
                <c:pt idx="92">
                  <c:v>1.626751791231025</c:v>
                </c:pt>
                <c:pt idx="93">
                  <c:v>1.8018708774112959</c:v>
                </c:pt>
                <c:pt idx="94">
                  <c:v>1.9769899635915669</c:v>
                </c:pt>
                <c:pt idx="95">
                  <c:v>2.152109049771838</c:v>
                </c:pt>
                <c:pt idx="96">
                  <c:v>2.327228135952109</c:v>
                </c:pt>
                <c:pt idx="97">
                  <c:v>2.5023472221323799</c:v>
                </c:pt>
                <c:pt idx="98">
                  <c:v>2.6774663083126509</c:v>
                </c:pt>
                <c:pt idx="99">
                  <c:v>2.8525853944929218</c:v>
                </c:pt>
                <c:pt idx="100">
                  <c:v>3.0277044806731928</c:v>
                </c:pt>
                <c:pt idx="101">
                  <c:v>3.2028235668534637</c:v>
                </c:pt>
                <c:pt idx="102">
                  <c:v>3.3779426530337346</c:v>
                </c:pt>
                <c:pt idx="103">
                  <c:v>3.5530617392140056</c:v>
                </c:pt>
                <c:pt idx="104">
                  <c:v>3.7281808253942765</c:v>
                </c:pt>
                <c:pt idx="105">
                  <c:v>3.9032999115745475</c:v>
                </c:pt>
                <c:pt idx="106">
                  <c:v>4.0784189977548184</c:v>
                </c:pt>
                <c:pt idx="107">
                  <c:v>4.2535380839350898</c:v>
                </c:pt>
                <c:pt idx="108">
                  <c:v>4.4286571701153612</c:v>
                </c:pt>
                <c:pt idx="109">
                  <c:v>4.6037762562956326</c:v>
                </c:pt>
                <c:pt idx="110">
                  <c:v>4.778895342475904</c:v>
                </c:pt>
                <c:pt idx="111">
                  <c:v>4.9540144286561754</c:v>
                </c:pt>
                <c:pt idx="112">
                  <c:v>5.1291335148364467</c:v>
                </c:pt>
                <c:pt idx="113">
                  <c:v>5.3042526010167181</c:v>
                </c:pt>
                <c:pt idx="114">
                  <c:v>5.4793716871969895</c:v>
                </c:pt>
                <c:pt idx="115">
                  <c:v>5.6544907733772609</c:v>
                </c:pt>
                <c:pt idx="116">
                  <c:v>5.8296098595575323</c:v>
                </c:pt>
                <c:pt idx="117">
                  <c:v>6.0047289457378037</c:v>
                </c:pt>
                <c:pt idx="118">
                  <c:v>6.1798480319180751</c:v>
                </c:pt>
                <c:pt idx="119">
                  <c:v>6.3549671180983465</c:v>
                </c:pt>
                <c:pt idx="120">
                  <c:v>6.5300862042786179</c:v>
                </c:pt>
                <c:pt idx="121">
                  <c:v>6.7052052904588892</c:v>
                </c:pt>
                <c:pt idx="122">
                  <c:v>6.8803243766391606</c:v>
                </c:pt>
                <c:pt idx="123">
                  <c:v>7.055443462819432</c:v>
                </c:pt>
                <c:pt idx="124">
                  <c:v>7.2305625489997034</c:v>
                </c:pt>
                <c:pt idx="125">
                  <c:v>7.4056816351799748</c:v>
                </c:pt>
                <c:pt idx="126">
                  <c:v>7.5808007213602462</c:v>
                </c:pt>
                <c:pt idx="127">
                  <c:v>7.7559198075405176</c:v>
                </c:pt>
                <c:pt idx="128">
                  <c:v>7.931038893720789</c:v>
                </c:pt>
                <c:pt idx="129">
                  <c:v>8.1061579799010595</c:v>
                </c:pt>
                <c:pt idx="130">
                  <c:v>8.28127706608133</c:v>
                </c:pt>
                <c:pt idx="131">
                  <c:v>8.4563961522616005</c:v>
                </c:pt>
                <c:pt idx="132">
                  <c:v>8.631515238441871</c:v>
                </c:pt>
                <c:pt idx="133">
                  <c:v>8.8066343246221415</c:v>
                </c:pt>
                <c:pt idx="134">
                  <c:v>8.981753410802412</c:v>
                </c:pt>
                <c:pt idx="135">
                  <c:v>9.1568724969826825</c:v>
                </c:pt>
                <c:pt idx="136">
                  <c:v>9.331991583162953</c:v>
                </c:pt>
                <c:pt idx="137">
                  <c:v>9.5071106693432235</c:v>
                </c:pt>
                <c:pt idx="138">
                  <c:v>9.682229755523494</c:v>
                </c:pt>
                <c:pt idx="139">
                  <c:v>9.8573488417037645</c:v>
                </c:pt>
                <c:pt idx="140">
                  <c:v>10.032467927884035</c:v>
                </c:pt>
                <c:pt idx="141">
                  <c:v>10.207587014064305</c:v>
                </c:pt>
                <c:pt idx="142">
                  <c:v>10.382706100244576</c:v>
                </c:pt>
                <c:pt idx="143">
                  <c:v>10.557825186424846</c:v>
                </c:pt>
                <c:pt idx="144">
                  <c:v>10.732944272605117</c:v>
                </c:pt>
                <c:pt idx="145">
                  <c:v>10.908063358785387</c:v>
                </c:pt>
                <c:pt idx="146">
                  <c:v>11.083182444965658</c:v>
                </c:pt>
                <c:pt idx="147">
                  <c:v>11.258301531145928</c:v>
                </c:pt>
                <c:pt idx="148">
                  <c:v>11.433420617326199</c:v>
                </c:pt>
                <c:pt idx="149">
                  <c:v>11.608539703506469</c:v>
                </c:pt>
                <c:pt idx="150">
                  <c:v>11.78365878968674</c:v>
                </c:pt>
                <c:pt idx="151">
                  <c:v>11.95877787586701</c:v>
                </c:pt>
                <c:pt idx="152">
                  <c:v>12.133896962047281</c:v>
                </c:pt>
                <c:pt idx="153">
                  <c:v>12.309016048227551</c:v>
                </c:pt>
                <c:pt idx="154">
                  <c:v>12.484135134407822</c:v>
                </c:pt>
                <c:pt idx="155">
                  <c:v>12.659254220588092</c:v>
                </c:pt>
                <c:pt idx="156">
                  <c:v>12.834373306768363</c:v>
                </c:pt>
                <c:pt idx="157">
                  <c:v>13.009492392948633</c:v>
                </c:pt>
                <c:pt idx="158">
                  <c:v>13.184611479128904</c:v>
                </c:pt>
                <c:pt idx="159">
                  <c:v>13.359730565309174</c:v>
                </c:pt>
                <c:pt idx="160">
                  <c:v>13.534849651489445</c:v>
                </c:pt>
                <c:pt idx="161">
                  <c:v>13.709968737669715</c:v>
                </c:pt>
                <c:pt idx="162">
                  <c:v>13.885087823849986</c:v>
                </c:pt>
                <c:pt idx="163">
                  <c:v>14.060206910030256</c:v>
                </c:pt>
                <c:pt idx="164">
                  <c:v>14.235325996210527</c:v>
                </c:pt>
                <c:pt idx="165">
                  <c:v>14.410445082390797</c:v>
                </c:pt>
                <c:pt idx="166">
                  <c:v>14.585564168571068</c:v>
                </c:pt>
                <c:pt idx="167">
                  <c:v>14.760683254751338</c:v>
                </c:pt>
                <c:pt idx="168">
                  <c:v>14.935802340931609</c:v>
                </c:pt>
                <c:pt idx="169">
                  <c:v>15.110921427111879</c:v>
                </c:pt>
                <c:pt idx="170">
                  <c:v>15.28604051329215</c:v>
                </c:pt>
                <c:pt idx="171">
                  <c:v>15.46115959947242</c:v>
                </c:pt>
                <c:pt idx="172">
                  <c:v>15.636278685652691</c:v>
                </c:pt>
                <c:pt idx="173">
                  <c:v>15.811397771832961</c:v>
                </c:pt>
                <c:pt idx="174">
                  <c:v>15.986516858013232</c:v>
                </c:pt>
                <c:pt idx="175">
                  <c:v>16.161635944193502</c:v>
                </c:pt>
                <c:pt idx="176">
                  <c:v>16.336755030373773</c:v>
                </c:pt>
                <c:pt idx="177">
                  <c:v>16.511874116554043</c:v>
                </c:pt>
                <c:pt idx="178">
                  <c:v>16.686993202734314</c:v>
                </c:pt>
                <c:pt idx="179">
                  <c:v>16.862112288914584</c:v>
                </c:pt>
                <c:pt idx="180">
                  <c:v>17.037231375094855</c:v>
                </c:pt>
                <c:pt idx="181">
                  <c:v>17.212350461275125</c:v>
                </c:pt>
                <c:pt idx="182">
                  <c:v>17.387469547455396</c:v>
                </c:pt>
                <c:pt idx="183">
                  <c:v>17.562588633635666</c:v>
                </c:pt>
                <c:pt idx="184">
                  <c:v>17.737707719815937</c:v>
                </c:pt>
                <c:pt idx="185">
                  <c:v>17.912826805996207</c:v>
                </c:pt>
                <c:pt idx="186">
                  <c:v>18.087945892176478</c:v>
                </c:pt>
                <c:pt idx="187">
                  <c:v>18.263064978356748</c:v>
                </c:pt>
                <c:pt idx="188">
                  <c:v>18.438184064537019</c:v>
                </c:pt>
                <c:pt idx="189">
                  <c:v>18.613303150717289</c:v>
                </c:pt>
                <c:pt idx="190">
                  <c:v>18.78842223689756</c:v>
                </c:pt>
                <c:pt idx="191">
                  <c:v>18.96354132307783</c:v>
                </c:pt>
                <c:pt idx="192">
                  <c:v>19.138660409258101</c:v>
                </c:pt>
                <c:pt idx="193">
                  <c:v>19.313779495438371</c:v>
                </c:pt>
                <c:pt idx="194">
                  <c:v>19.488898581618642</c:v>
                </c:pt>
                <c:pt idx="195">
                  <c:v>19.664017667798912</c:v>
                </c:pt>
                <c:pt idx="196">
                  <c:v>19.839136753979183</c:v>
                </c:pt>
                <c:pt idx="197">
                  <c:v>20.014255840159453</c:v>
                </c:pt>
                <c:pt idx="198">
                  <c:v>20.189374926339724</c:v>
                </c:pt>
                <c:pt idx="199">
                  <c:v>20.364494012519994</c:v>
                </c:pt>
                <c:pt idx="200">
                  <c:v>20.539613098700265</c:v>
                </c:pt>
                <c:pt idx="201">
                  <c:v>20.714732184880535</c:v>
                </c:pt>
                <c:pt idx="202">
                  <c:v>20.889851271060806</c:v>
                </c:pt>
                <c:pt idx="203">
                  <c:v>21.064970357241076</c:v>
                </c:pt>
                <c:pt idx="204">
                  <c:v>21.240089443421347</c:v>
                </c:pt>
                <c:pt idx="205">
                  <c:v>21.415208529601617</c:v>
                </c:pt>
                <c:pt idx="206">
                  <c:v>21.590327615781888</c:v>
                </c:pt>
                <c:pt idx="207">
                  <c:v>21.765446701962158</c:v>
                </c:pt>
                <c:pt idx="208">
                  <c:v>21.940565788142429</c:v>
                </c:pt>
                <c:pt idx="209">
                  <c:v>22.115684874322699</c:v>
                </c:pt>
                <c:pt idx="210">
                  <c:v>22.29080396050297</c:v>
                </c:pt>
                <c:pt idx="211">
                  <c:v>22.46592304668324</c:v>
                </c:pt>
                <c:pt idx="212">
                  <c:v>22.641042132863511</c:v>
                </c:pt>
                <c:pt idx="213">
                  <c:v>22.816161219043781</c:v>
                </c:pt>
                <c:pt idx="214">
                  <c:v>22.991280305224052</c:v>
                </c:pt>
                <c:pt idx="215">
                  <c:v>23.166399391404322</c:v>
                </c:pt>
                <c:pt idx="216">
                  <c:v>23.341518477584593</c:v>
                </c:pt>
                <c:pt idx="217">
                  <c:v>23.516637563764863</c:v>
                </c:pt>
                <c:pt idx="218">
                  <c:v>23.691756649945134</c:v>
                </c:pt>
                <c:pt idx="219">
                  <c:v>23.866875736125404</c:v>
                </c:pt>
                <c:pt idx="220">
                  <c:v>24.041994822305675</c:v>
                </c:pt>
                <c:pt idx="221">
                  <c:v>24.217113908485945</c:v>
                </c:pt>
                <c:pt idx="222">
                  <c:v>24.392232994666216</c:v>
                </c:pt>
                <c:pt idx="223">
                  <c:v>24.567352080846486</c:v>
                </c:pt>
                <c:pt idx="224">
                  <c:v>24.742471167026757</c:v>
                </c:pt>
                <c:pt idx="225">
                  <c:v>24.917590253207027</c:v>
                </c:pt>
                <c:pt idx="226">
                  <c:v>25.092709339387298</c:v>
                </c:pt>
                <c:pt idx="227">
                  <c:v>25.267828425567568</c:v>
                </c:pt>
                <c:pt idx="228">
                  <c:v>25.442947511747839</c:v>
                </c:pt>
                <c:pt idx="229">
                  <c:v>25.618066597928109</c:v>
                </c:pt>
                <c:pt idx="230">
                  <c:v>25.79318568410838</c:v>
                </c:pt>
                <c:pt idx="231">
                  <c:v>25.96830477028865</c:v>
                </c:pt>
                <c:pt idx="232">
                  <c:v>26.143423856468921</c:v>
                </c:pt>
                <c:pt idx="233">
                  <c:v>26.318542942649191</c:v>
                </c:pt>
                <c:pt idx="234">
                  <c:v>26.493662028829462</c:v>
                </c:pt>
                <c:pt idx="235">
                  <c:v>26.668781115009732</c:v>
                </c:pt>
                <c:pt idx="236">
                  <c:v>26.843900201190003</c:v>
                </c:pt>
                <c:pt idx="237">
                  <c:v>27.019019287370273</c:v>
                </c:pt>
                <c:pt idx="238">
                  <c:v>27.194138373550544</c:v>
                </c:pt>
                <c:pt idx="239">
                  <c:v>27.369257459730814</c:v>
                </c:pt>
                <c:pt idx="240">
                  <c:v>27.544376545911085</c:v>
                </c:pt>
                <c:pt idx="241">
                  <c:v>27.719495632091355</c:v>
                </c:pt>
                <c:pt idx="242">
                  <c:v>27.894614718271626</c:v>
                </c:pt>
                <c:pt idx="243">
                  <c:v>28.069733804451896</c:v>
                </c:pt>
                <c:pt idx="244">
                  <c:v>28.244852890632167</c:v>
                </c:pt>
                <c:pt idx="245">
                  <c:v>28.419971976812437</c:v>
                </c:pt>
                <c:pt idx="246">
                  <c:v>28.595091062992708</c:v>
                </c:pt>
                <c:pt idx="247">
                  <c:v>28.770210149172978</c:v>
                </c:pt>
                <c:pt idx="248">
                  <c:v>28.945329235353249</c:v>
                </c:pt>
                <c:pt idx="249">
                  <c:v>29.120448321533519</c:v>
                </c:pt>
              </c:numCache>
            </c:numRef>
          </c:xVal>
          <c:yVal>
            <c:numRef>
              <c:f>BPIDF2!$BB$1:$BB$250</c:f>
              <c:numCache>
                <c:formatCode>General</c:formatCode>
                <c:ptCount val="250"/>
                <c:pt idx="0">
                  <c:v>1.5019619643238688E-3</c:v>
                </c:pt>
                <c:pt idx="1">
                  <c:v>1.5871066682025252E-3</c:v>
                </c:pt>
                <c:pt idx="2">
                  <c:v>1.6770673265273193E-3</c:v>
                </c:pt>
                <c:pt idx="3">
                  <c:v>1.7721150775692534E-3</c:v>
                </c:pt>
                <c:pt idx="4">
                  <c:v>1.8725361774002893E-3</c:v>
                </c:pt>
                <c:pt idx="5">
                  <c:v>1.9786328255899494E-3</c:v>
                </c:pt>
                <c:pt idx="6">
                  <c:v>2.0907240339746117E-3</c:v>
                </c:pt>
                <c:pt idx="7">
                  <c:v>2.2091465405049888E-3</c:v>
                </c:pt>
                <c:pt idx="8">
                  <c:v>2.3342557702408649E-3</c:v>
                </c:pt>
                <c:pt idx="9">
                  <c:v>2.4664268456235719E-3</c:v>
                </c:pt>
                <c:pt idx="10">
                  <c:v>2.6060556482154101E-3</c:v>
                </c:pt>
                <c:pt idx="11">
                  <c:v>2.7535599341501514E-3</c:v>
                </c:pt>
                <c:pt idx="12">
                  <c:v>2.9093805055891691E-3</c:v>
                </c:pt>
                <c:pt idx="13">
                  <c:v>3.0739824405223337E-3</c:v>
                </c:pt>
                <c:pt idx="14">
                  <c:v>3.2478563832904353E-3</c:v>
                </c:pt>
                <c:pt idx="15">
                  <c:v>3.4315198982350038E-3</c:v>
                </c:pt>
                <c:pt idx="16">
                  <c:v>3.6255188889006509E-3</c:v>
                </c:pt>
                <c:pt idx="17">
                  <c:v>3.830429085222172E-3</c:v>
                </c:pt>
                <c:pt idx="18">
                  <c:v>4.0468576011220576E-3</c:v>
                </c:pt>
                <c:pt idx="19">
                  <c:v>4.2754445649211574E-3</c:v>
                </c:pt>
                <c:pt idx="20">
                  <c:v>4.5168648249234965E-3</c:v>
                </c:pt>
                <c:pt idx="21">
                  <c:v>4.7718297324728853E-3</c:v>
                </c:pt>
                <c:pt idx="22">
                  <c:v>5.0410890046905434E-3</c:v>
                </c:pt>
                <c:pt idx="23">
                  <c:v>5.3254326689861275E-3</c:v>
                </c:pt>
                <c:pt idx="24">
                  <c:v>5.6256930912850995E-3</c:v>
                </c:pt>
                <c:pt idx="25">
                  <c:v>5.9427470897288831E-3</c:v>
                </c:pt>
                <c:pt idx="26">
                  <c:v>6.2775181353758808E-3</c:v>
                </c:pt>
                <c:pt idx="27">
                  <c:v>6.6309786411556226E-3</c:v>
                </c:pt>
                <c:pt idx="28">
                  <c:v>7.0041523399989713E-3</c:v>
                </c:pt>
                <c:pt idx="29">
                  <c:v>7.3981167526779978E-3</c:v>
                </c:pt>
                <c:pt idx="30">
                  <c:v>7.8140057454320674E-3</c:v>
                </c:pt>
                <c:pt idx="31">
                  <c:v>8.253012176924604E-3</c:v>
                </c:pt>
                <c:pt idx="32">
                  <c:v>8.7163906334579641E-3</c:v>
                </c:pt>
                <c:pt idx="33">
                  <c:v>9.2054602506634452E-3</c:v>
                </c:pt>
                <c:pt idx="34">
                  <c:v>9.7216076190681927E-3</c:v>
                </c:pt>
                <c:pt idx="35">
                  <c:v>1.0266289770009816E-2</c:v>
                </c:pt>
                <c:pt idx="36">
                  <c:v>1.0841037237310329E-2</c:v>
                </c:pt>
                <c:pt idx="37">
                  <c:v>1.144745718892002E-2</c:v>
                </c:pt>
                <c:pt idx="38">
                  <c:v>1.2087236621385219E-2</c:v>
                </c:pt>
                <c:pt idx="39">
                  <c:v>1.2762145608465458E-2</c:v>
                </c:pt>
                <c:pt idx="40">
                  <c:v>1.3474040593509236E-2</c:v>
                </c:pt>
                <c:pt idx="41">
                  <c:v>1.4224867713276242E-2</c:v>
                </c:pt>
                <c:pt idx="42">
                  <c:v>1.5016666138747664E-2</c:v>
                </c:pt>
                <c:pt idx="43">
                  <c:v>1.5851571416077598E-2</c:v>
                </c:pt>
                <c:pt idx="44">
                  <c:v>1.6731818788185256E-2</c:v>
                </c:pt>
                <c:pt idx="45">
                  <c:v>1.765974647454991E-2</c:v>
                </c:pt>
                <c:pt idx="46">
                  <c:v>1.8637798883526402E-2</c:v>
                </c:pt>
                <c:pt idx="47">
                  <c:v>1.9668529727925925E-2</c:v>
                </c:pt>
                <c:pt idx="48">
                  <c:v>2.0754605010684102E-2</c:v>
                </c:pt>
                <c:pt idx="49">
                  <c:v>2.1898805843143288E-2</c:v>
                </c:pt>
                <c:pt idx="50">
                  <c:v>2.3104031053788762E-2</c:v>
                </c:pt>
                <c:pt idx="51">
                  <c:v>2.4373299540178535E-2</c:v>
                </c:pt>
                <c:pt idx="52">
                  <c:v>2.5709752311278918E-2</c:v>
                </c:pt>
                <c:pt idx="53">
                  <c:v>2.7116654161445951E-2</c:v>
                </c:pt>
                <c:pt idx="54">
                  <c:v>2.8597394910867484E-2</c:v>
                </c:pt>
                <c:pt idx="55">
                  <c:v>3.015549014039769E-2</c:v>
                </c:pt>
                <c:pt idx="56">
                  <c:v>3.1794581341374063E-2</c:v>
                </c:pt>
                <c:pt idx="57">
                  <c:v>3.3518435393218832E-2</c:v>
                </c:pt>
                <c:pt idx="58">
                  <c:v>3.5330943273408549E-2</c:v>
                </c:pt>
                <c:pt idx="59">
                  <c:v>3.7236117895781157E-2</c:v>
                </c:pt>
                <c:pt idx="60">
                  <c:v>3.9238090964182112E-2</c:v>
                </c:pt>
                <c:pt idx="61">
                  <c:v>4.1341108719194795E-2</c:v>
                </c:pt>
                <c:pt idx="62">
                  <c:v>4.3549526446234194E-2</c:v>
                </c:pt>
                <c:pt idx="63">
                  <c:v>4.5867801603715092E-2</c:v>
                </c:pt>
                <c:pt idx="64">
                  <c:v>4.8300485420463668E-2</c:v>
                </c:pt>
                <c:pt idx="65">
                  <c:v>5.0852212802189101E-2</c:v>
                </c:pt>
                <c:pt idx="66">
                  <c:v>5.35276903778601E-2</c:v>
                </c:pt>
                <c:pt idx="67">
                  <c:v>5.6331682508475228E-2</c:v>
                </c:pt>
                <c:pt idx="68">
                  <c:v>5.9268995073247385E-2</c:v>
                </c:pt>
                <c:pt idx="69">
                  <c:v>6.2344456841960015E-2</c:v>
                </c:pt>
                <c:pt idx="70">
                  <c:v>6.5562898237565365E-2</c:v>
                </c:pt>
                <c:pt idx="71">
                  <c:v>6.8929127290402098E-2</c:v>
                </c:pt>
                <c:pt idx="72">
                  <c:v>7.2447902585182772E-2</c:v>
                </c:pt>
                <c:pt idx="73">
                  <c:v>7.6123903004677709E-2</c:v>
                </c:pt>
                <c:pt idx="74">
                  <c:v>7.9961694080378273E-2</c:v>
                </c:pt>
                <c:pt idx="75">
                  <c:v>8.3965690771006379E-2</c:v>
                </c:pt>
                <c:pt idx="76">
                  <c:v>8.8140116505236718E-2</c:v>
                </c:pt>
                <c:pt idx="77">
                  <c:v>9.248895834614293E-2</c:v>
                </c:pt>
                <c:pt idx="78">
                  <c:v>9.701591816244394E-2</c:v>
                </c:pt>
                <c:pt idx="79">
                  <c:v>0.10172435972638912</c:v>
                </c:pt>
                <c:pt idx="80">
                  <c:v>0.10661725170087226</c:v>
                </c:pt>
                <c:pt idx="81">
                  <c:v>0.11169710652986441</c:v>
                </c:pt>
                <c:pt idx="82">
                  <c:v>0.11696591530721703</c:v>
                </c:pt>
                <c:pt idx="83">
                  <c:v>0.1224250787699261</c:v>
                </c:pt>
                <c:pt idx="84">
                  <c:v>0.12807533464355944</c:v>
                </c:pt>
                <c:pt idx="85">
                  <c:v>0.13391668166003942</c:v>
                </c:pt>
                <c:pt idx="86">
                  <c:v>0.13994830067142397</c:v>
                </c:pt>
                <c:pt idx="87">
                  <c:v>0.14616847339751382</c:v>
                </c:pt>
                <c:pt idx="88">
                  <c:v>0.15257449946946297</c:v>
                </c:pt>
                <c:pt idx="89">
                  <c:v>0.1591626125650738</c:v>
                </c:pt>
                <c:pt idx="90">
                  <c:v>0.16592789657261872</c:v>
                </c:pt>
                <c:pt idx="91">
                  <c:v>0.17286420286679596</c:v>
                </c:pt>
                <c:pt idx="92">
                  <c:v>0.17996406993011468</c:v>
                </c:pt>
                <c:pt idx="93">
                  <c:v>0.18721864670228924</c:v>
                </c:pt>
                <c:pt idx="94">
                  <c:v>0.19461762118508105</c:v>
                </c:pt>
                <c:pt idx="95">
                  <c:v>0.20214915596572991</c:v>
                </c:pt>
                <c:pt idx="96">
                  <c:v>0.20979983244330455</c:v>
                </c:pt>
                <c:pt idx="97">
                  <c:v>0.21755460564295992</c:v>
                </c:pt>
                <c:pt idx="98">
                  <c:v>0.22539677157675253</c:v>
                </c:pt>
                <c:pt idx="99">
                  <c:v>0.2333079491494838</c:v>
                </c:pt>
                <c:pt idx="100">
                  <c:v>0.24126807860705393</c:v>
                </c:pt>
                <c:pt idx="101">
                  <c:v>0.24925543847615589</c:v>
                </c:pt>
                <c:pt idx="102">
                  <c:v>0.25724668284139429</c:v>
                </c:pt>
                <c:pt idx="103">
                  <c:v>0.26521690064344217</c:v>
                </c:pt>
                <c:pt idx="104">
                  <c:v>0.27313969845517388</c:v>
                </c:pt>
                <c:pt idx="105">
                  <c:v>0.28098730789897775</c:v>
                </c:pt>
                <c:pt idx="106">
                  <c:v>0.28873071850676352</c:v>
                </c:pt>
                <c:pt idx="107">
                  <c:v>0.29633983639608857</c:v>
                </c:pt>
                <c:pt idx="108">
                  <c:v>0.30378366864557321</c:v>
                </c:pt>
                <c:pt idx="109">
                  <c:v>0.31103053270763686</c:v>
                </c:pt>
                <c:pt idx="110">
                  <c:v>0.31804828960696124</c:v>
                </c:pt>
                <c:pt idx="111">
                  <c:v>0.32480459905252207</c:v>
                </c:pt>
                <c:pt idx="112">
                  <c:v>0.33126719395607179</c:v>
                </c:pt>
                <c:pt idx="113">
                  <c:v>0.33740417121975774</c:v>
                </c:pt>
                <c:pt idx="114">
                  <c:v>0.3431842950513796</c:v>
                </c:pt>
                <c:pt idx="115">
                  <c:v>0.34857730851021412</c:v>
                </c:pt>
                <c:pt idx="116">
                  <c:v>0.35355424850241085</c:v>
                </c:pt>
                <c:pt idx="117">
                  <c:v>0.35808775905510842</c:v>
                </c:pt>
                <c:pt idx="118">
                  <c:v>0.36215239742333094</c:v>
                </c:pt>
                <c:pt idx="119">
                  <c:v>0.36572492744119955</c:v>
                </c:pt>
                <c:pt idx="120">
                  <c:v>0.36878459453283208</c:v>
                </c:pt>
                <c:pt idx="121">
                  <c:v>0.3713133769572966</c:v>
                </c:pt>
                <c:pt idx="122">
                  <c:v>0.3732962081791999</c:v>
                </c:pt>
                <c:pt idx="123">
                  <c:v>0.37472116572863656</c:v>
                </c:pt>
                <c:pt idx="124">
                  <c:v>0.37557962253159416</c:v>
                </c:pt>
                <c:pt idx="125">
                  <c:v>0.37586635743840574</c:v>
                </c:pt>
                <c:pt idx="126">
                  <c:v>0.3755796225315941</c:v>
                </c:pt>
                <c:pt idx="127">
                  <c:v>0.37472116572863656</c:v>
                </c:pt>
                <c:pt idx="128">
                  <c:v>0.37329620817919995</c:v>
                </c:pt>
                <c:pt idx="129">
                  <c:v>0.37131337695729671</c:v>
                </c:pt>
                <c:pt idx="130">
                  <c:v>0.36878459453283213</c:v>
                </c:pt>
                <c:pt idx="131">
                  <c:v>0.36572492744119972</c:v>
                </c:pt>
                <c:pt idx="132">
                  <c:v>0.36215239742333105</c:v>
                </c:pt>
                <c:pt idx="133">
                  <c:v>0.35808775905510865</c:v>
                </c:pt>
                <c:pt idx="134">
                  <c:v>0.35355424850241107</c:v>
                </c:pt>
                <c:pt idx="135">
                  <c:v>0.34857730851021435</c:v>
                </c:pt>
                <c:pt idx="136">
                  <c:v>0.34318429505138004</c:v>
                </c:pt>
                <c:pt idx="137">
                  <c:v>0.3374041712197583</c:v>
                </c:pt>
                <c:pt idx="138">
                  <c:v>0.33126719395607229</c:v>
                </c:pt>
                <c:pt idx="139">
                  <c:v>0.32480459905252268</c:v>
                </c:pt>
                <c:pt idx="140">
                  <c:v>0.3180482896069618</c:v>
                </c:pt>
                <c:pt idx="141">
                  <c:v>0.31103053270763742</c:v>
                </c:pt>
                <c:pt idx="142">
                  <c:v>0.30378366864557388</c:v>
                </c:pt>
                <c:pt idx="143">
                  <c:v>0.29633983639608941</c:v>
                </c:pt>
                <c:pt idx="144">
                  <c:v>0.28873071850676435</c:v>
                </c:pt>
                <c:pt idx="145">
                  <c:v>0.28098730789897863</c:v>
                </c:pt>
                <c:pt idx="146">
                  <c:v>0.27313969845517483</c:v>
                </c:pt>
                <c:pt idx="147">
                  <c:v>0.26521690064344305</c:v>
                </c:pt>
                <c:pt idx="148">
                  <c:v>0.25724668284139529</c:v>
                </c:pt>
                <c:pt idx="149">
                  <c:v>0.24925543847615689</c:v>
                </c:pt>
                <c:pt idx="150">
                  <c:v>0.24126807860705496</c:v>
                </c:pt>
                <c:pt idx="151">
                  <c:v>0.2333079491494848</c:v>
                </c:pt>
                <c:pt idx="152">
                  <c:v>0.22539677157675361</c:v>
                </c:pt>
                <c:pt idx="153">
                  <c:v>0.21755460564296095</c:v>
                </c:pt>
                <c:pt idx="154">
                  <c:v>0.20979983244330563</c:v>
                </c:pt>
                <c:pt idx="155">
                  <c:v>0.20214915596573105</c:v>
                </c:pt>
                <c:pt idx="156">
                  <c:v>0.19461762118508202</c:v>
                </c:pt>
                <c:pt idx="157">
                  <c:v>0.1872186467022903</c:v>
                </c:pt>
                <c:pt idx="158">
                  <c:v>0.17996406993011568</c:v>
                </c:pt>
                <c:pt idx="159">
                  <c:v>0.1728642028667971</c:v>
                </c:pt>
                <c:pt idx="160">
                  <c:v>0.16592789657261972</c:v>
                </c:pt>
                <c:pt idx="161">
                  <c:v>0.15916261256507486</c:v>
                </c:pt>
                <c:pt idx="162">
                  <c:v>0.15257449946946403</c:v>
                </c:pt>
                <c:pt idx="163">
                  <c:v>0.14616847339751482</c:v>
                </c:pt>
                <c:pt idx="164">
                  <c:v>0.13994830067142494</c:v>
                </c:pt>
                <c:pt idx="165">
                  <c:v>0.13391668166004042</c:v>
                </c:pt>
                <c:pt idx="166">
                  <c:v>0.12807533464356044</c:v>
                </c:pt>
                <c:pt idx="167">
                  <c:v>0.12242507876992705</c:v>
                </c:pt>
                <c:pt idx="168">
                  <c:v>0.11696591530721791</c:v>
                </c:pt>
                <c:pt idx="169">
                  <c:v>0.11169710652986534</c:v>
                </c:pt>
                <c:pt idx="170">
                  <c:v>0.1066172517008732</c:v>
                </c:pt>
                <c:pt idx="171">
                  <c:v>0.10172435972639002</c:v>
                </c:pt>
                <c:pt idx="172">
                  <c:v>9.7015918162444759E-2</c:v>
                </c:pt>
                <c:pt idx="173">
                  <c:v>9.2488958346143776E-2</c:v>
                </c:pt>
                <c:pt idx="174">
                  <c:v>8.8140116505237551E-2</c:v>
                </c:pt>
                <c:pt idx="175">
                  <c:v>8.3965690771007157E-2</c:v>
                </c:pt>
                <c:pt idx="176">
                  <c:v>7.9961694080379023E-2</c:v>
                </c:pt>
                <c:pt idx="177">
                  <c:v>7.6123903004678486E-2</c:v>
                </c:pt>
                <c:pt idx="178">
                  <c:v>7.244790258518348E-2</c:v>
                </c:pt>
                <c:pt idx="179">
                  <c:v>6.8929127290402764E-2</c:v>
                </c:pt>
                <c:pt idx="180">
                  <c:v>6.5562898237566045E-2</c:v>
                </c:pt>
                <c:pt idx="181">
                  <c:v>6.2344456841960626E-2</c:v>
                </c:pt>
                <c:pt idx="182">
                  <c:v>5.9268995073248017E-2</c:v>
                </c:pt>
                <c:pt idx="183">
                  <c:v>5.6331682508475825E-2</c:v>
                </c:pt>
                <c:pt idx="184">
                  <c:v>5.3527690377860704E-2</c:v>
                </c:pt>
                <c:pt idx="185">
                  <c:v>5.085221280218969E-2</c:v>
                </c:pt>
                <c:pt idx="186">
                  <c:v>4.8300485420464209E-2</c:v>
                </c:pt>
                <c:pt idx="187">
                  <c:v>4.5867801603715612E-2</c:v>
                </c:pt>
                <c:pt idx="188">
                  <c:v>4.3549526446234714E-2</c:v>
                </c:pt>
                <c:pt idx="189">
                  <c:v>4.1341108719195274E-2</c:v>
                </c:pt>
                <c:pt idx="190">
                  <c:v>3.9238090964182591E-2</c:v>
                </c:pt>
                <c:pt idx="191">
                  <c:v>3.7236117895781622E-2</c:v>
                </c:pt>
                <c:pt idx="192">
                  <c:v>3.5330943273409007E-2</c:v>
                </c:pt>
                <c:pt idx="193">
                  <c:v>3.3518435393219262E-2</c:v>
                </c:pt>
                <c:pt idx="194">
                  <c:v>3.1794581341374466E-2</c:v>
                </c:pt>
                <c:pt idx="195">
                  <c:v>3.0155490140398099E-2</c:v>
                </c:pt>
                <c:pt idx="196">
                  <c:v>2.859739491086789E-2</c:v>
                </c:pt>
                <c:pt idx="197">
                  <c:v>2.7116654161446339E-2</c:v>
                </c:pt>
                <c:pt idx="198">
                  <c:v>2.57097523112793E-2</c:v>
                </c:pt>
                <c:pt idx="199">
                  <c:v>2.4373299540178892E-2</c:v>
                </c:pt>
                <c:pt idx="200">
                  <c:v>2.3104031053789116E-2</c:v>
                </c:pt>
                <c:pt idx="201">
                  <c:v>2.1898805843143632E-2</c:v>
                </c:pt>
                <c:pt idx="202">
                  <c:v>2.0754605010684407E-2</c:v>
                </c:pt>
                <c:pt idx="203">
                  <c:v>1.966852972792623E-2</c:v>
                </c:pt>
                <c:pt idx="204">
                  <c:v>1.863779888352669E-2</c:v>
                </c:pt>
                <c:pt idx="205">
                  <c:v>1.7659746474550202E-2</c:v>
                </c:pt>
                <c:pt idx="206">
                  <c:v>1.6731818788185537E-2</c:v>
                </c:pt>
                <c:pt idx="207">
                  <c:v>1.5851571416077879E-2</c:v>
                </c:pt>
                <c:pt idx="208">
                  <c:v>1.5016666138747919E-2</c:v>
                </c:pt>
                <c:pt idx="209">
                  <c:v>1.4224867713276489E-2</c:v>
                </c:pt>
                <c:pt idx="210">
                  <c:v>1.347404059350947E-2</c:v>
                </c:pt>
                <c:pt idx="211">
                  <c:v>1.2762145608465681E-2</c:v>
                </c:pt>
                <c:pt idx="212">
                  <c:v>1.2087236621385451E-2</c:v>
                </c:pt>
                <c:pt idx="213">
                  <c:v>1.1447457188920243E-2</c:v>
                </c:pt>
                <c:pt idx="214">
                  <c:v>1.0841037237310535E-2</c:v>
                </c:pt>
                <c:pt idx="215">
                  <c:v>1.0266289770010014E-2</c:v>
                </c:pt>
                <c:pt idx="216">
                  <c:v>9.7216076190683714E-3</c:v>
                </c:pt>
                <c:pt idx="217">
                  <c:v>9.2054602506636152E-3</c:v>
                </c:pt>
                <c:pt idx="218">
                  <c:v>8.7163906334581254E-3</c:v>
                </c:pt>
                <c:pt idx="219">
                  <c:v>8.2530121769247584E-3</c:v>
                </c:pt>
                <c:pt idx="220">
                  <c:v>7.8140057454322218E-3</c:v>
                </c:pt>
                <c:pt idx="221">
                  <c:v>7.39811675267814E-3</c:v>
                </c:pt>
                <c:pt idx="222">
                  <c:v>7.0041523399991075E-3</c:v>
                </c:pt>
                <c:pt idx="223">
                  <c:v>6.6309786411557431E-3</c:v>
                </c:pt>
                <c:pt idx="224">
                  <c:v>6.2775181353759988E-3</c:v>
                </c:pt>
                <c:pt idx="225">
                  <c:v>5.9427470897289942E-3</c:v>
                </c:pt>
                <c:pt idx="226">
                  <c:v>5.6256930912852053E-3</c:v>
                </c:pt>
                <c:pt idx="227">
                  <c:v>5.3254326689862299E-3</c:v>
                </c:pt>
                <c:pt idx="228">
                  <c:v>5.0410890046906423E-3</c:v>
                </c:pt>
                <c:pt idx="229">
                  <c:v>4.7718297324729798E-3</c:v>
                </c:pt>
                <c:pt idx="230">
                  <c:v>4.5168648249235841E-3</c:v>
                </c:pt>
                <c:pt idx="231">
                  <c:v>4.2754445649212363E-3</c:v>
                </c:pt>
                <c:pt idx="232">
                  <c:v>4.046857601122133E-3</c:v>
                </c:pt>
                <c:pt idx="233">
                  <c:v>3.8304290852222422E-3</c:v>
                </c:pt>
                <c:pt idx="234">
                  <c:v>3.6255188889007185E-3</c:v>
                </c:pt>
                <c:pt idx="235">
                  <c:v>3.4315198982350693E-3</c:v>
                </c:pt>
                <c:pt idx="236">
                  <c:v>3.2478563832904982E-3</c:v>
                </c:pt>
                <c:pt idx="237">
                  <c:v>3.0739824405223936E-3</c:v>
                </c:pt>
                <c:pt idx="238">
                  <c:v>2.9093805055892224E-3</c:v>
                </c:pt>
                <c:pt idx="239">
                  <c:v>2.7535599341502021E-3</c:v>
                </c:pt>
                <c:pt idx="240">
                  <c:v>2.6060556482154582E-3</c:v>
                </c:pt>
                <c:pt idx="241">
                  <c:v>2.466426845623617E-3</c:v>
                </c:pt>
                <c:pt idx="242">
                  <c:v>2.3342557702409092E-3</c:v>
                </c:pt>
                <c:pt idx="243">
                  <c:v>2.209146540505033E-3</c:v>
                </c:pt>
                <c:pt idx="244">
                  <c:v>2.0907240339746529E-3</c:v>
                </c:pt>
                <c:pt idx="245">
                  <c:v>1.978632825589988E-3</c:v>
                </c:pt>
                <c:pt idx="246">
                  <c:v>1.8725361774003242E-3</c:v>
                </c:pt>
                <c:pt idx="247">
                  <c:v>1.772115077569286E-3</c:v>
                </c:pt>
                <c:pt idx="248">
                  <c:v>1.6770673265273507E-3</c:v>
                </c:pt>
                <c:pt idx="249">
                  <c:v>1.5871066682025543E-3</c:v>
                </c:pt>
              </c:numCache>
            </c:numRef>
          </c:yVal>
          <c:smooth val="0"/>
          <c:extLst>
            <c:ext xmlns:c16="http://schemas.microsoft.com/office/drawing/2014/chart" uri="{C3380CC4-5D6E-409C-BE32-E72D297353CC}">
              <c16:uniqueId val="{00000001-BBBA-4A54-8B05-A2B9C4B22453}"/>
            </c:ext>
          </c:extLst>
        </c:ser>
        <c:dLbls>
          <c:showLegendKey val="0"/>
          <c:showVal val="0"/>
          <c:showCatName val="0"/>
          <c:showSerName val="0"/>
          <c:showPercent val="0"/>
          <c:showBubbleSize val="0"/>
        </c:dLbls>
        <c:axId val="1848602223"/>
        <c:axId val="1848590159"/>
      </c:scatterChart>
      <c:valAx>
        <c:axId val="1848602223"/>
        <c:scaling>
          <c:orientation val="minMax"/>
          <c:max val="40"/>
          <c:min val="0"/>
        </c:scaling>
        <c:delete val="0"/>
        <c:axPos val="b"/>
        <c:title>
          <c:tx>
            <c:rich>
              <a:bodyPr/>
              <a:lstStyle/>
              <a:p>
                <a:pPr>
                  <a:defRPr/>
                </a:pPr>
                <a:r>
                  <a:rPr lang="en-US"/>
                  <a:t>Technology Innovation Diffusion Rate</a:t>
                </a:r>
              </a:p>
            </c:rich>
          </c:tx>
          <c:overlay val="0"/>
        </c:title>
        <c:numFmt formatCode="General" sourceLinked="1"/>
        <c:majorTickMark val="none"/>
        <c:minorTickMark val="none"/>
        <c:tickLblPos val="nextTo"/>
        <c:spPr>
          <a:ln w="6350">
            <a:noFill/>
          </a:ln>
        </c:spPr>
        <c:crossAx val="1848590159"/>
        <c:crosses val="autoZero"/>
        <c:crossBetween val="midCat"/>
        <c:majorUnit val="5"/>
        <c:minorUnit val="1"/>
      </c:valAx>
      <c:valAx>
        <c:axId val="1848590159"/>
        <c:scaling>
          <c:orientation val="minMax"/>
        </c:scaling>
        <c:delete val="0"/>
        <c:axPos val="l"/>
        <c:title>
          <c:tx>
            <c:rich>
              <a:bodyPr/>
              <a:lstStyle/>
              <a:p>
                <a:pPr>
                  <a:defRPr/>
                </a:pPr>
                <a:r>
                  <a:rPr lang="en-US"/>
                  <a:t>f(x)</a:t>
                </a:r>
              </a:p>
            </c:rich>
          </c:tx>
          <c:overlay val="0"/>
        </c:title>
        <c:numFmt formatCode="General" sourceLinked="1"/>
        <c:majorTickMark val="out"/>
        <c:minorTickMark val="none"/>
        <c:tickLblPos val="nextTo"/>
        <c:crossAx val="1848602223"/>
        <c:crossesAt val="-20"/>
        <c:crossBetween val="midCat"/>
      </c:valAx>
      <c:valAx>
        <c:axId val="1848613871"/>
        <c:scaling>
          <c:orientation val="minMax"/>
        </c:scaling>
        <c:delete val="1"/>
        <c:axPos val="r"/>
        <c:numFmt formatCode="General" sourceLinked="1"/>
        <c:majorTickMark val="out"/>
        <c:minorTickMark val="none"/>
        <c:tickLblPos val="nextTo"/>
        <c:crossAx val="1848610959"/>
        <c:crosses val="max"/>
        <c:crossBetween val="between"/>
      </c:valAx>
      <c:dateAx>
        <c:axId val="1848610959"/>
        <c:scaling>
          <c:orientation val="minMax"/>
          <c:max val="10001"/>
          <c:min val="1"/>
        </c:scaling>
        <c:delete val="0"/>
        <c:axPos val="b"/>
        <c:numFmt formatCode="General" sourceLinked="1"/>
        <c:majorTickMark val="out"/>
        <c:minorTickMark val="none"/>
        <c:tickLblPos val="none"/>
        <c:crossAx val="1848613871"/>
        <c:crosses val="autoZero"/>
        <c:auto val="0"/>
        <c:lblOffset val="100"/>
        <c:baseTimeUnit val="days"/>
        <c:majorUnit val="1250"/>
        <c:majorTimeUnit val="days"/>
      </c:dateAx>
      <c:spPr>
        <a:solidFill>
          <a:srgbClr val="FFFFFF"/>
        </a:solidFill>
        <a:ln w="12700">
          <a:solidFill>
            <a:srgbClr val="000000"/>
          </a:solidFill>
          <a:prstDash val="solid"/>
        </a:ln>
      </c:spPr>
    </c:plotArea>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P-P Plot: Logistic</a:t>
            </a:r>
          </a:p>
        </c:rich>
      </c:tx>
      <c:overlay val="0"/>
    </c:title>
    <c:autoTitleDeleted val="0"/>
    <c:plotArea>
      <c:layout/>
      <c:scatterChart>
        <c:scatterStyle val="lineMarker"/>
        <c:varyColors val="0"/>
        <c:ser>
          <c:idx val="0"/>
          <c:order val="0"/>
          <c:spPr>
            <a:ln w="19050">
              <a:noFill/>
            </a:ln>
          </c:spPr>
          <c:marker>
            <c:symbol val="diamond"/>
            <c:size val="3"/>
          </c:marker>
          <c:xVal>
            <c:numRef>
              <c:f>BPIDF2!$BC$1:$BC$42</c:f>
              <c:numCache>
                <c:formatCode>General</c:formatCode>
                <c:ptCount val="42"/>
                <c:pt idx="0">
                  <c:v>2.3809523809523808E-2</c:v>
                </c:pt>
                <c:pt idx="1">
                  <c:v>4.7619047619047616E-2</c:v>
                </c:pt>
                <c:pt idx="2">
                  <c:v>7.1428571428571425E-2</c:v>
                </c:pt>
                <c:pt idx="3">
                  <c:v>9.5238095238095233E-2</c:v>
                </c:pt>
                <c:pt idx="4">
                  <c:v>0.11904761904761904</c:v>
                </c:pt>
                <c:pt idx="5">
                  <c:v>0.14285714285714285</c:v>
                </c:pt>
                <c:pt idx="6">
                  <c:v>0.16666666666666666</c:v>
                </c:pt>
                <c:pt idx="7">
                  <c:v>0.19047619047619047</c:v>
                </c:pt>
                <c:pt idx="8">
                  <c:v>0.21428571428571427</c:v>
                </c:pt>
                <c:pt idx="9">
                  <c:v>0.23809523809523808</c:v>
                </c:pt>
                <c:pt idx="10">
                  <c:v>0.26190476190476192</c:v>
                </c:pt>
                <c:pt idx="11">
                  <c:v>0.2857142857142857</c:v>
                </c:pt>
                <c:pt idx="12">
                  <c:v>0.30952380952380953</c:v>
                </c:pt>
                <c:pt idx="13">
                  <c:v>0.33333333333333331</c:v>
                </c:pt>
                <c:pt idx="14">
                  <c:v>0.35714285714285715</c:v>
                </c:pt>
                <c:pt idx="15">
                  <c:v>0.38095238095238093</c:v>
                </c:pt>
                <c:pt idx="16">
                  <c:v>0.40476190476190477</c:v>
                </c:pt>
                <c:pt idx="17">
                  <c:v>0.42857142857142855</c:v>
                </c:pt>
                <c:pt idx="18">
                  <c:v>0.45238095238095238</c:v>
                </c:pt>
                <c:pt idx="19">
                  <c:v>0.47619047619047616</c:v>
                </c:pt>
                <c:pt idx="20">
                  <c:v>0.5</c:v>
                </c:pt>
                <c:pt idx="21">
                  <c:v>0.52380952380952384</c:v>
                </c:pt>
                <c:pt idx="22">
                  <c:v>0.54761904761904767</c:v>
                </c:pt>
                <c:pt idx="23">
                  <c:v>0.5714285714285714</c:v>
                </c:pt>
                <c:pt idx="24">
                  <c:v>0.59523809523809523</c:v>
                </c:pt>
                <c:pt idx="25">
                  <c:v>0.61904761904761907</c:v>
                </c:pt>
                <c:pt idx="26">
                  <c:v>0.6428571428571429</c:v>
                </c:pt>
                <c:pt idx="27">
                  <c:v>0.66666666666666663</c:v>
                </c:pt>
                <c:pt idx="28">
                  <c:v>0.69047619047619047</c:v>
                </c:pt>
                <c:pt idx="29">
                  <c:v>0.7142857142857143</c:v>
                </c:pt>
                <c:pt idx="30">
                  <c:v>0.73809523809523814</c:v>
                </c:pt>
                <c:pt idx="31">
                  <c:v>0.76190476190476186</c:v>
                </c:pt>
                <c:pt idx="32">
                  <c:v>0.7857142857142857</c:v>
                </c:pt>
                <c:pt idx="33">
                  <c:v>0.80952380952380953</c:v>
                </c:pt>
                <c:pt idx="34">
                  <c:v>0.83333333333333337</c:v>
                </c:pt>
                <c:pt idx="35">
                  <c:v>0.8571428571428571</c:v>
                </c:pt>
                <c:pt idx="36">
                  <c:v>0.88095238095238093</c:v>
                </c:pt>
                <c:pt idx="37">
                  <c:v>0.90476190476190477</c:v>
                </c:pt>
                <c:pt idx="38">
                  <c:v>0.9285714285714286</c:v>
                </c:pt>
                <c:pt idx="39">
                  <c:v>0.95238095238095233</c:v>
                </c:pt>
                <c:pt idx="40">
                  <c:v>0.97619047619047616</c:v>
                </c:pt>
                <c:pt idx="41">
                  <c:v>1</c:v>
                </c:pt>
              </c:numCache>
            </c:numRef>
          </c:xVal>
          <c:yVal>
            <c:numRef>
              <c:f>BPIDF2!$BD$1:$BD$42</c:f>
              <c:numCache>
                <c:formatCode>General</c:formatCode>
                <c:ptCount val="42"/>
                <c:pt idx="0">
                  <c:v>0.12773706167658544</c:v>
                </c:pt>
                <c:pt idx="1">
                  <c:v>0.13057603803077372</c:v>
                </c:pt>
                <c:pt idx="2">
                  <c:v>0.13208785733301628</c:v>
                </c:pt>
                <c:pt idx="3">
                  <c:v>0.13817134051782851</c:v>
                </c:pt>
                <c:pt idx="4">
                  <c:v>0.15729684030209484</c:v>
                </c:pt>
                <c:pt idx="5">
                  <c:v>0.16255281416383055</c:v>
                </c:pt>
                <c:pt idx="6">
                  <c:v>0.16298279069355165</c:v>
                </c:pt>
                <c:pt idx="7">
                  <c:v>0.17065623239022176</c:v>
                </c:pt>
                <c:pt idx="8">
                  <c:v>0.18671515500635524</c:v>
                </c:pt>
                <c:pt idx="9">
                  <c:v>0.21102063739046378</c:v>
                </c:pt>
                <c:pt idx="10">
                  <c:v>0.26099397081222236</c:v>
                </c:pt>
                <c:pt idx="11">
                  <c:v>0.28477247809336514</c:v>
                </c:pt>
                <c:pt idx="12">
                  <c:v>0.28754391236907029</c:v>
                </c:pt>
                <c:pt idx="13">
                  <c:v>0.29444400449129082</c:v>
                </c:pt>
                <c:pt idx="14">
                  <c:v>0.30691559096538207</c:v>
                </c:pt>
                <c:pt idx="15">
                  <c:v>0.31584562033023161</c:v>
                </c:pt>
                <c:pt idx="16">
                  <c:v>0.35361675870397252</c:v>
                </c:pt>
                <c:pt idx="17">
                  <c:v>0.35549411291746796</c:v>
                </c:pt>
                <c:pt idx="18">
                  <c:v>0.3927812344644207</c:v>
                </c:pt>
                <c:pt idx="19">
                  <c:v>0.40268190486533056</c:v>
                </c:pt>
                <c:pt idx="20">
                  <c:v>0.4130449584616776</c:v>
                </c:pt>
                <c:pt idx="21">
                  <c:v>0.44347371806966862</c:v>
                </c:pt>
                <c:pt idx="22">
                  <c:v>0.54228280104640669</c:v>
                </c:pt>
                <c:pt idx="23">
                  <c:v>0.55797708420953218</c:v>
                </c:pt>
                <c:pt idx="24">
                  <c:v>0.5756387830056805</c:v>
                </c:pt>
                <c:pt idx="25">
                  <c:v>0.5947835030714439</c:v>
                </c:pt>
                <c:pt idx="26">
                  <c:v>0.62398899147773301</c:v>
                </c:pt>
                <c:pt idx="27">
                  <c:v>0.63816537249783178</c:v>
                </c:pt>
                <c:pt idx="28">
                  <c:v>0.6390392035968645</c:v>
                </c:pt>
                <c:pt idx="29">
                  <c:v>0.72323219090941804</c:v>
                </c:pt>
                <c:pt idx="30">
                  <c:v>0.73198647092441238</c:v>
                </c:pt>
                <c:pt idx="31">
                  <c:v>0.73892305640910028</c:v>
                </c:pt>
                <c:pt idx="32">
                  <c:v>0.77853384582045759</c:v>
                </c:pt>
                <c:pt idx="33">
                  <c:v>0.78843444841222776</c:v>
                </c:pt>
                <c:pt idx="34">
                  <c:v>0.82348892935685292</c:v>
                </c:pt>
                <c:pt idx="35">
                  <c:v>0.86571335818835127</c:v>
                </c:pt>
                <c:pt idx="36">
                  <c:v>0.88553767945629114</c:v>
                </c:pt>
                <c:pt idx="37">
                  <c:v>0.92045580580295328</c:v>
                </c:pt>
                <c:pt idx="38">
                  <c:v>0.94031517839352985</c:v>
                </c:pt>
                <c:pt idx="39">
                  <c:v>0.95167211731505585</c:v>
                </c:pt>
                <c:pt idx="40">
                  <c:v>0.9886019875805625</c:v>
                </c:pt>
                <c:pt idx="41">
                  <c:v>0.99981650525933685</c:v>
                </c:pt>
              </c:numCache>
            </c:numRef>
          </c:yVal>
          <c:smooth val="0"/>
          <c:extLst>
            <c:ext xmlns:c16="http://schemas.microsoft.com/office/drawing/2014/chart" uri="{C3380CC4-5D6E-409C-BE32-E72D297353CC}">
              <c16:uniqueId val="{00000000-A1DF-40AC-B4CE-44AD48C0452B}"/>
            </c:ext>
          </c:extLst>
        </c:ser>
        <c:ser>
          <c:idx val="1"/>
          <c:order val="1"/>
          <c:spPr>
            <a:ln w="12700">
              <a:solidFill>
                <a:srgbClr val="800000"/>
              </a:solidFill>
              <a:prstDash val="solid"/>
            </a:ln>
          </c:spPr>
          <c:marker>
            <c:symbol val="none"/>
          </c:marker>
          <c:xVal>
            <c:numRef>
              <c:f>BPIDF2!$BE$1:$BE$2</c:f>
              <c:numCache>
                <c:formatCode>General</c:formatCode>
                <c:ptCount val="2"/>
                <c:pt idx="0">
                  <c:v>0</c:v>
                </c:pt>
                <c:pt idx="1">
                  <c:v>1</c:v>
                </c:pt>
              </c:numCache>
            </c:numRef>
          </c:xVal>
          <c:yVal>
            <c:numRef>
              <c:f>BPIDF2!$BF$1:$BF$2</c:f>
              <c:numCache>
                <c:formatCode>General</c:formatCode>
                <c:ptCount val="2"/>
                <c:pt idx="0">
                  <c:v>0</c:v>
                </c:pt>
                <c:pt idx="1">
                  <c:v>1</c:v>
                </c:pt>
              </c:numCache>
            </c:numRef>
          </c:yVal>
          <c:smooth val="0"/>
          <c:extLst>
            <c:ext xmlns:c16="http://schemas.microsoft.com/office/drawing/2014/chart" uri="{C3380CC4-5D6E-409C-BE32-E72D297353CC}">
              <c16:uniqueId val="{00000001-A1DF-40AC-B4CE-44AD48C0452B}"/>
            </c:ext>
          </c:extLst>
        </c:ser>
        <c:dLbls>
          <c:showLegendKey val="0"/>
          <c:showVal val="0"/>
          <c:showCatName val="0"/>
          <c:showSerName val="0"/>
          <c:showPercent val="0"/>
          <c:showBubbleSize val="0"/>
        </c:dLbls>
        <c:axId val="1848614287"/>
        <c:axId val="1848612207"/>
      </c:scatterChart>
      <c:valAx>
        <c:axId val="1848614287"/>
        <c:scaling>
          <c:orientation val="minMax"/>
          <c:max val="1"/>
          <c:min val="0"/>
        </c:scaling>
        <c:delete val="0"/>
        <c:axPos val="b"/>
        <c:title>
          <c:tx>
            <c:rich>
              <a:bodyPr/>
              <a:lstStyle/>
              <a:p>
                <a:pPr>
                  <a:defRPr/>
                </a:pPr>
                <a:r>
                  <a:rPr lang="en-US"/>
                  <a:t>P(Empirical)</a:t>
                </a:r>
              </a:p>
            </c:rich>
          </c:tx>
          <c:overlay val="0"/>
        </c:title>
        <c:numFmt formatCode="General" sourceLinked="1"/>
        <c:majorTickMark val="out"/>
        <c:minorTickMark val="none"/>
        <c:tickLblPos val="nextTo"/>
        <c:crossAx val="1848612207"/>
        <c:crosses val="autoZero"/>
        <c:crossBetween val="midCat"/>
      </c:valAx>
      <c:valAx>
        <c:axId val="1848612207"/>
        <c:scaling>
          <c:orientation val="minMax"/>
          <c:max val="1"/>
          <c:min val="0"/>
        </c:scaling>
        <c:delete val="0"/>
        <c:axPos val="l"/>
        <c:title>
          <c:tx>
            <c:rich>
              <a:bodyPr/>
              <a:lstStyle/>
              <a:p>
                <a:pPr>
                  <a:defRPr/>
                </a:pPr>
                <a:r>
                  <a:rPr lang="en-US"/>
                  <a:t>P(Model)</a:t>
                </a:r>
              </a:p>
            </c:rich>
          </c:tx>
          <c:overlay val="0"/>
        </c:title>
        <c:numFmt formatCode="General" sourceLinked="1"/>
        <c:majorTickMark val="out"/>
        <c:minorTickMark val="none"/>
        <c:tickLblPos val="nextTo"/>
        <c:crossAx val="1848614287"/>
        <c:crosses val="autoZero"/>
        <c:crossBetween val="midCat"/>
      </c:valAx>
      <c:spPr>
        <a:solidFill>
          <a:srgbClr val="FFFFFF"/>
        </a:solidFill>
        <a:ln w="25400">
          <a:noFill/>
        </a:ln>
      </c:spPr>
    </c:plotArea>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LogLogistic</a:t>
            </a:r>
          </a:p>
        </c:rich>
      </c:tx>
      <c:overlay val="0"/>
    </c:title>
    <c:autoTitleDeleted val="0"/>
    <c:plotArea>
      <c:layout/>
      <c:areaChart>
        <c:grouping val="standard"/>
        <c:varyColors val="0"/>
        <c:ser>
          <c:idx val="2"/>
          <c:order val="2"/>
          <c:tx>
            <c:v>Shade</c:v>
          </c:tx>
          <c:spPr>
            <a:solidFill>
              <a:srgbClr val="CCFFCC"/>
            </a:solidFill>
            <a:ln w="25400">
              <a:noFill/>
            </a:ln>
          </c:spPr>
          <c:cat>
            <c:numRef>
              <c:f>BPIDF2!$BR$1:$BR$22</c:f>
              <c:numCache>
                <c:formatCode>General</c:formatCode>
                <c:ptCount val="22"/>
                <c:pt idx="0">
                  <c:v>330</c:v>
                </c:pt>
                <c:pt idx="1">
                  <c:v>330</c:v>
                </c:pt>
                <c:pt idx="2">
                  <c:v>1522</c:v>
                </c:pt>
                <c:pt idx="3">
                  <c:v>1522</c:v>
                </c:pt>
                <c:pt idx="4">
                  <c:v>1522</c:v>
                </c:pt>
                <c:pt idx="5">
                  <c:v>2713</c:v>
                </c:pt>
                <c:pt idx="6">
                  <c:v>2713</c:v>
                </c:pt>
                <c:pt idx="7">
                  <c:v>2713</c:v>
                </c:pt>
                <c:pt idx="8">
                  <c:v>3904</c:v>
                </c:pt>
                <c:pt idx="9">
                  <c:v>3904</c:v>
                </c:pt>
                <c:pt idx="10">
                  <c:v>3904</c:v>
                </c:pt>
                <c:pt idx="11">
                  <c:v>5095</c:v>
                </c:pt>
                <c:pt idx="12">
                  <c:v>5095</c:v>
                </c:pt>
                <c:pt idx="13">
                  <c:v>5095</c:v>
                </c:pt>
                <c:pt idx="14">
                  <c:v>6287</c:v>
                </c:pt>
                <c:pt idx="15">
                  <c:v>6287</c:v>
                </c:pt>
                <c:pt idx="16">
                  <c:v>6287</c:v>
                </c:pt>
                <c:pt idx="17">
                  <c:v>7478</c:v>
                </c:pt>
                <c:pt idx="18">
                  <c:v>7478</c:v>
                </c:pt>
                <c:pt idx="19">
                  <c:v>7478</c:v>
                </c:pt>
                <c:pt idx="20">
                  <c:v>8669</c:v>
                </c:pt>
                <c:pt idx="21">
                  <c:v>8669</c:v>
                </c:pt>
              </c:numCache>
            </c:numRef>
          </c:cat>
          <c:val>
            <c:numRef>
              <c:f>BPIDF2!$BJ$1:$BJ$22</c:f>
              <c:numCache>
                <c:formatCode>General</c:formatCode>
                <c:ptCount val="22"/>
                <c:pt idx="0">
                  <c:v>0</c:v>
                </c:pt>
                <c:pt idx="1">
                  <c:v>0.45238095238095238</c:v>
                </c:pt>
                <c:pt idx="2">
                  <c:v>0.45238095238095238</c:v>
                </c:pt>
                <c:pt idx="3">
                  <c:v>0</c:v>
                </c:pt>
                <c:pt idx="4">
                  <c:v>0.30952380952380953</c:v>
                </c:pt>
                <c:pt idx="5">
                  <c:v>0.30952380952380953</c:v>
                </c:pt>
                <c:pt idx="6">
                  <c:v>0</c:v>
                </c:pt>
                <c:pt idx="7">
                  <c:v>0.14285714285714285</c:v>
                </c:pt>
                <c:pt idx="8">
                  <c:v>0.14285714285714285</c:v>
                </c:pt>
                <c:pt idx="9">
                  <c:v>0</c:v>
                </c:pt>
                <c:pt idx="10">
                  <c:v>4.7619047619047616E-2</c:v>
                </c:pt>
                <c:pt idx="11">
                  <c:v>4.7619047619047616E-2</c:v>
                </c:pt>
                <c:pt idx="12">
                  <c:v>0</c:v>
                </c:pt>
                <c:pt idx="13">
                  <c:v>2.3809523809523808E-2</c:v>
                </c:pt>
                <c:pt idx="14">
                  <c:v>2.3809523809523808E-2</c:v>
                </c:pt>
                <c:pt idx="15">
                  <c:v>0</c:v>
                </c:pt>
                <c:pt idx="16">
                  <c:v>0</c:v>
                </c:pt>
                <c:pt idx="17">
                  <c:v>0</c:v>
                </c:pt>
                <c:pt idx="18">
                  <c:v>0</c:v>
                </c:pt>
                <c:pt idx="19">
                  <c:v>2.3809523809523808E-2</c:v>
                </c:pt>
                <c:pt idx="20">
                  <c:v>2.3809523809523808E-2</c:v>
                </c:pt>
                <c:pt idx="21">
                  <c:v>0</c:v>
                </c:pt>
              </c:numCache>
            </c:numRef>
          </c:val>
          <c:extLst>
            <c:ext xmlns:c16="http://schemas.microsoft.com/office/drawing/2014/chart" uri="{C3380CC4-5D6E-409C-BE32-E72D297353CC}">
              <c16:uniqueId val="{00000002-0E96-4058-B572-C7F4C048EF6C}"/>
            </c:ext>
          </c:extLst>
        </c:ser>
        <c:dLbls>
          <c:showLegendKey val="0"/>
          <c:showVal val="0"/>
          <c:showCatName val="0"/>
          <c:showSerName val="0"/>
          <c:showPercent val="0"/>
          <c:showBubbleSize val="0"/>
        </c:dLbls>
        <c:axId val="1848612623"/>
        <c:axId val="1848610543"/>
      </c:areaChart>
      <c:scatterChart>
        <c:scatterStyle val="lineMarker"/>
        <c:varyColors val="0"/>
        <c:ser>
          <c:idx val="0"/>
          <c:order val="0"/>
          <c:tx>
            <c:v>Hist</c:v>
          </c:tx>
          <c:spPr>
            <a:ln w="12700">
              <a:solidFill>
                <a:srgbClr val="000000"/>
              </a:solidFill>
              <a:prstDash val="solid"/>
            </a:ln>
          </c:spPr>
          <c:marker>
            <c:symbol val="none"/>
          </c:marker>
          <c:xVal>
            <c:numRef>
              <c:f>BPIDF2!$BI$1:$BI$22</c:f>
              <c:numCache>
                <c:formatCode>General</c:formatCode>
                <c:ptCount val="22"/>
                <c:pt idx="0">
                  <c:v>1.3169999999999999</c:v>
                </c:pt>
                <c:pt idx="1">
                  <c:v>1.3169999999999999</c:v>
                </c:pt>
                <c:pt idx="2">
                  <c:v>6.0819999999999999</c:v>
                </c:pt>
                <c:pt idx="3">
                  <c:v>6.0819999999999999</c:v>
                </c:pt>
                <c:pt idx="4">
                  <c:v>6.0819999999999999</c:v>
                </c:pt>
                <c:pt idx="5">
                  <c:v>10.847</c:v>
                </c:pt>
                <c:pt idx="6">
                  <c:v>10.847</c:v>
                </c:pt>
                <c:pt idx="7">
                  <c:v>10.847</c:v>
                </c:pt>
                <c:pt idx="8">
                  <c:v>15.611999999999998</c:v>
                </c:pt>
                <c:pt idx="9">
                  <c:v>15.611999999999998</c:v>
                </c:pt>
                <c:pt idx="10">
                  <c:v>15.611999999999998</c:v>
                </c:pt>
                <c:pt idx="11">
                  <c:v>20.376999999999999</c:v>
                </c:pt>
                <c:pt idx="12">
                  <c:v>20.376999999999999</c:v>
                </c:pt>
                <c:pt idx="13">
                  <c:v>20.376999999999999</c:v>
                </c:pt>
                <c:pt idx="14">
                  <c:v>25.141999999999999</c:v>
                </c:pt>
                <c:pt idx="15">
                  <c:v>25.141999999999999</c:v>
                </c:pt>
                <c:pt idx="16">
                  <c:v>25.141999999999999</c:v>
                </c:pt>
                <c:pt idx="17">
                  <c:v>29.907</c:v>
                </c:pt>
                <c:pt idx="18">
                  <c:v>29.907</c:v>
                </c:pt>
                <c:pt idx="19">
                  <c:v>29.907</c:v>
                </c:pt>
                <c:pt idx="20">
                  <c:v>34.671999999999997</c:v>
                </c:pt>
                <c:pt idx="21">
                  <c:v>34.671999999999997</c:v>
                </c:pt>
              </c:numCache>
            </c:numRef>
          </c:xVal>
          <c:yVal>
            <c:numRef>
              <c:f>BPIDF2!$BJ$1:$BJ$22</c:f>
              <c:numCache>
                <c:formatCode>General</c:formatCode>
                <c:ptCount val="22"/>
                <c:pt idx="0">
                  <c:v>0</c:v>
                </c:pt>
                <c:pt idx="1">
                  <c:v>0.45238095238095238</c:v>
                </c:pt>
                <c:pt idx="2">
                  <c:v>0.45238095238095238</c:v>
                </c:pt>
                <c:pt idx="3">
                  <c:v>0</c:v>
                </c:pt>
                <c:pt idx="4">
                  <c:v>0.30952380952380953</c:v>
                </c:pt>
                <c:pt idx="5">
                  <c:v>0.30952380952380953</c:v>
                </c:pt>
                <c:pt idx="6">
                  <c:v>0</c:v>
                </c:pt>
                <c:pt idx="7">
                  <c:v>0.14285714285714285</c:v>
                </c:pt>
                <c:pt idx="8">
                  <c:v>0.14285714285714285</c:v>
                </c:pt>
                <c:pt idx="9">
                  <c:v>0</c:v>
                </c:pt>
                <c:pt idx="10">
                  <c:v>4.7619047619047616E-2</c:v>
                </c:pt>
                <c:pt idx="11">
                  <c:v>4.7619047619047616E-2</c:v>
                </c:pt>
                <c:pt idx="12">
                  <c:v>0</c:v>
                </c:pt>
                <c:pt idx="13">
                  <c:v>2.3809523809523808E-2</c:v>
                </c:pt>
                <c:pt idx="14">
                  <c:v>2.3809523809523808E-2</c:v>
                </c:pt>
                <c:pt idx="15">
                  <c:v>0</c:v>
                </c:pt>
                <c:pt idx="16">
                  <c:v>0</c:v>
                </c:pt>
                <c:pt idx="17">
                  <c:v>0</c:v>
                </c:pt>
                <c:pt idx="18">
                  <c:v>0</c:v>
                </c:pt>
                <c:pt idx="19">
                  <c:v>2.3809523809523808E-2</c:v>
                </c:pt>
                <c:pt idx="20">
                  <c:v>2.3809523809523808E-2</c:v>
                </c:pt>
                <c:pt idx="21">
                  <c:v>0</c:v>
                </c:pt>
              </c:numCache>
            </c:numRef>
          </c:yVal>
          <c:smooth val="0"/>
          <c:extLst>
            <c:ext xmlns:c16="http://schemas.microsoft.com/office/drawing/2014/chart" uri="{C3380CC4-5D6E-409C-BE32-E72D297353CC}">
              <c16:uniqueId val="{00000000-0E96-4058-B572-C7F4C048EF6C}"/>
            </c:ext>
          </c:extLst>
        </c:ser>
        <c:ser>
          <c:idx val="1"/>
          <c:order val="1"/>
          <c:spPr>
            <a:ln w="25400">
              <a:solidFill>
                <a:srgbClr val="000000"/>
              </a:solidFill>
              <a:prstDash val="solid"/>
            </a:ln>
          </c:spPr>
          <c:marker>
            <c:symbol val="none"/>
          </c:marker>
          <c:xVal>
            <c:numRef>
              <c:f>BPIDF2!$BK$1:$BK$250</c:f>
              <c:numCache>
                <c:formatCode>General</c:formatCode>
                <c:ptCount val="250"/>
                <c:pt idx="0">
                  <c:v>0.27559927074422896</c:v>
                </c:pt>
                <c:pt idx="1">
                  <c:v>0.87195137759480457</c:v>
                </c:pt>
                <c:pt idx="2">
                  <c:v>1.4683034844453802</c:v>
                </c:pt>
                <c:pt idx="3">
                  <c:v>2.0646555912959559</c:v>
                </c:pt>
                <c:pt idx="4">
                  <c:v>2.6610076981465314</c:v>
                </c:pt>
                <c:pt idx="5">
                  <c:v>3.2573598049971069</c:v>
                </c:pt>
                <c:pt idx="6">
                  <c:v>3.8537119118476824</c:v>
                </c:pt>
                <c:pt idx="7">
                  <c:v>4.4500640186982583</c:v>
                </c:pt>
                <c:pt idx="8">
                  <c:v>5.0464161255488342</c:v>
                </c:pt>
                <c:pt idx="9">
                  <c:v>5.6427682323994102</c:v>
                </c:pt>
                <c:pt idx="10">
                  <c:v>6.2391203392499861</c:v>
                </c:pt>
                <c:pt idx="11">
                  <c:v>6.835472446100562</c:v>
                </c:pt>
                <c:pt idx="12">
                  <c:v>7.431824552951138</c:v>
                </c:pt>
                <c:pt idx="13">
                  <c:v>8.0281766598017139</c:v>
                </c:pt>
                <c:pt idx="14">
                  <c:v>8.6245287666522898</c:v>
                </c:pt>
                <c:pt idx="15">
                  <c:v>9.2208808735028658</c:v>
                </c:pt>
                <c:pt idx="16">
                  <c:v>9.8172329803534417</c:v>
                </c:pt>
                <c:pt idx="17">
                  <c:v>10.413585087204018</c:v>
                </c:pt>
                <c:pt idx="18">
                  <c:v>11.009937194054594</c:v>
                </c:pt>
                <c:pt idx="19">
                  <c:v>11.60628930090517</c:v>
                </c:pt>
                <c:pt idx="20">
                  <c:v>12.202641407755745</c:v>
                </c:pt>
                <c:pt idx="21">
                  <c:v>12.798993514606321</c:v>
                </c:pt>
                <c:pt idx="22">
                  <c:v>13.395345621456897</c:v>
                </c:pt>
                <c:pt idx="23">
                  <c:v>13.991697728307473</c:v>
                </c:pt>
                <c:pt idx="24">
                  <c:v>14.588049835158049</c:v>
                </c:pt>
                <c:pt idx="25">
                  <c:v>15.184401942008625</c:v>
                </c:pt>
                <c:pt idx="26">
                  <c:v>15.780754048859201</c:v>
                </c:pt>
                <c:pt idx="27">
                  <c:v>16.377106155709775</c:v>
                </c:pt>
                <c:pt idx="28">
                  <c:v>16.973458262560349</c:v>
                </c:pt>
                <c:pt idx="29">
                  <c:v>17.569810369410924</c:v>
                </c:pt>
                <c:pt idx="30">
                  <c:v>18.166162476261498</c:v>
                </c:pt>
                <c:pt idx="31">
                  <c:v>18.762514583112072</c:v>
                </c:pt>
                <c:pt idx="32">
                  <c:v>19.358866689962646</c:v>
                </c:pt>
                <c:pt idx="33">
                  <c:v>19.95521879681322</c:v>
                </c:pt>
                <c:pt idx="34">
                  <c:v>20.551570903663794</c:v>
                </c:pt>
                <c:pt idx="35">
                  <c:v>21.147923010514369</c:v>
                </c:pt>
                <c:pt idx="36">
                  <c:v>21.744275117364943</c:v>
                </c:pt>
                <c:pt idx="37">
                  <c:v>22.340627224215517</c:v>
                </c:pt>
                <c:pt idx="38">
                  <c:v>22.936979331066091</c:v>
                </c:pt>
                <c:pt idx="39">
                  <c:v>23.533331437916665</c:v>
                </c:pt>
                <c:pt idx="40">
                  <c:v>24.129683544767239</c:v>
                </c:pt>
                <c:pt idx="41">
                  <c:v>24.726035651617813</c:v>
                </c:pt>
                <c:pt idx="42">
                  <c:v>25.322387758468388</c:v>
                </c:pt>
                <c:pt idx="43">
                  <c:v>25.918739865318962</c:v>
                </c:pt>
                <c:pt idx="44">
                  <c:v>26.515091972169536</c:v>
                </c:pt>
                <c:pt idx="45">
                  <c:v>27.11144407902011</c:v>
                </c:pt>
                <c:pt idx="46">
                  <c:v>27.707796185870684</c:v>
                </c:pt>
                <c:pt idx="47">
                  <c:v>28.304148292721258</c:v>
                </c:pt>
                <c:pt idx="48">
                  <c:v>28.900500399571833</c:v>
                </c:pt>
                <c:pt idx="49">
                  <c:v>29.496852506422407</c:v>
                </c:pt>
                <c:pt idx="50">
                  <c:v>30.093204613272981</c:v>
                </c:pt>
                <c:pt idx="51">
                  <c:v>30.689556720123555</c:v>
                </c:pt>
                <c:pt idx="52">
                  <c:v>31.285908826974129</c:v>
                </c:pt>
                <c:pt idx="53">
                  <c:v>31.882260933824703</c:v>
                </c:pt>
                <c:pt idx="54">
                  <c:v>32.478613040675278</c:v>
                </c:pt>
                <c:pt idx="55">
                  <c:v>33.074965147525852</c:v>
                </c:pt>
                <c:pt idx="56">
                  <c:v>33.671317254376426</c:v>
                </c:pt>
                <c:pt idx="57">
                  <c:v>34.267669361227</c:v>
                </c:pt>
                <c:pt idx="58">
                  <c:v>34.864021468077574</c:v>
                </c:pt>
                <c:pt idx="59">
                  <c:v>35.460373574928148</c:v>
                </c:pt>
                <c:pt idx="60">
                  <c:v>36.056725681778723</c:v>
                </c:pt>
                <c:pt idx="61">
                  <c:v>36.653077788629297</c:v>
                </c:pt>
                <c:pt idx="62">
                  <c:v>37.249429895479871</c:v>
                </c:pt>
                <c:pt idx="63">
                  <c:v>37.845782002330445</c:v>
                </c:pt>
                <c:pt idx="64">
                  <c:v>38.442134109181019</c:v>
                </c:pt>
                <c:pt idx="65">
                  <c:v>39.038486216031593</c:v>
                </c:pt>
                <c:pt idx="66">
                  <c:v>39.634838322882167</c:v>
                </c:pt>
                <c:pt idx="67">
                  <c:v>40.231190429732742</c:v>
                </c:pt>
                <c:pt idx="68">
                  <c:v>40.827542536583316</c:v>
                </c:pt>
                <c:pt idx="69">
                  <c:v>41.42389464343389</c:v>
                </c:pt>
                <c:pt idx="70">
                  <c:v>42.020246750284464</c:v>
                </c:pt>
                <c:pt idx="71">
                  <c:v>42.616598857135038</c:v>
                </c:pt>
                <c:pt idx="72">
                  <c:v>43.212950963985612</c:v>
                </c:pt>
                <c:pt idx="73">
                  <c:v>43.809303070836187</c:v>
                </c:pt>
                <c:pt idx="74">
                  <c:v>44.405655177686761</c:v>
                </c:pt>
                <c:pt idx="75">
                  <c:v>45.002007284537335</c:v>
                </c:pt>
                <c:pt idx="76">
                  <c:v>45.598359391387909</c:v>
                </c:pt>
                <c:pt idx="77">
                  <c:v>46.194711498238483</c:v>
                </c:pt>
                <c:pt idx="78">
                  <c:v>46.791063605089057</c:v>
                </c:pt>
                <c:pt idx="79">
                  <c:v>47.387415711939632</c:v>
                </c:pt>
                <c:pt idx="80">
                  <c:v>47.983767818790206</c:v>
                </c:pt>
                <c:pt idx="81">
                  <c:v>48.58011992564078</c:v>
                </c:pt>
                <c:pt idx="82">
                  <c:v>49.176472032491354</c:v>
                </c:pt>
                <c:pt idx="83">
                  <c:v>49.772824139341928</c:v>
                </c:pt>
                <c:pt idx="84">
                  <c:v>50.369176246192502</c:v>
                </c:pt>
                <c:pt idx="85">
                  <c:v>50.965528353043076</c:v>
                </c:pt>
                <c:pt idx="86">
                  <c:v>51.561880459893651</c:v>
                </c:pt>
                <c:pt idx="87">
                  <c:v>52.158232566744225</c:v>
                </c:pt>
                <c:pt idx="88">
                  <c:v>52.754584673594799</c:v>
                </c:pt>
                <c:pt idx="89">
                  <c:v>53.350936780445373</c:v>
                </c:pt>
                <c:pt idx="90">
                  <c:v>53.947288887295947</c:v>
                </c:pt>
                <c:pt idx="91">
                  <c:v>54.543640994146521</c:v>
                </c:pt>
                <c:pt idx="92">
                  <c:v>55.139993100997096</c:v>
                </c:pt>
                <c:pt idx="93">
                  <c:v>55.73634520784767</c:v>
                </c:pt>
                <c:pt idx="94">
                  <c:v>56.332697314698244</c:v>
                </c:pt>
                <c:pt idx="95">
                  <c:v>56.929049421548818</c:v>
                </c:pt>
                <c:pt idx="96">
                  <c:v>57.525401528399392</c:v>
                </c:pt>
                <c:pt idx="97">
                  <c:v>58.121753635249966</c:v>
                </c:pt>
                <c:pt idx="98">
                  <c:v>58.718105742100541</c:v>
                </c:pt>
                <c:pt idx="99">
                  <c:v>59.314457848951115</c:v>
                </c:pt>
                <c:pt idx="100">
                  <c:v>59.910809955801689</c:v>
                </c:pt>
                <c:pt idx="101">
                  <c:v>60.507162062652263</c:v>
                </c:pt>
                <c:pt idx="102">
                  <c:v>61.103514169502837</c:v>
                </c:pt>
                <c:pt idx="103">
                  <c:v>61.699866276353411</c:v>
                </c:pt>
                <c:pt idx="104">
                  <c:v>62.296218383203986</c:v>
                </c:pt>
                <c:pt idx="105">
                  <c:v>62.89257049005456</c:v>
                </c:pt>
                <c:pt idx="106">
                  <c:v>63.488922596905134</c:v>
                </c:pt>
                <c:pt idx="107">
                  <c:v>64.085274703755715</c:v>
                </c:pt>
                <c:pt idx="108">
                  <c:v>64.681626810606289</c:v>
                </c:pt>
                <c:pt idx="109">
                  <c:v>65.277978917456863</c:v>
                </c:pt>
                <c:pt idx="110">
                  <c:v>65.874331024307438</c:v>
                </c:pt>
                <c:pt idx="111">
                  <c:v>66.470683131158012</c:v>
                </c:pt>
                <c:pt idx="112">
                  <c:v>67.067035238008586</c:v>
                </c:pt>
                <c:pt idx="113">
                  <c:v>67.66338734485916</c:v>
                </c:pt>
                <c:pt idx="114">
                  <c:v>68.259739451709734</c:v>
                </c:pt>
                <c:pt idx="115">
                  <c:v>68.856091558560308</c:v>
                </c:pt>
                <c:pt idx="116">
                  <c:v>69.452443665410883</c:v>
                </c:pt>
                <c:pt idx="117">
                  <c:v>70.048795772261457</c:v>
                </c:pt>
                <c:pt idx="118">
                  <c:v>70.645147879112031</c:v>
                </c:pt>
                <c:pt idx="119">
                  <c:v>71.241499985962605</c:v>
                </c:pt>
                <c:pt idx="120">
                  <c:v>71.837852092813179</c:v>
                </c:pt>
                <c:pt idx="121">
                  <c:v>72.434204199663753</c:v>
                </c:pt>
                <c:pt idx="122">
                  <c:v>73.030556306514328</c:v>
                </c:pt>
                <c:pt idx="123">
                  <c:v>73.626908413364902</c:v>
                </c:pt>
                <c:pt idx="124">
                  <c:v>74.223260520215476</c:v>
                </c:pt>
                <c:pt idx="125">
                  <c:v>74.81961262706605</c:v>
                </c:pt>
                <c:pt idx="126">
                  <c:v>75.415964733916624</c:v>
                </c:pt>
                <c:pt idx="127">
                  <c:v>76.012316840767198</c:v>
                </c:pt>
                <c:pt idx="128">
                  <c:v>76.608668947617772</c:v>
                </c:pt>
                <c:pt idx="129">
                  <c:v>77.205021054468347</c:v>
                </c:pt>
                <c:pt idx="130">
                  <c:v>77.801373161318921</c:v>
                </c:pt>
                <c:pt idx="131">
                  <c:v>78.397725268169495</c:v>
                </c:pt>
                <c:pt idx="132">
                  <c:v>78.994077375020069</c:v>
                </c:pt>
                <c:pt idx="133">
                  <c:v>79.590429481870643</c:v>
                </c:pt>
                <c:pt idx="134">
                  <c:v>80.186781588721217</c:v>
                </c:pt>
                <c:pt idx="135">
                  <c:v>80.783133695571792</c:v>
                </c:pt>
                <c:pt idx="136">
                  <c:v>81.379485802422366</c:v>
                </c:pt>
                <c:pt idx="137">
                  <c:v>81.97583790927294</c:v>
                </c:pt>
                <c:pt idx="138">
                  <c:v>82.572190016123514</c:v>
                </c:pt>
                <c:pt idx="139">
                  <c:v>83.168542122974088</c:v>
                </c:pt>
                <c:pt idx="140">
                  <c:v>83.764894229824662</c:v>
                </c:pt>
                <c:pt idx="141">
                  <c:v>84.361246336675237</c:v>
                </c:pt>
                <c:pt idx="142">
                  <c:v>84.957598443525811</c:v>
                </c:pt>
                <c:pt idx="143">
                  <c:v>85.553950550376385</c:v>
                </c:pt>
                <c:pt idx="144">
                  <c:v>86.150302657226959</c:v>
                </c:pt>
                <c:pt idx="145">
                  <c:v>86.746654764077533</c:v>
                </c:pt>
                <c:pt idx="146">
                  <c:v>87.343006870928107</c:v>
                </c:pt>
                <c:pt idx="147">
                  <c:v>87.939358977778681</c:v>
                </c:pt>
                <c:pt idx="148">
                  <c:v>88.535711084629256</c:v>
                </c:pt>
                <c:pt idx="149">
                  <c:v>89.13206319147983</c:v>
                </c:pt>
                <c:pt idx="150">
                  <c:v>89.728415298330404</c:v>
                </c:pt>
                <c:pt idx="151">
                  <c:v>90.324767405180978</c:v>
                </c:pt>
                <c:pt idx="152">
                  <c:v>90.921119512031552</c:v>
                </c:pt>
                <c:pt idx="153">
                  <c:v>91.517471618882126</c:v>
                </c:pt>
                <c:pt idx="154">
                  <c:v>92.113823725732701</c:v>
                </c:pt>
                <c:pt idx="155">
                  <c:v>92.710175832583275</c:v>
                </c:pt>
                <c:pt idx="156">
                  <c:v>93.306527939433849</c:v>
                </c:pt>
                <c:pt idx="157">
                  <c:v>93.902880046284423</c:v>
                </c:pt>
                <c:pt idx="158">
                  <c:v>94.499232153134997</c:v>
                </c:pt>
                <c:pt idx="159">
                  <c:v>95.095584259985571</c:v>
                </c:pt>
                <c:pt idx="160">
                  <c:v>95.691936366836146</c:v>
                </c:pt>
                <c:pt idx="161">
                  <c:v>96.28828847368672</c:v>
                </c:pt>
                <c:pt idx="162">
                  <c:v>96.884640580537294</c:v>
                </c:pt>
                <c:pt idx="163">
                  <c:v>97.480992687387868</c:v>
                </c:pt>
                <c:pt idx="164">
                  <c:v>98.077344794238442</c:v>
                </c:pt>
                <c:pt idx="165">
                  <c:v>98.673696901089016</c:v>
                </c:pt>
                <c:pt idx="166">
                  <c:v>99.270049007939591</c:v>
                </c:pt>
                <c:pt idx="167">
                  <c:v>99.866401114790165</c:v>
                </c:pt>
                <c:pt idx="168">
                  <c:v>100.46275322164074</c:v>
                </c:pt>
                <c:pt idx="169">
                  <c:v>101.05910532849131</c:v>
                </c:pt>
                <c:pt idx="170">
                  <c:v>101.65545743534189</c:v>
                </c:pt>
                <c:pt idx="171">
                  <c:v>102.25180954219246</c:v>
                </c:pt>
                <c:pt idx="172">
                  <c:v>102.84816164904304</c:v>
                </c:pt>
                <c:pt idx="173">
                  <c:v>103.44451375589361</c:v>
                </c:pt>
                <c:pt idx="174">
                  <c:v>104.04086586274418</c:v>
                </c:pt>
                <c:pt idx="175">
                  <c:v>104.63721796959476</c:v>
                </c:pt>
                <c:pt idx="176">
                  <c:v>105.23357007644533</c:v>
                </c:pt>
                <c:pt idx="177">
                  <c:v>105.82992218329591</c:v>
                </c:pt>
                <c:pt idx="178">
                  <c:v>106.42627429014648</c:v>
                </c:pt>
                <c:pt idx="179">
                  <c:v>107.02262639699705</c:v>
                </c:pt>
                <c:pt idx="180">
                  <c:v>107.61897850384763</c:v>
                </c:pt>
                <c:pt idx="181">
                  <c:v>108.2153306106982</c:v>
                </c:pt>
                <c:pt idx="182">
                  <c:v>108.81168271754878</c:v>
                </c:pt>
                <c:pt idx="183">
                  <c:v>109.40803482439935</c:v>
                </c:pt>
                <c:pt idx="184">
                  <c:v>110.00438693124993</c:v>
                </c:pt>
                <c:pt idx="185">
                  <c:v>110.6007390381005</c:v>
                </c:pt>
                <c:pt idx="186">
                  <c:v>111.19709114495107</c:v>
                </c:pt>
                <c:pt idx="187">
                  <c:v>111.79344325180165</c:v>
                </c:pt>
                <c:pt idx="188">
                  <c:v>112.38979535865222</c:v>
                </c:pt>
                <c:pt idx="189">
                  <c:v>112.9861474655028</c:v>
                </c:pt>
                <c:pt idx="190">
                  <c:v>113.58249957235337</c:v>
                </c:pt>
                <c:pt idx="191">
                  <c:v>114.17885167920394</c:v>
                </c:pt>
                <c:pt idx="192">
                  <c:v>114.77520378605452</c:v>
                </c:pt>
                <c:pt idx="193">
                  <c:v>115.37155589290509</c:v>
                </c:pt>
                <c:pt idx="194">
                  <c:v>115.96790799975567</c:v>
                </c:pt>
                <c:pt idx="195">
                  <c:v>116.56426010660624</c:v>
                </c:pt>
                <c:pt idx="196">
                  <c:v>117.16061221345682</c:v>
                </c:pt>
                <c:pt idx="197">
                  <c:v>117.75696432030739</c:v>
                </c:pt>
                <c:pt idx="198">
                  <c:v>118.35331642715796</c:v>
                </c:pt>
                <c:pt idx="199">
                  <c:v>118.94966853400854</c:v>
                </c:pt>
                <c:pt idx="200">
                  <c:v>119.54602064085911</c:v>
                </c:pt>
                <c:pt idx="201">
                  <c:v>120.14237274770969</c:v>
                </c:pt>
                <c:pt idx="202">
                  <c:v>120.73872485456026</c:v>
                </c:pt>
                <c:pt idx="203">
                  <c:v>121.33507696141083</c:v>
                </c:pt>
                <c:pt idx="204">
                  <c:v>121.93142906826141</c:v>
                </c:pt>
                <c:pt idx="205">
                  <c:v>122.52778117511198</c:v>
                </c:pt>
                <c:pt idx="206">
                  <c:v>123.12413328196256</c:v>
                </c:pt>
                <c:pt idx="207">
                  <c:v>123.72048538881313</c:v>
                </c:pt>
                <c:pt idx="208">
                  <c:v>124.31683749566371</c:v>
                </c:pt>
                <c:pt idx="209">
                  <c:v>124.91318960251428</c:v>
                </c:pt>
                <c:pt idx="210">
                  <c:v>125.50954170936485</c:v>
                </c:pt>
                <c:pt idx="211">
                  <c:v>126.10589381621543</c:v>
                </c:pt>
                <c:pt idx="212">
                  <c:v>126.702245923066</c:v>
                </c:pt>
                <c:pt idx="213">
                  <c:v>127.29859802991658</c:v>
                </c:pt>
                <c:pt idx="214">
                  <c:v>127.89495013676715</c:v>
                </c:pt>
                <c:pt idx="215">
                  <c:v>128.49130224361772</c:v>
                </c:pt>
                <c:pt idx="216">
                  <c:v>129.08765435046831</c:v>
                </c:pt>
                <c:pt idx="217">
                  <c:v>129.6840064573189</c:v>
                </c:pt>
                <c:pt idx="218">
                  <c:v>130.28035856416949</c:v>
                </c:pt>
                <c:pt idx="219">
                  <c:v>130.87671067102008</c:v>
                </c:pt>
                <c:pt idx="220">
                  <c:v>131.47306277787067</c:v>
                </c:pt>
                <c:pt idx="221">
                  <c:v>132.06941488472125</c:v>
                </c:pt>
                <c:pt idx="222">
                  <c:v>132.66576699157184</c:v>
                </c:pt>
                <c:pt idx="223">
                  <c:v>133.26211909842243</c:v>
                </c:pt>
                <c:pt idx="224">
                  <c:v>133.85847120527302</c:v>
                </c:pt>
                <c:pt idx="225">
                  <c:v>134.45482331212361</c:v>
                </c:pt>
                <c:pt idx="226">
                  <c:v>135.0511754189742</c:v>
                </c:pt>
                <c:pt idx="227">
                  <c:v>135.64752752582478</c:v>
                </c:pt>
                <c:pt idx="228">
                  <c:v>136.24387963267537</c:v>
                </c:pt>
                <c:pt idx="229">
                  <c:v>136.84023173952596</c:v>
                </c:pt>
                <c:pt idx="230">
                  <c:v>137.43658384637655</c:v>
                </c:pt>
                <c:pt idx="231">
                  <c:v>138.03293595322714</c:v>
                </c:pt>
                <c:pt idx="232">
                  <c:v>138.62928806007773</c:v>
                </c:pt>
                <c:pt idx="233">
                  <c:v>139.22564016692832</c:v>
                </c:pt>
                <c:pt idx="234">
                  <c:v>139.8219922737789</c:v>
                </c:pt>
                <c:pt idx="235">
                  <c:v>140.41834438062949</c:v>
                </c:pt>
                <c:pt idx="236">
                  <c:v>141.01469648748008</c:v>
                </c:pt>
                <c:pt idx="237">
                  <c:v>141.61104859433067</c:v>
                </c:pt>
                <c:pt idx="238">
                  <c:v>142.20740070118126</c:v>
                </c:pt>
                <c:pt idx="239">
                  <c:v>142.80375280803185</c:v>
                </c:pt>
                <c:pt idx="240">
                  <c:v>143.40010491488243</c:v>
                </c:pt>
                <c:pt idx="241">
                  <c:v>143.99645702173302</c:v>
                </c:pt>
                <c:pt idx="242">
                  <c:v>144.59280912858361</c:v>
                </c:pt>
                <c:pt idx="243">
                  <c:v>145.1891612354342</c:v>
                </c:pt>
                <c:pt idx="244">
                  <c:v>145.78551334228479</c:v>
                </c:pt>
                <c:pt idx="245">
                  <c:v>146.38186544913538</c:v>
                </c:pt>
                <c:pt idx="246">
                  <c:v>146.97821755598596</c:v>
                </c:pt>
                <c:pt idx="247">
                  <c:v>147.57456966283655</c:v>
                </c:pt>
                <c:pt idx="248">
                  <c:v>148.17092176968714</c:v>
                </c:pt>
                <c:pt idx="249">
                  <c:v>148.76727387653773</c:v>
                </c:pt>
              </c:numCache>
            </c:numRef>
          </c:xVal>
          <c:yVal>
            <c:numRef>
              <c:f>BPIDF2!$BL$1:$BL$250</c:f>
              <c:numCache>
                <c:formatCode>General</c:formatCode>
                <c:ptCount val="250"/>
                <c:pt idx="0">
                  <c:v>3.7900543606190155E-2</c:v>
                </c:pt>
                <c:pt idx="1">
                  <c:v>0.14658844051301032</c:v>
                </c:pt>
                <c:pt idx="2">
                  <c:v>0.25924605850812987</c:v>
                </c:pt>
                <c:pt idx="3">
                  <c:v>0.35866380045197077</c:v>
                </c:pt>
                <c:pt idx="4">
                  <c:v>0.43453332513556348</c:v>
                </c:pt>
                <c:pt idx="5">
                  <c:v>0.48256616562867871</c:v>
                </c:pt>
                <c:pt idx="6">
                  <c:v>0.50363908920772116</c:v>
                </c:pt>
                <c:pt idx="7">
                  <c:v>0.50205942643131507</c:v>
                </c:pt>
                <c:pt idx="8">
                  <c:v>0.48363514230639754</c:v>
                </c:pt>
                <c:pt idx="9">
                  <c:v>0.45416495665431733</c:v>
                </c:pt>
                <c:pt idx="10">
                  <c:v>0.41856832654232606</c:v>
                </c:pt>
                <c:pt idx="11">
                  <c:v>0.38056951435818387</c:v>
                </c:pt>
                <c:pt idx="12">
                  <c:v>0.34273395591659883</c:v>
                </c:pt>
                <c:pt idx="13">
                  <c:v>0.30667004896079669</c:v>
                </c:pt>
                <c:pt idx="14">
                  <c:v>0.27327227691872619</c:v>
                </c:pt>
                <c:pt idx="15">
                  <c:v>0.24294175867853554</c:v>
                </c:pt>
                <c:pt idx="16">
                  <c:v>0.21576086812804621</c:v>
                </c:pt>
                <c:pt idx="17">
                  <c:v>0.19162030378186223</c:v>
                </c:pt>
                <c:pt idx="18">
                  <c:v>0.17030608492023919</c:v>
                </c:pt>
                <c:pt idx="19">
                  <c:v>0.15155616321769827</c:v>
                </c:pt>
                <c:pt idx="20">
                  <c:v>0.13509547821516676</c:v>
                </c:pt>
                <c:pt idx="21">
                  <c:v>0.12065643257398065</c:v>
                </c:pt>
                <c:pt idx="22">
                  <c:v>0.1079898806868715</c:v>
                </c:pt>
                <c:pt idx="23">
                  <c:v>9.6870164676131326E-2</c:v>
                </c:pt>
                <c:pt idx="24">
                  <c:v>8.7096560963705105E-2</c:v>
                </c:pt>
                <c:pt idx="25">
                  <c:v>7.8492671347944951E-2</c:v>
                </c:pt>
                <c:pt idx="26">
                  <c:v>7.0904727548736168E-2</c:v>
                </c:pt>
                <c:pt idx="27">
                  <c:v>6.4199404023426734E-2</c:v>
                </c:pt>
                <c:pt idx="28">
                  <c:v>5.8261491665875985E-2</c:v>
                </c:pt>
                <c:pt idx="29">
                  <c:v>5.2991631439568671E-2</c:v>
                </c:pt>
                <c:pt idx="30">
                  <c:v>4.8304211675644713E-2</c:v>
                </c:pt>
                <c:pt idx="31">
                  <c:v>4.412547505157538E-2</c:v>
                </c:pt>
                <c:pt idx="32">
                  <c:v>4.0391847450566599E-2</c:v>
                </c:pt>
                <c:pt idx="33">
                  <c:v>3.7048482033614945E-2</c:v>
                </c:pt>
                <c:pt idx="34">
                  <c:v>3.4048002167037482E-2</c:v>
                </c:pt>
                <c:pt idx="35">
                  <c:v>3.1349422666086861E-2</c:v>
                </c:pt>
                <c:pt idx="36">
                  <c:v>2.8917227830689642E-2</c:v>
                </c:pt>
                <c:pt idx="37">
                  <c:v>2.6720585530025782E-2</c:v>
                </c:pt>
                <c:pt idx="38">
                  <c:v>2.4732678265176514E-2</c:v>
                </c:pt>
                <c:pt idx="39">
                  <c:v>2.293013418294412E-2</c:v>
                </c:pt>
                <c:pt idx="40">
                  <c:v>2.1292543129324982E-2</c:v>
                </c:pt>
                <c:pt idx="41">
                  <c:v>1.9802044854220002E-2</c:v>
                </c:pt>
                <c:pt idx="42">
                  <c:v>1.8442978328605024E-2</c:v>
                </c:pt>
                <c:pt idx="43">
                  <c:v>1.7201582779289157E-2</c:v>
                </c:pt>
                <c:pt idx="44">
                  <c:v>1.6065742480277371E-2</c:v>
                </c:pt>
                <c:pt idx="45">
                  <c:v>1.5024768574447938E-2</c:v>
                </c:pt>
                <c:pt idx="46">
                  <c:v>1.4069212252899222E-2</c:v>
                </c:pt>
                <c:pt idx="47">
                  <c:v>1.3190704512798555E-2</c:v>
                </c:pt>
                <c:pt idx="48">
                  <c:v>1.2381818468893753E-2</c:v>
                </c:pt>
                <c:pt idx="49">
                  <c:v>1.163595082879177E-2</c:v>
                </c:pt>
                <c:pt idx="50">
                  <c:v>1.0947219675524667E-2</c:v>
                </c:pt>
                <c:pt idx="51">
                  <c:v>1.031037614853513E-2</c:v>
                </c:pt>
                <c:pt idx="52">
                  <c:v>9.7207279896308445E-3</c:v>
                </c:pt>
                <c:pt idx="53">
                  <c:v>9.1740732353110012E-3</c:v>
                </c:pt>
                <c:pt idx="54">
                  <c:v>8.6666426010235647E-3</c:v>
                </c:pt>
                <c:pt idx="55">
                  <c:v>8.195049324673671E-3</c:v>
                </c:pt>
                <c:pt idx="56">
                  <c:v>7.7562454230423305E-3</c:v>
                </c:pt>
                <c:pt idx="57">
                  <c:v>7.3474834715163721E-3</c:v>
                </c:pt>
                <c:pt idx="58">
                  <c:v>6.96628314953861E-3</c:v>
                </c:pt>
                <c:pt idx="59">
                  <c:v>6.6104019055137683E-3</c:v>
                </c:pt>
                <c:pt idx="60">
                  <c:v>6.2778091889264271E-3</c:v>
                </c:pt>
                <c:pt idx="61">
                  <c:v>5.9666637769518931E-3</c:v>
                </c:pt>
                <c:pt idx="62">
                  <c:v>5.6752937902103222E-3</c:v>
                </c:pt>
                <c:pt idx="63">
                  <c:v>5.4021790494778697E-3</c:v>
                </c:pt>
                <c:pt idx="64">
                  <c:v>5.1459354737518155E-3</c:v>
                </c:pt>
                <c:pt idx="65">
                  <c:v>4.9053012614262695E-3</c:v>
                </c:pt>
                <c:pt idx="66">
                  <c:v>4.6791246316030795E-3</c:v>
                </c:pt>
                <c:pt idx="67">
                  <c:v>4.4663529326877619E-3</c:v>
                </c:pt>
                <c:pt idx="68">
                  <c:v>4.2660229511946564E-3</c:v>
                </c:pt>
                <c:pt idx="69">
                  <c:v>4.0772522757749011E-3</c:v>
                </c:pt>
                <c:pt idx="70">
                  <c:v>3.8992315904435053E-3</c:v>
                </c:pt>
                <c:pt idx="71">
                  <c:v>3.7312177872870465E-3</c:v>
                </c:pt>
                <c:pt idx="72">
                  <c:v>3.5725278029769317E-3</c:v>
                </c:pt>
                <c:pt idx="73">
                  <c:v>3.4225330955280605E-3</c:v>
                </c:pt>
                <c:pt idx="74">
                  <c:v>3.2806546882107757E-3</c:v>
                </c:pt>
                <c:pt idx="75">
                  <c:v>3.1463587165833236E-3</c:v>
                </c:pt>
                <c:pt idx="76">
                  <c:v>3.019152422464672E-3</c:v>
                </c:pt>
                <c:pt idx="77">
                  <c:v>2.8985805454845252E-3</c:v>
                </c:pt>
                <c:pt idx="78">
                  <c:v>2.7842220687745614E-3</c:v>
                </c:pt>
                <c:pt idx="79">
                  <c:v>2.6756872805260849E-3</c:v>
                </c:pt>
                <c:pt idx="80">
                  <c:v>2.5726151176398916E-3</c:v>
                </c:pt>
                <c:pt idx="81">
                  <c:v>2.4746707616250035E-3</c:v>
                </c:pt>
                <c:pt idx="82">
                  <c:v>2.381543460340395E-3</c:v>
                </c:pt>
                <c:pt idx="83">
                  <c:v>2.2929445521846486E-3</c:v>
                </c:pt>
                <c:pt idx="84">
                  <c:v>2.2086056719790152E-3</c:v>
                </c:pt>
                <c:pt idx="85">
                  <c:v>2.1282771201082342E-3</c:v>
                </c:pt>
                <c:pt idx="86">
                  <c:v>2.0517263785230022E-3</c:v>
                </c:pt>
                <c:pt idx="87">
                  <c:v>1.9787367590035454E-3</c:v>
                </c:pt>
                <c:pt idx="88">
                  <c:v>1.9091061706673492E-3</c:v>
                </c:pt>
                <c:pt idx="89">
                  <c:v>1.8426459951019067E-3</c:v>
                </c:pt>
                <c:pt idx="90">
                  <c:v>1.7791800587390102E-3</c:v>
                </c:pt>
                <c:pt idx="91">
                  <c:v>1.7185436931808772E-3</c:v>
                </c:pt>
                <c:pt idx="92">
                  <c:v>1.6605828751573948E-3</c:v>
                </c:pt>
                <c:pt idx="93">
                  <c:v>1.6051534386536286E-3</c:v>
                </c:pt>
                <c:pt idx="94">
                  <c:v>1.5521203525104145E-3</c:v>
                </c:pt>
                <c:pt idx="95">
                  <c:v>1.5013570574799451E-3</c:v>
                </c:pt>
                <c:pt idx="96">
                  <c:v>1.4527448573229461E-3</c:v>
                </c:pt>
                <c:pt idx="97">
                  <c:v>1.406172359072695E-3</c:v>
                </c:pt>
                <c:pt idx="98">
                  <c:v>1.3615349580721502E-3</c:v>
                </c:pt>
                <c:pt idx="99">
                  <c:v>1.3187343638197161E-3</c:v>
                </c:pt>
                <c:pt idx="100">
                  <c:v>1.2776781630431994E-3</c:v>
                </c:pt>
                <c:pt idx="101">
                  <c:v>1.2382794167652251E-3</c:v>
                </c:pt>
                <c:pt idx="102">
                  <c:v>1.2004562884312692E-3</c:v>
                </c:pt>
                <c:pt idx="103">
                  <c:v>1.1641317004476898E-3</c:v>
                </c:pt>
                <c:pt idx="104">
                  <c:v>1.1292330167251121E-3</c:v>
                </c:pt>
                <c:pt idx="105">
                  <c:v>1.095691749045296E-3</c:v>
                </c:pt>
                <c:pt idx="106">
                  <c:v>1.0634432852701281E-3</c:v>
                </c:pt>
                <c:pt idx="107">
                  <c:v>1.0324266375918046E-3</c:v>
                </c:pt>
                <c:pt idx="108">
                  <c:v>1.0025842091859578E-3</c:v>
                </c:pt>
                <c:pt idx="109">
                  <c:v>9.7386157777613501E-4</c:v>
                </c:pt>
                <c:pt idx="110">
                  <c:v>9.4620729475053281E-4</c:v>
                </c:pt>
                <c:pt idx="111">
                  <c:v>9.1957269859160677E-4</c:v>
                </c:pt>
                <c:pt idx="112">
                  <c:v>8.9391174148733448E-4</c:v>
                </c:pt>
                <c:pt idx="113">
                  <c:v>8.69180828091025E-4</c:v>
                </c:pt>
                <c:pt idx="114">
                  <c:v>8.4533866548521289E-4</c:v>
                </c:pt>
                <c:pt idx="115">
                  <c:v>8.2234612348579955E-4</c:v>
                </c:pt>
                <c:pt idx="116">
                  <c:v>8.0016610449552003E-4</c:v>
                </c:pt>
                <c:pt idx="117">
                  <c:v>7.7876342218225034E-4</c:v>
                </c:pt>
                <c:pt idx="118">
                  <c:v>7.5810468831789899E-4</c:v>
                </c:pt>
                <c:pt idx="119">
                  <c:v>7.3815820716851806E-4</c:v>
                </c:pt>
                <c:pt idx="120">
                  <c:v>7.1889387687612875E-4</c:v>
                </c:pt>
                <c:pt idx="121">
                  <c:v>7.0028309731831292E-4</c:v>
                </c:pt>
                <c:pt idx="122">
                  <c:v>6.8229868397302526E-4</c:v>
                </c:pt>
                <c:pt idx="123">
                  <c:v>6.6491478735392095E-4</c:v>
                </c:pt>
                <c:pt idx="124">
                  <c:v>6.4810681761606076E-4</c:v>
                </c:pt>
                <c:pt idx="125">
                  <c:v>6.3185137396335063E-4</c:v>
                </c:pt>
                <c:pt idx="126">
                  <c:v>6.1612617851799383E-4</c:v>
                </c:pt>
                <c:pt idx="127">
                  <c:v>6.0091001433854995E-4</c:v>
                </c:pt>
                <c:pt idx="128">
                  <c:v>5.8618266729743343E-4</c:v>
                </c:pt>
                <c:pt idx="129">
                  <c:v>5.7192487155074815E-4</c:v>
                </c:pt>
                <c:pt idx="130">
                  <c:v>5.5811825835373708E-4</c:v>
                </c:pt>
                <c:pt idx="131">
                  <c:v>5.4474530799364829E-4</c:v>
                </c:pt>
                <c:pt idx="132">
                  <c:v>5.3178930462898346E-4</c:v>
                </c:pt>
                <c:pt idx="133">
                  <c:v>5.1923429383975552E-4</c:v>
                </c:pt>
                <c:pt idx="134">
                  <c:v>5.0706504270781473E-4</c:v>
                </c:pt>
                <c:pt idx="135">
                  <c:v>4.9526700225958399E-4</c:v>
                </c:pt>
                <c:pt idx="136">
                  <c:v>4.8382627211572435E-4</c:v>
                </c:pt>
                <c:pt idx="137">
                  <c:v>4.7272956720352565E-4</c:v>
                </c:pt>
                <c:pt idx="138">
                  <c:v>4.6196418639816132E-4</c:v>
                </c:pt>
                <c:pt idx="139">
                  <c:v>4.5151798296847942E-4</c:v>
                </c:pt>
                <c:pt idx="140">
                  <c:v>4.4137933671183522E-4</c:v>
                </c:pt>
                <c:pt idx="141">
                  <c:v>4.3153712767057627E-4</c:v>
                </c:pt>
                <c:pt idx="142">
                  <c:v>4.219807113303068E-4</c:v>
                </c:pt>
                <c:pt idx="143">
                  <c:v>4.1269989520698134E-4</c:v>
                </c:pt>
                <c:pt idx="144">
                  <c:v>4.0368491673631546E-4</c:v>
                </c:pt>
                <c:pt idx="145">
                  <c:v>3.9492642238486881E-4</c:v>
                </c:pt>
                <c:pt idx="146">
                  <c:v>3.8641544790773502E-4</c:v>
                </c:pt>
                <c:pt idx="147">
                  <c:v>3.7814339968273857E-4</c:v>
                </c:pt>
                <c:pt idx="148">
                  <c:v>3.701020370558608E-4</c:v>
                </c:pt>
                <c:pt idx="149">
                  <c:v>3.6228345563687505E-4</c:v>
                </c:pt>
                <c:pt idx="150">
                  <c:v>3.5468007148829799E-4</c:v>
                </c:pt>
                <c:pt idx="151">
                  <c:v>3.4728460615444533E-4</c:v>
                </c:pt>
                <c:pt idx="152">
                  <c:v>3.400900724809302E-4</c:v>
                </c:pt>
                <c:pt idx="153">
                  <c:v>3.3308976117811111E-4</c:v>
                </c:pt>
                <c:pt idx="154">
                  <c:v>3.2627722808505955E-4</c:v>
                </c:pt>
                <c:pt idx="155">
                  <c:v>3.1964628209335902E-4</c:v>
                </c:pt>
                <c:pt idx="156">
                  <c:v>3.1319097369268846E-4</c:v>
                </c:pt>
                <c:pt idx="157">
                  <c:v>3.0690558410253029E-4</c:v>
                </c:pt>
                <c:pt idx="158">
                  <c:v>3.0078461495659884E-4</c:v>
                </c:pt>
                <c:pt idx="159">
                  <c:v>2.9482277850869298E-4</c:v>
                </c:pt>
                <c:pt idx="160">
                  <c:v>2.8901498833061107E-4</c:v>
                </c:pt>
                <c:pt idx="161">
                  <c:v>2.8335635047459332E-4</c:v>
                </c:pt>
                <c:pt idx="162">
                  <c:v>2.7784215507445175E-4</c:v>
                </c:pt>
                <c:pt idx="163">
                  <c:v>2.7246786836113666E-4</c:v>
                </c:pt>
                <c:pt idx="164">
                  <c:v>2.6722912506994259E-4</c:v>
                </c:pt>
                <c:pt idx="165">
                  <c:v>2.6212172121797437E-4</c:v>
                </c:pt>
                <c:pt idx="166">
                  <c:v>2.5714160723173479E-4</c:v>
                </c:pt>
                <c:pt idx="167">
                  <c:v>2.5228488140593779E-4</c:v>
                </c:pt>
                <c:pt idx="168">
                  <c:v>2.4754778367575659E-4</c:v>
                </c:pt>
                <c:pt idx="169">
                  <c:v>2.4292668968576808E-4</c:v>
                </c:pt>
                <c:pt idx="170">
                  <c:v>2.3841810513984053E-4</c:v>
                </c:pt>
                <c:pt idx="171">
                  <c:v>2.3401866041714923E-4</c:v>
                </c:pt>
                <c:pt idx="172">
                  <c:v>2.2972510544032529E-4</c:v>
                </c:pt>
                <c:pt idx="173">
                  <c:v>2.2553430478260307E-4</c:v>
                </c:pt>
                <c:pt idx="174">
                  <c:v>2.2144323300154456E-4</c:v>
                </c:pt>
                <c:pt idx="175">
                  <c:v>2.174489701876536E-4</c:v>
                </c:pt>
                <c:pt idx="176">
                  <c:v>2.1354869771684538E-4</c:v>
                </c:pt>
                <c:pt idx="177">
                  <c:v>2.0973969419636621E-4</c:v>
                </c:pt>
                <c:pt idx="178">
                  <c:v>2.0601933159434437E-4</c:v>
                </c:pt>
                <c:pt idx="179">
                  <c:v>2.0238507154369498E-4</c:v>
                </c:pt>
                <c:pt idx="180">
                  <c:v>1.9883446181162727E-4</c:v>
                </c:pt>
                <c:pt idx="181">
                  <c:v>1.9536513292647573E-4</c:v>
                </c:pt>
                <c:pt idx="182">
                  <c:v>1.9197479495404845E-4</c:v>
                </c:pt>
                <c:pt idx="183">
                  <c:v>1.8866123441609319E-4</c:v>
                </c:pt>
                <c:pt idx="184">
                  <c:v>1.8542231134390191E-4</c:v>
                </c:pt>
                <c:pt idx="185">
                  <c:v>1.82255956460443E-4</c:v>
                </c:pt>
                <c:pt idx="186">
                  <c:v>1.791601684847663E-4</c:v>
                </c:pt>
                <c:pt idx="187">
                  <c:v>1.7613301155277331E-4</c:v>
                </c:pt>
                <c:pt idx="188">
                  <c:v>1.7317261274873915E-4</c:v>
                </c:pt>
                <c:pt idx="189">
                  <c:v>1.7027715974228931E-4</c:v>
                </c:pt>
                <c:pt idx="190">
                  <c:v>1.6744489852580765E-4</c:v>
                </c:pt>
                <c:pt idx="191">
                  <c:v>1.6467413124751019E-4</c:v>
                </c:pt>
                <c:pt idx="192">
                  <c:v>1.6196321413567761E-4</c:v>
                </c:pt>
                <c:pt idx="193">
                  <c:v>1.5931055550976635E-4</c:v>
                </c:pt>
                <c:pt idx="194">
                  <c:v>1.5671461387434227E-4</c:v>
                </c:pt>
                <c:pt idx="195">
                  <c:v>1.541738960919934E-4</c:v>
                </c:pt>
                <c:pt idx="196">
                  <c:v>1.5168695563156531E-4</c:v>
                </c:pt>
                <c:pt idx="197">
                  <c:v>1.4925239088826078E-4</c:v>
                </c:pt>
                <c:pt idx="198">
                  <c:v>1.4686884357230975E-4</c:v>
                </c:pt>
                <c:pt idx="199">
                  <c:v>1.4453499716309145E-4</c:v>
                </c:pt>
                <c:pt idx="200">
                  <c:v>1.4224957542573988E-4</c:v>
                </c:pt>
                <c:pt idx="201">
                  <c:v>1.4001134098741509E-4</c:v>
                </c:pt>
                <c:pt idx="202">
                  <c:v>1.3781909397056412E-4</c:v>
                </c:pt>
                <c:pt idx="203">
                  <c:v>1.3567167068062475E-4</c:v>
                </c:pt>
                <c:pt idx="204">
                  <c:v>1.3356794234575117E-4</c:v>
                </c:pt>
                <c:pt idx="205">
                  <c:v>1.3150681390626588E-4</c:v>
                </c:pt>
                <c:pt idx="206">
                  <c:v>1.2948722285164064E-4</c:v>
                </c:pt>
                <c:pt idx="207">
                  <c:v>1.2750813810292965E-4</c:v>
                </c:pt>
                <c:pt idx="208">
                  <c:v>1.2556855893867085E-4</c:v>
                </c:pt>
                <c:pt idx="209">
                  <c:v>1.2366751396237016E-4</c:v>
                </c:pt>
                <c:pt idx="210">
                  <c:v>1.2180406010976701E-4</c:v>
                </c:pt>
                <c:pt idx="211">
                  <c:v>1.1997728169417792E-4</c:v>
                </c:pt>
                <c:pt idx="212">
                  <c:v>1.1818628948828235E-4</c:v>
                </c:pt>
                <c:pt idx="213">
                  <c:v>1.1643021984079999E-4</c:v>
                </c:pt>
                <c:pt idx="214">
                  <c:v>1.1470823382658173E-4</c:v>
                </c:pt>
                <c:pt idx="215">
                  <c:v>1.1301951642869836E-4</c:v>
                </c:pt>
                <c:pt idx="216">
                  <c:v>1.1136327575118946E-4</c:v>
                </c:pt>
                <c:pt idx="217">
                  <c:v>1.0973874226118257E-4</c:v>
                </c:pt>
                <c:pt idx="218">
                  <c:v>1.0814516805916424E-4</c:v>
                </c:pt>
                <c:pt idx="219">
                  <c:v>1.0658182617623382E-4</c:v>
                </c:pt>
                <c:pt idx="220">
                  <c:v>1.0504800989722615E-4</c:v>
                </c:pt>
                <c:pt idx="221">
                  <c:v>1.0354303210864102E-4</c:v>
                </c:pt>
                <c:pt idx="222">
                  <c:v>1.0206622467036293E-4</c:v>
                </c:pt>
                <c:pt idx="223">
                  <c:v>1.0061693781020428E-4</c:v>
                </c:pt>
                <c:pt idx="224">
                  <c:v>9.9194539540343744E-5</c:v>
                </c:pt>
                <c:pt idx="225">
                  <c:v>9.7798415094778335E-5</c:v>
                </c:pt>
                <c:pt idx="226">
                  <c:v>9.6427966386942763E-5</c:v>
                </c:pt>
                <c:pt idx="227">
                  <c:v>9.5082611486689255E-5</c:v>
                </c:pt>
                <c:pt idx="228">
                  <c:v>9.3761784115855862E-5</c:v>
                </c:pt>
                <c:pt idx="229">
                  <c:v>9.2464933161687517E-5</c:v>
                </c:pt>
                <c:pt idx="230">
                  <c:v>9.1191522207399869E-5</c:v>
                </c:pt>
                <c:pt idx="231">
                  <c:v>8.9941029079218415E-5</c:v>
                </c:pt>
                <c:pt idx="232">
                  <c:v>8.8712945409239041E-5</c:v>
                </c:pt>
                <c:pt idx="233">
                  <c:v>8.7506776213500551E-5</c:v>
                </c:pt>
                <c:pt idx="234">
                  <c:v>8.6322039484672074E-5</c:v>
                </c:pt>
                <c:pt idx="235">
                  <c:v>8.5158265798794609E-5</c:v>
                </c:pt>
                <c:pt idx="236">
                  <c:v>8.4014997935531695E-5</c:v>
                </c:pt>
                <c:pt idx="237">
                  <c:v>8.289179051141245E-5</c:v>
                </c:pt>
                <c:pt idx="238">
                  <c:v>8.1788209625571293E-5</c:v>
                </c:pt>
                <c:pt idx="239">
                  <c:v>8.0703832517506758E-5</c:v>
                </c:pt>
                <c:pt idx="240">
                  <c:v>7.963824723640691E-5</c:v>
                </c:pt>
                <c:pt idx="241">
                  <c:v>7.8591052321600672E-5</c:v>
                </c:pt>
                <c:pt idx="242">
                  <c:v>7.7561856493721458E-5</c:v>
                </c:pt>
                <c:pt idx="243">
                  <c:v>7.6550278356178619E-5</c:v>
                </c:pt>
                <c:pt idx="244">
                  <c:v>7.5555946106554406E-5</c:v>
                </c:pt>
                <c:pt idx="245">
                  <c:v>7.457849725755641E-5</c:v>
                </c:pt>
                <c:pt idx="246">
                  <c:v>7.3617578367172863E-5</c:v>
                </c:pt>
                <c:pt idx="247">
                  <c:v>7.2672844777693096E-5</c:v>
                </c:pt>
                <c:pt idx="248">
                  <c:v>7.1743960363264005E-5</c:v>
                </c:pt>
                <c:pt idx="249">
                  <c:v>7.0830597285675303E-5</c:v>
                </c:pt>
              </c:numCache>
            </c:numRef>
          </c:yVal>
          <c:smooth val="0"/>
          <c:extLst>
            <c:ext xmlns:c16="http://schemas.microsoft.com/office/drawing/2014/chart" uri="{C3380CC4-5D6E-409C-BE32-E72D297353CC}">
              <c16:uniqueId val="{00000001-0E96-4058-B572-C7F4C048EF6C}"/>
            </c:ext>
          </c:extLst>
        </c:ser>
        <c:dLbls>
          <c:showLegendKey val="0"/>
          <c:showVal val="0"/>
          <c:showCatName val="0"/>
          <c:showSerName val="0"/>
          <c:showPercent val="0"/>
          <c:showBubbleSize val="0"/>
        </c:dLbls>
        <c:axId val="1848600975"/>
        <c:axId val="1848590159"/>
      </c:scatterChart>
      <c:valAx>
        <c:axId val="1848600975"/>
        <c:scaling>
          <c:orientation val="minMax"/>
          <c:max val="40"/>
          <c:min val="0"/>
        </c:scaling>
        <c:delete val="0"/>
        <c:axPos val="b"/>
        <c:title>
          <c:tx>
            <c:rich>
              <a:bodyPr/>
              <a:lstStyle/>
              <a:p>
                <a:pPr>
                  <a:defRPr/>
                </a:pPr>
                <a:r>
                  <a:rPr lang="en-US"/>
                  <a:t>Technology Innovation Diffusion Rate</a:t>
                </a:r>
              </a:p>
            </c:rich>
          </c:tx>
          <c:overlay val="0"/>
        </c:title>
        <c:numFmt formatCode="General" sourceLinked="1"/>
        <c:majorTickMark val="none"/>
        <c:minorTickMark val="none"/>
        <c:tickLblPos val="nextTo"/>
        <c:spPr>
          <a:ln w="6350">
            <a:noFill/>
          </a:ln>
        </c:spPr>
        <c:crossAx val="1848590159"/>
        <c:crosses val="autoZero"/>
        <c:crossBetween val="midCat"/>
        <c:majorUnit val="5"/>
        <c:minorUnit val="1"/>
      </c:valAx>
      <c:valAx>
        <c:axId val="1848590159"/>
        <c:scaling>
          <c:orientation val="minMax"/>
        </c:scaling>
        <c:delete val="0"/>
        <c:axPos val="l"/>
        <c:title>
          <c:tx>
            <c:rich>
              <a:bodyPr/>
              <a:lstStyle/>
              <a:p>
                <a:pPr>
                  <a:defRPr/>
                </a:pPr>
                <a:r>
                  <a:rPr lang="en-US"/>
                  <a:t>f(x)</a:t>
                </a:r>
              </a:p>
            </c:rich>
          </c:tx>
          <c:overlay val="0"/>
        </c:title>
        <c:numFmt formatCode="General" sourceLinked="1"/>
        <c:majorTickMark val="out"/>
        <c:minorTickMark val="none"/>
        <c:tickLblPos val="nextTo"/>
        <c:crossAx val="1848600975"/>
        <c:crosses val="autoZero"/>
        <c:crossBetween val="midCat"/>
      </c:valAx>
      <c:valAx>
        <c:axId val="1848610543"/>
        <c:scaling>
          <c:orientation val="minMax"/>
        </c:scaling>
        <c:delete val="1"/>
        <c:axPos val="r"/>
        <c:numFmt formatCode="General" sourceLinked="1"/>
        <c:majorTickMark val="out"/>
        <c:minorTickMark val="none"/>
        <c:tickLblPos val="nextTo"/>
        <c:crossAx val="1848612623"/>
        <c:crosses val="max"/>
        <c:crossBetween val="between"/>
      </c:valAx>
      <c:dateAx>
        <c:axId val="1848612623"/>
        <c:scaling>
          <c:orientation val="minMax"/>
          <c:max val="10001"/>
          <c:min val="1"/>
        </c:scaling>
        <c:delete val="0"/>
        <c:axPos val="b"/>
        <c:numFmt formatCode="General" sourceLinked="1"/>
        <c:majorTickMark val="out"/>
        <c:minorTickMark val="none"/>
        <c:tickLblPos val="none"/>
        <c:crossAx val="1848610543"/>
        <c:crosses val="autoZero"/>
        <c:auto val="0"/>
        <c:lblOffset val="100"/>
        <c:baseTimeUnit val="days"/>
        <c:majorUnit val="1250"/>
        <c:majorTimeUnit val="days"/>
      </c:dateAx>
      <c:spPr>
        <a:solidFill>
          <a:srgbClr val="FFFFFF"/>
        </a:solidFill>
        <a:ln w="12700">
          <a:solidFill>
            <a:srgbClr val="000000"/>
          </a:solidFill>
          <a:prstDash val="solid"/>
        </a:ln>
      </c:spPr>
    </c:plotArea>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P-P Plot: LogLogistic</a:t>
            </a:r>
          </a:p>
        </c:rich>
      </c:tx>
      <c:overlay val="0"/>
    </c:title>
    <c:autoTitleDeleted val="0"/>
    <c:plotArea>
      <c:layout/>
      <c:scatterChart>
        <c:scatterStyle val="lineMarker"/>
        <c:varyColors val="0"/>
        <c:ser>
          <c:idx val="0"/>
          <c:order val="0"/>
          <c:spPr>
            <a:ln w="19050">
              <a:noFill/>
            </a:ln>
          </c:spPr>
          <c:marker>
            <c:symbol val="diamond"/>
            <c:size val="3"/>
          </c:marker>
          <c:xVal>
            <c:numRef>
              <c:f>BPIDF2!$BM$1:$BM$42</c:f>
              <c:numCache>
                <c:formatCode>General</c:formatCode>
                <c:ptCount val="42"/>
                <c:pt idx="0">
                  <c:v>2.3809523809523808E-2</c:v>
                </c:pt>
                <c:pt idx="1">
                  <c:v>4.7619047619047616E-2</c:v>
                </c:pt>
                <c:pt idx="2">
                  <c:v>7.1428571428571425E-2</c:v>
                </c:pt>
                <c:pt idx="3">
                  <c:v>9.5238095238095233E-2</c:v>
                </c:pt>
                <c:pt idx="4">
                  <c:v>0.11904761904761904</c:v>
                </c:pt>
                <c:pt idx="5">
                  <c:v>0.14285714285714285</c:v>
                </c:pt>
                <c:pt idx="6">
                  <c:v>0.16666666666666666</c:v>
                </c:pt>
                <c:pt idx="7">
                  <c:v>0.19047619047619047</c:v>
                </c:pt>
                <c:pt idx="8">
                  <c:v>0.21428571428571427</c:v>
                </c:pt>
                <c:pt idx="9">
                  <c:v>0.23809523809523808</c:v>
                </c:pt>
                <c:pt idx="10">
                  <c:v>0.26190476190476192</c:v>
                </c:pt>
                <c:pt idx="11">
                  <c:v>0.2857142857142857</c:v>
                </c:pt>
                <c:pt idx="12">
                  <c:v>0.30952380952380953</c:v>
                </c:pt>
                <c:pt idx="13">
                  <c:v>0.33333333333333331</c:v>
                </c:pt>
                <c:pt idx="14">
                  <c:v>0.35714285714285715</c:v>
                </c:pt>
                <c:pt idx="15">
                  <c:v>0.38095238095238093</c:v>
                </c:pt>
                <c:pt idx="16">
                  <c:v>0.40476190476190477</c:v>
                </c:pt>
                <c:pt idx="17">
                  <c:v>0.42857142857142855</c:v>
                </c:pt>
                <c:pt idx="18">
                  <c:v>0.45238095238095238</c:v>
                </c:pt>
                <c:pt idx="19">
                  <c:v>0.47619047619047616</c:v>
                </c:pt>
                <c:pt idx="20">
                  <c:v>0.5</c:v>
                </c:pt>
                <c:pt idx="21">
                  <c:v>0.52380952380952384</c:v>
                </c:pt>
                <c:pt idx="22">
                  <c:v>0.54761904761904767</c:v>
                </c:pt>
                <c:pt idx="23">
                  <c:v>0.5714285714285714</c:v>
                </c:pt>
                <c:pt idx="24">
                  <c:v>0.59523809523809523</c:v>
                </c:pt>
                <c:pt idx="25">
                  <c:v>0.61904761904761907</c:v>
                </c:pt>
                <c:pt idx="26">
                  <c:v>0.6428571428571429</c:v>
                </c:pt>
                <c:pt idx="27">
                  <c:v>0.66666666666666663</c:v>
                </c:pt>
                <c:pt idx="28">
                  <c:v>0.69047619047619047</c:v>
                </c:pt>
                <c:pt idx="29">
                  <c:v>0.7142857142857143</c:v>
                </c:pt>
                <c:pt idx="30">
                  <c:v>0.73809523809523814</c:v>
                </c:pt>
                <c:pt idx="31">
                  <c:v>0.76190476190476186</c:v>
                </c:pt>
                <c:pt idx="32">
                  <c:v>0.7857142857142857</c:v>
                </c:pt>
                <c:pt idx="33">
                  <c:v>0.80952380952380953</c:v>
                </c:pt>
                <c:pt idx="34">
                  <c:v>0.83333333333333337</c:v>
                </c:pt>
                <c:pt idx="35">
                  <c:v>0.8571428571428571</c:v>
                </c:pt>
                <c:pt idx="36">
                  <c:v>0.88095238095238093</c:v>
                </c:pt>
                <c:pt idx="37">
                  <c:v>0.90476190476190477</c:v>
                </c:pt>
                <c:pt idx="38">
                  <c:v>0.9285714285714286</c:v>
                </c:pt>
                <c:pt idx="39">
                  <c:v>0.95238095238095233</c:v>
                </c:pt>
                <c:pt idx="40">
                  <c:v>0.97619047619047616</c:v>
                </c:pt>
                <c:pt idx="41">
                  <c:v>1</c:v>
                </c:pt>
              </c:numCache>
            </c:numRef>
          </c:xVal>
          <c:yVal>
            <c:numRef>
              <c:f>BPIDF2!$BN$1:$BN$42</c:f>
              <c:numCache>
                <c:formatCode>General</c:formatCode>
                <c:ptCount val="42"/>
                <c:pt idx="0">
                  <c:v>3.0046055811418212E-2</c:v>
                </c:pt>
                <c:pt idx="1">
                  <c:v>3.4055391053108994E-2</c:v>
                </c:pt>
                <c:pt idx="2">
                  <c:v>3.6259517356363763E-2</c:v>
                </c:pt>
                <c:pt idx="3">
                  <c:v>4.5567385516659925E-2</c:v>
                </c:pt>
                <c:pt idx="4">
                  <c:v>7.8321205262913335E-2</c:v>
                </c:pt>
                <c:pt idx="5">
                  <c:v>8.7970512471895676E-2</c:v>
                </c:pt>
                <c:pt idx="6">
                  <c:v>8.8768582274727961E-2</c:v>
                </c:pt>
                <c:pt idx="7">
                  <c:v>0.10319022280464497</c:v>
                </c:pt>
                <c:pt idx="8">
                  <c:v>0.13407813636836527</c:v>
                </c:pt>
                <c:pt idx="9">
                  <c:v>0.18113489060801732</c:v>
                </c:pt>
                <c:pt idx="10">
                  <c:v>0.27311704352323668</c:v>
                </c:pt>
                <c:pt idx="11">
                  <c:v>0.31331027620244184</c:v>
                </c:pt>
                <c:pt idx="12">
                  <c:v>0.31783044045282793</c:v>
                </c:pt>
                <c:pt idx="13">
                  <c:v>0.32893492276417174</c:v>
                </c:pt>
                <c:pt idx="14">
                  <c:v>0.34846812050625192</c:v>
                </c:pt>
                <c:pt idx="15">
                  <c:v>0.36203478425723745</c:v>
                </c:pt>
                <c:pt idx="16">
                  <c:v>0.41571120171002396</c:v>
                </c:pt>
                <c:pt idx="17">
                  <c:v>0.41822974249715622</c:v>
                </c:pt>
                <c:pt idx="18">
                  <c:v>0.46556536449648561</c:v>
                </c:pt>
                <c:pt idx="19">
                  <c:v>0.47732600941002151</c:v>
                </c:pt>
                <c:pt idx="20">
                  <c:v>0.48929939140693057</c:v>
                </c:pt>
                <c:pt idx="21">
                  <c:v>0.52260096858430938</c:v>
                </c:pt>
                <c:pt idx="22">
                  <c:v>0.61502590068276386</c:v>
                </c:pt>
                <c:pt idx="23">
                  <c:v>0.62792486195922614</c:v>
                </c:pt>
                <c:pt idx="24">
                  <c:v>0.64196709298436372</c:v>
                </c:pt>
                <c:pt idx="25">
                  <c:v>0.65666733183162307</c:v>
                </c:pt>
                <c:pt idx="26">
                  <c:v>0.67815584981164934</c:v>
                </c:pt>
                <c:pt idx="27">
                  <c:v>0.68822015734434994</c:v>
                </c:pt>
                <c:pt idx="28">
                  <c:v>0.68883329539946125</c:v>
                </c:pt>
                <c:pt idx="29">
                  <c:v>0.74467441925606037</c:v>
                </c:pt>
                <c:pt idx="30">
                  <c:v>0.75018696155854792</c:v>
                </c:pt>
                <c:pt idx="31">
                  <c:v>0.7545261912019966</c:v>
                </c:pt>
                <c:pt idx="32">
                  <c:v>0.77892462749316271</c:v>
                </c:pt>
                <c:pt idx="33">
                  <c:v>0.78495257043744815</c:v>
                </c:pt>
                <c:pt idx="34">
                  <c:v>0.80623846949202027</c:v>
                </c:pt>
                <c:pt idx="35">
                  <c:v>0.83223732568264164</c:v>
                </c:pt>
                <c:pt idx="36">
                  <c:v>0.84485856619223754</c:v>
                </c:pt>
                <c:pt idx="37">
                  <c:v>0.86849100069366869</c:v>
                </c:pt>
                <c:pt idx="38">
                  <c:v>0.88337732352861453</c:v>
                </c:pt>
                <c:pt idx="39">
                  <c:v>0.89272276116515403</c:v>
                </c:pt>
                <c:pt idx="40">
                  <c:v>0.93453792552540105</c:v>
                </c:pt>
                <c:pt idx="41">
                  <c:v>0.97592220934852103</c:v>
                </c:pt>
              </c:numCache>
            </c:numRef>
          </c:yVal>
          <c:smooth val="0"/>
          <c:extLst>
            <c:ext xmlns:c16="http://schemas.microsoft.com/office/drawing/2014/chart" uri="{C3380CC4-5D6E-409C-BE32-E72D297353CC}">
              <c16:uniqueId val="{00000000-FF2C-47C0-B4FC-1E709A470412}"/>
            </c:ext>
          </c:extLst>
        </c:ser>
        <c:ser>
          <c:idx val="1"/>
          <c:order val="1"/>
          <c:spPr>
            <a:ln w="12700">
              <a:solidFill>
                <a:srgbClr val="800000"/>
              </a:solidFill>
              <a:prstDash val="solid"/>
            </a:ln>
          </c:spPr>
          <c:marker>
            <c:symbol val="none"/>
          </c:marker>
          <c:xVal>
            <c:numRef>
              <c:f>BPIDF2!$BO$1:$BO$2</c:f>
              <c:numCache>
                <c:formatCode>General</c:formatCode>
                <c:ptCount val="2"/>
                <c:pt idx="0">
                  <c:v>0</c:v>
                </c:pt>
                <c:pt idx="1">
                  <c:v>1</c:v>
                </c:pt>
              </c:numCache>
            </c:numRef>
          </c:xVal>
          <c:yVal>
            <c:numRef>
              <c:f>BPIDF2!$BP$1:$BP$2</c:f>
              <c:numCache>
                <c:formatCode>General</c:formatCode>
                <c:ptCount val="2"/>
                <c:pt idx="0">
                  <c:v>0</c:v>
                </c:pt>
                <c:pt idx="1">
                  <c:v>1</c:v>
                </c:pt>
              </c:numCache>
            </c:numRef>
          </c:yVal>
          <c:smooth val="0"/>
          <c:extLst>
            <c:ext xmlns:c16="http://schemas.microsoft.com/office/drawing/2014/chart" uri="{C3380CC4-5D6E-409C-BE32-E72D297353CC}">
              <c16:uniqueId val="{00000001-FF2C-47C0-B4FC-1E709A470412}"/>
            </c:ext>
          </c:extLst>
        </c:ser>
        <c:dLbls>
          <c:showLegendKey val="0"/>
          <c:showVal val="0"/>
          <c:showCatName val="0"/>
          <c:showSerName val="0"/>
          <c:showPercent val="0"/>
          <c:showBubbleSize val="0"/>
        </c:dLbls>
        <c:axId val="1848610959"/>
        <c:axId val="1848611375"/>
      </c:scatterChart>
      <c:valAx>
        <c:axId val="1848610959"/>
        <c:scaling>
          <c:orientation val="minMax"/>
          <c:max val="1"/>
          <c:min val="0"/>
        </c:scaling>
        <c:delete val="0"/>
        <c:axPos val="b"/>
        <c:title>
          <c:tx>
            <c:rich>
              <a:bodyPr/>
              <a:lstStyle/>
              <a:p>
                <a:pPr>
                  <a:defRPr/>
                </a:pPr>
                <a:r>
                  <a:rPr lang="en-US"/>
                  <a:t>P(Empirical)</a:t>
                </a:r>
              </a:p>
            </c:rich>
          </c:tx>
          <c:overlay val="0"/>
        </c:title>
        <c:numFmt formatCode="General" sourceLinked="1"/>
        <c:majorTickMark val="out"/>
        <c:minorTickMark val="none"/>
        <c:tickLblPos val="nextTo"/>
        <c:crossAx val="1848611375"/>
        <c:crosses val="autoZero"/>
        <c:crossBetween val="midCat"/>
      </c:valAx>
      <c:valAx>
        <c:axId val="1848611375"/>
        <c:scaling>
          <c:orientation val="minMax"/>
          <c:max val="1"/>
          <c:min val="0"/>
        </c:scaling>
        <c:delete val="0"/>
        <c:axPos val="l"/>
        <c:title>
          <c:tx>
            <c:rich>
              <a:bodyPr/>
              <a:lstStyle/>
              <a:p>
                <a:pPr>
                  <a:defRPr/>
                </a:pPr>
                <a:r>
                  <a:rPr lang="en-US"/>
                  <a:t>P(Model)</a:t>
                </a:r>
              </a:p>
            </c:rich>
          </c:tx>
          <c:overlay val="0"/>
        </c:title>
        <c:numFmt formatCode="General" sourceLinked="1"/>
        <c:majorTickMark val="out"/>
        <c:minorTickMark val="none"/>
        <c:tickLblPos val="nextTo"/>
        <c:crossAx val="1848610959"/>
        <c:crosses val="autoZero"/>
        <c:crossBetween val="midCat"/>
      </c:valAx>
      <c:spPr>
        <a:solidFill>
          <a:srgbClr val="FFFFFF"/>
        </a:solidFill>
        <a:ln w="25400">
          <a:noFill/>
        </a:ln>
      </c:spPr>
    </c:plotArea>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LogLogistic - Three Parameter</a:t>
            </a:r>
          </a:p>
        </c:rich>
      </c:tx>
      <c:overlay val="0"/>
    </c:title>
    <c:autoTitleDeleted val="0"/>
    <c:plotArea>
      <c:layout/>
      <c:areaChart>
        <c:grouping val="standard"/>
        <c:varyColors val="0"/>
        <c:ser>
          <c:idx val="2"/>
          <c:order val="2"/>
          <c:tx>
            <c:v>Shade</c:v>
          </c:tx>
          <c:spPr>
            <a:solidFill>
              <a:srgbClr val="CCFFCC"/>
            </a:solidFill>
            <a:ln w="25400">
              <a:noFill/>
            </a:ln>
          </c:spPr>
          <c:cat>
            <c:numRef>
              <c:f>BPIDF2!$CB$1:$CB$22</c:f>
              <c:numCache>
                <c:formatCode>General</c:formatCode>
                <c:ptCount val="22"/>
                <c:pt idx="0">
                  <c:v>330</c:v>
                </c:pt>
                <c:pt idx="1">
                  <c:v>330</c:v>
                </c:pt>
                <c:pt idx="2">
                  <c:v>1522</c:v>
                </c:pt>
                <c:pt idx="3">
                  <c:v>1522</c:v>
                </c:pt>
                <c:pt idx="4">
                  <c:v>1522</c:v>
                </c:pt>
                <c:pt idx="5">
                  <c:v>2713</c:v>
                </c:pt>
                <c:pt idx="6">
                  <c:v>2713</c:v>
                </c:pt>
                <c:pt idx="7">
                  <c:v>2713</c:v>
                </c:pt>
                <c:pt idx="8">
                  <c:v>3904</c:v>
                </c:pt>
                <c:pt idx="9">
                  <c:v>3904</c:v>
                </c:pt>
                <c:pt idx="10">
                  <c:v>3904</c:v>
                </c:pt>
                <c:pt idx="11">
                  <c:v>5095</c:v>
                </c:pt>
                <c:pt idx="12">
                  <c:v>5095</c:v>
                </c:pt>
                <c:pt idx="13">
                  <c:v>5095</c:v>
                </c:pt>
                <c:pt idx="14">
                  <c:v>6287</c:v>
                </c:pt>
                <c:pt idx="15">
                  <c:v>6287</c:v>
                </c:pt>
                <c:pt idx="16">
                  <c:v>6287</c:v>
                </c:pt>
                <c:pt idx="17">
                  <c:v>7478</c:v>
                </c:pt>
                <c:pt idx="18">
                  <c:v>7478</c:v>
                </c:pt>
                <c:pt idx="19">
                  <c:v>7478</c:v>
                </c:pt>
                <c:pt idx="20">
                  <c:v>8669</c:v>
                </c:pt>
                <c:pt idx="21">
                  <c:v>8669</c:v>
                </c:pt>
              </c:numCache>
            </c:numRef>
          </c:cat>
          <c:val>
            <c:numRef>
              <c:f>BPIDF2!$BT$1:$BT$22</c:f>
              <c:numCache>
                <c:formatCode>General</c:formatCode>
                <c:ptCount val="22"/>
                <c:pt idx="0">
                  <c:v>0</c:v>
                </c:pt>
                <c:pt idx="1">
                  <c:v>0.45238095238095238</c:v>
                </c:pt>
                <c:pt idx="2">
                  <c:v>0.45238095238095238</c:v>
                </c:pt>
                <c:pt idx="3">
                  <c:v>0</c:v>
                </c:pt>
                <c:pt idx="4">
                  <c:v>0.30952380952380953</c:v>
                </c:pt>
                <c:pt idx="5">
                  <c:v>0.30952380952380953</c:v>
                </c:pt>
                <c:pt idx="6">
                  <c:v>0</c:v>
                </c:pt>
                <c:pt idx="7">
                  <c:v>0.14285714285714285</c:v>
                </c:pt>
                <c:pt idx="8">
                  <c:v>0.14285714285714285</c:v>
                </c:pt>
                <c:pt idx="9">
                  <c:v>0</c:v>
                </c:pt>
                <c:pt idx="10">
                  <c:v>4.7619047619047616E-2</c:v>
                </c:pt>
                <c:pt idx="11">
                  <c:v>4.7619047619047616E-2</c:v>
                </c:pt>
                <c:pt idx="12">
                  <c:v>0</c:v>
                </c:pt>
                <c:pt idx="13">
                  <c:v>2.3809523809523808E-2</c:v>
                </c:pt>
                <c:pt idx="14">
                  <c:v>2.3809523809523808E-2</c:v>
                </c:pt>
                <c:pt idx="15">
                  <c:v>0</c:v>
                </c:pt>
                <c:pt idx="16">
                  <c:v>0</c:v>
                </c:pt>
                <c:pt idx="17">
                  <c:v>0</c:v>
                </c:pt>
                <c:pt idx="18">
                  <c:v>0</c:v>
                </c:pt>
                <c:pt idx="19">
                  <c:v>2.3809523809523808E-2</c:v>
                </c:pt>
                <c:pt idx="20">
                  <c:v>2.3809523809523808E-2</c:v>
                </c:pt>
                <c:pt idx="21">
                  <c:v>0</c:v>
                </c:pt>
              </c:numCache>
            </c:numRef>
          </c:val>
          <c:extLst>
            <c:ext xmlns:c16="http://schemas.microsoft.com/office/drawing/2014/chart" uri="{C3380CC4-5D6E-409C-BE32-E72D297353CC}">
              <c16:uniqueId val="{00000002-3B37-4BD0-8133-50042B0FD67F}"/>
            </c:ext>
          </c:extLst>
        </c:ser>
        <c:dLbls>
          <c:showLegendKey val="0"/>
          <c:showVal val="0"/>
          <c:showCatName val="0"/>
          <c:showSerName val="0"/>
          <c:showPercent val="0"/>
          <c:showBubbleSize val="0"/>
        </c:dLbls>
        <c:axId val="1836165808"/>
        <c:axId val="1836157071"/>
      </c:areaChart>
      <c:scatterChart>
        <c:scatterStyle val="lineMarker"/>
        <c:varyColors val="0"/>
        <c:ser>
          <c:idx val="0"/>
          <c:order val="0"/>
          <c:tx>
            <c:v>Hist</c:v>
          </c:tx>
          <c:spPr>
            <a:ln w="12700">
              <a:solidFill>
                <a:srgbClr val="000000"/>
              </a:solidFill>
              <a:prstDash val="solid"/>
            </a:ln>
          </c:spPr>
          <c:marker>
            <c:symbol val="none"/>
          </c:marker>
          <c:xVal>
            <c:numRef>
              <c:f>BPIDF2!$BS$1:$BS$22</c:f>
              <c:numCache>
                <c:formatCode>General</c:formatCode>
                <c:ptCount val="22"/>
                <c:pt idx="0">
                  <c:v>1.3169999999999999</c:v>
                </c:pt>
                <c:pt idx="1">
                  <c:v>1.3169999999999999</c:v>
                </c:pt>
                <c:pt idx="2">
                  <c:v>6.0819999999999999</c:v>
                </c:pt>
                <c:pt idx="3">
                  <c:v>6.0819999999999999</c:v>
                </c:pt>
                <c:pt idx="4">
                  <c:v>6.0819999999999999</c:v>
                </c:pt>
                <c:pt idx="5">
                  <c:v>10.847</c:v>
                </c:pt>
                <c:pt idx="6">
                  <c:v>10.847</c:v>
                </c:pt>
                <c:pt idx="7">
                  <c:v>10.847</c:v>
                </c:pt>
                <c:pt idx="8">
                  <c:v>15.611999999999998</c:v>
                </c:pt>
                <c:pt idx="9">
                  <c:v>15.611999999999998</c:v>
                </c:pt>
                <c:pt idx="10">
                  <c:v>15.611999999999998</c:v>
                </c:pt>
                <c:pt idx="11">
                  <c:v>20.376999999999999</c:v>
                </c:pt>
                <c:pt idx="12">
                  <c:v>20.376999999999999</c:v>
                </c:pt>
                <c:pt idx="13">
                  <c:v>20.376999999999999</c:v>
                </c:pt>
                <c:pt idx="14">
                  <c:v>25.141999999999999</c:v>
                </c:pt>
                <c:pt idx="15">
                  <c:v>25.141999999999999</c:v>
                </c:pt>
                <c:pt idx="16">
                  <c:v>25.141999999999999</c:v>
                </c:pt>
                <c:pt idx="17">
                  <c:v>29.907</c:v>
                </c:pt>
                <c:pt idx="18">
                  <c:v>29.907</c:v>
                </c:pt>
                <c:pt idx="19">
                  <c:v>29.907</c:v>
                </c:pt>
                <c:pt idx="20">
                  <c:v>34.671999999999997</c:v>
                </c:pt>
                <c:pt idx="21">
                  <c:v>34.671999999999997</c:v>
                </c:pt>
              </c:numCache>
            </c:numRef>
          </c:xVal>
          <c:yVal>
            <c:numRef>
              <c:f>BPIDF2!$BT$1:$BT$22</c:f>
              <c:numCache>
                <c:formatCode>General</c:formatCode>
                <c:ptCount val="22"/>
                <c:pt idx="0">
                  <c:v>0</c:v>
                </c:pt>
                <c:pt idx="1">
                  <c:v>0.45238095238095238</c:v>
                </c:pt>
                <c:pt idx="2">
                  <c:v>0.45238095238095238</c:v>
                </c:pt>
                <c:pt idx="3">
                  <c:v>0</c:v>
                </c:pt>
                <c:pt idx="4">
                  <c:v>0.30952380952380953</c:v>
                </c:pt>
                <c:pt idx="5">
                  <c:v>0.30952380952380953</c:v>
                </c:pt>
                <c:pt idx="6">
                  <c:v>0</c:v>
                </c:pt>
                <c:pt idx="7">
                  <c:v>0.14285714285714285</c:v>
                </c:pt>
                <c:pt idx="8">
                  <c:v>0.14285714285714285</c:v>
                </c:pt>
                <c:pt idx="9">
                  <c:v>0</c:v>
                </c:pt>
                <c:pt idx="10">
                  <c:v>4.7619047619047616E-2</c:v>
                </c:pt>
                <c:pt idx="11">
                  <c:v>4.7619047619047616E-2</c:v>
                </c:pt>
                <c:pt idx="12">
                  <c:v>0</c:v>
                </c:pt>
                <c:pt idx="13">
                  <c:v>2.3809523809523808E-2</c:v>
                </c:pt>
                <c:pt idx="14">
                  <c:v>2.3809523809523808E-2</c:v>
                </c:pt>
                <c:pt idx="15">
                  <c:v>0</c:v>
                </c:pt>
                <c:pt idx="16">
                  <c:v>0</c:v>
                </c:pt>
                <c:pt idx="17">
                  <c:v>0</c:v>
                </c:pt>
                <c:pt idx="18">
                  <c:v>0</c:v>
                </c:pt>
                <c:pt idx="19">
                  <c:v>2.3809523809523808E-2</c:v>
                </c:pt>
                <c:pt idx="20">
                  <c:v>2.3809523809523808E-2</c:v>
                </c:pt>
                <c:pt idx="21">
                  <c:v>0</c:v>
                </c:pt>
              </c:numCache>
            </c:numRef>
          </c:yVal>
          <c:smooth val="0"/>
          <c:extLst>
            <c:ext xmlns:c16="http://schemas.microsoft.com/office/drawing/2014/chart" uri="{C3380CC4-5D6E-409C-BE32-E72D297353CC}">
              <c16:uniqueId val="{00000000-3B37-4BD0-8133-50042B0FD67F}"/>
            </c:ext>
          </c:extLst>
        </c:ser>
        <c:ser>
          <c:idx val="1"/>
          <c:order val="1"/>
          <c:spPr>
            <a:ln w="25400">
              <a:solidFill>
                <a:srgbClr val="000000"/>
              </a:solidFill>
              <a:prstDash val="solid"/>
            </a:ln>
          </c:spPr>
          <c:marker>
            <c:symbol val="none"/>
          </c:marker>
          <c:xVal>
            <c:numRef>
              <c:f>BPIDF2!$BU$1:$BU$250</c:f>
              <c:numCache>
                <c:formatCode>General</c:formatCode>
                <c:ptCount val="250"/>
                <c:pt idx="0">
                  <c:v>0.39786515339140394</c:v>
                </c:pt>
                <c:pt idx="1">
                  <c:v>1.0457757164220136</c:v>
                </c:pt>
                <c:pt idx="2">
                  <c:v>1.6936862794526233</c:v>
                </c:pt>
                <c:pt idx="3">
                  <c:v>2.341596842483233</c:v>
                </c:pt>
                <c:pt idx="4">
                  <c:v>2.9895074055138426</c:v>
                </c:pt>
                <c:pt idx="5">
                  <c:v>3.6374179685444523</c:v>
                </c:pt>
                <c:pt idx="6">
                  <c:v>4.285328531575062</c:v>
                </c:pt>
                <c:pt idx="7">
                  <c:v>4.9332390946056712</c:v>
                </c:pt>
                <c:pt idx="8">
                  <c:v>5.5811496576362805</c:v>
                </c:pt>
                <c:pt idx="9">
                  <c:v>6.2290602206668897</c:v>
                </c:pt>
                <c:pt idx="10">
                  <c:v>6.8769707836974989</c:v>
                </c:pt>
                <c:pt idx="11">
                  <c:v>7.5248813467281082</c:v>
                </c:pt>
                <c:pt idx="12">
                  <c:v>8.1727919097587183</c:v>
                </c:pt>
                <c:pt idx="13">
                  <c:v>8.8207024727893284</c:v>
                </c:pt>
                <c:pt idx="14">
                  <c:v>9.4686130358199385</c:v>
                </c:pt>
                <c:pt idx="15">
                  <c:v>10.116523598850549</c:v>
                </c:pt>
                <c:pt idx="16">
                  <c:v>10.764434161881159</c:v>
                </c:pt>
                <c:pt idx="17">
                  <c:v>11.412344724911769</c:v>
                </c:pt>
                <c:pt idx="18">
                  <c:v>12.060255287942379</c:v>
                </c:pt>
                <c:pt idx="19">
                  <c:v>12.708165850972989</c:v>
                </c:pt>
                <c:pt idx="20">
                  <c:v>13.356076414003599</c:v>
                </c:pt>
                <c:pt idx="21">
                  <c:v>14.003986977034209</c:v>
                </c:pt>
                <c:pt idx="22">
                  <c:v>14.651897540064819</c:v>
                </c:pt>
                <c:pt idx="23">
                  <c:v>15.29980810309543</c:v>
                </c:pt>
                <c:pt idx="24">
                  <c:v>15.94771866612604</c:v>
                </c:pt>
                <c:pt idx="25">
                  <c:v>16.59562922915665</c:v>
                </c:pt>
                <c:pt idx="26">
                  <c:v>17.24353979218726</c:v>
                </c:pt>
                <c:pt idx="27">
                  <c:v>17.89145035521787</c:v>
                </c:pt>
                <c:pt idx="28">
                  <c:v>18.53936091824848</c:v>
                </c:pt>
                <c:pt idx="29">
                  <c:v>19.18727148127909</c:v>
                </c:pt>
                <c:pt idx="30">
                  <c:v>19.8351820443097</c:v>
                </c:pt>
                <c:pt idx="31">
                  <c:v>20.483092607340311</c:v>
                </c:pt>
                <c:pt idx="32">
                  <c:v>21.131003170370921</c:v>
                </c:pt>
                <c:pt idx="33">
                  <c:v>21.778913733401531</c:v>
                </c:pt>
                <c:pt idx="34">
                  <c:v>22.426824296432141</c:v>
                </c:pt>
                <c:pt idx="35">
                  <c:v>23.074734859462751</c:v>
                </c:pt>
                <c:pt idx="36">
                  <c:v>23.722645422493361</c:v>
                </c:pt>
                <c:pt idx="37">
                  <c:v>24.370555985523971</c:v>
                </c:pt>
                <c:pt idx="38">
                  <c:v>25.018466548554581</c:v>
                </c:pt>
                <c:pt idx="39">
                  <c:v>25.666377111585192</c:v>
                </c:pt>
                <c:pt idx="40">
                  <c:v>26.314287674615802</c:v>
                </c:pt>
                <c:pt idx="41">
                  <c:v>26.962198237646412</c:v>
                </c:pt>
                <c:pt idx="42">
                  <c:v>27.610108800677022</c:v>
                </c:pt>
                <c:pt idx="43">
                  <c:v>28.258019363707632</c:v>
                </c:pt>
                <c:pt idx="44">
                  <c:v>28.905929926738242</c:v>
                </c:pt>
                <c:pt idx="45">
                  <c:v>29.553840489768852</c:v>
                </c:pt>
                <c:pt idx="46">
                  <c:v>30.201751052799462</c:v>
                </c:pt>
                <c:pt idx="47">
                  <c:v>30.849661615830072</c:v>
                </c:pt>
                <c:pt idx="48">
                  <c:v>31.497572178860683</c:v>
                </c:pt>
                <c:pt idx="49">
                  <c:v>32.145482741891293</c:v>
                </c:pt>
                <c:pt idx="50">
                  <c:v>32.793393304921899</c:v>
                </c:pt>
                <c:pt idx="51">
                  <c:v>33.441303867952506</c:v>
                </c:pt>
                <c:pt idx="52">
                  <c:v>34.089214430983112</c:v>
                </c:pt>
                <c:pt idx="53">
                  <c:v>34.737124994013719</c:v>
                </c:pt>
                <c:pt idx="54">
                  <c:v>35.385035557044326</c:v>
                </c:pt>
                <c:pt idx="55">
                  <c:v>36.032946120074932</c:v>
                </c:pt>
                <c:pt idx="56">
                  <c:v>36.680856683105539</c:v>
                </c:pt>
                <c:pt idx="57">
                  <c:v>37.328767246136145</c:v>
                </c:pt>
                <c:pt idx="58">
                  <c:v>37.976677809166752</c:v>
                </c:pt>
                <c:pt idx="59">
                  <c:v>38.624588372197358</c:v>
                </c:pt>
                <c:pt idx="60">
                  <c:v>39.272498935227965</c:v>
                </c:pt>
                <c:pt idx="61">
                  <c:v>39.920409498258572</c:v>
                </c:pt>
                <c:pt idx="62">
                  <c:v>40.568320061289178</c:v>
                </c:pt>
                <c:pt idx="63">
                  <c:v>41.216230624319785</c:v>
                </c:pt>
                <c:pt idx="64">
                  <c:v>41.864141187350391</c:v>
                </c:pt>
                <c:pt idx="65">
                  <c:v>42.512051750380998</c:v>
                </c:pt>
                <c:pt idx="66">
                  <c:v>43.159962313411604</c:v>
                </c:pt>
                <c:pt idx="67">
                  <c:v>43.807872876442211</c:v>
                </c:pt>
                <c:pt idx="68">
                  <c:v>44.455783439472818</c:v>
                </c:pt>
                <c:pt idx="69">
                  <c:v>45.103694002503424</c:v>
                </c:pt>
                <c:pt idx="70">
                  <c:v>45.751604565534031</c:v>
                </c:pt>
                <c:pt idx="71">
                  <c:v>46.399515128564637</c:v>
                </c:pt>
                <c:pt idx="72">
                  <c:v>47.047425691595244</c:v>
                </c:pt>
                <c:pt idx="73">
                  <c:v>47.69533625462585</c:v>
                </c:pt>
                <c:pt idx="74">
                  <c:v>48.343246817656457</c:v>
                </c:pt>
                <c:pt idx="75">
                  <c:v>48.991157380687063</c:v>
                </c:pt>
                <c:pt idx="76">
                  <c:v>49.63906794371767</c:v>
                </c:pt>
                <c:pt idx="77">
                  <c:v>50.286978506748277</c:v>
                </c:pt>
                <c:pt idx="78">
                  <c:v>50.934889069778883</c:v>
                </c:pt>
                <c:pt idx="79">
                  <c:v>51.58279963280949</c:v>
                </c:pt>
                <c:pt idx="80">
                  <c:v>52.230710195840096</c:v>
                </c:pt>
                <c:pt idx="81">
                  <c:v>52.878620758870703</c:v>
                </c:pt>
                <c:pt idx="82">
                  <c:v>53.526531321901309</c:v>
                </c:pt>
                <c:pt idx="83">
                  <c:v>54.174441884931916</c:v>
                </c:pt>
                <c:pt idx="84">
                  <c:v>54.822352447962523</c:v>
                </c:pt>
                <c:pt idx="85">
                  <c:v>55.470263010993129</c:v>
                </c:pt>
                <c:pt idx="86">
                  <c:v>56.118173574023736</c:v>
                </c:pt>
                <c:pt idx="87">
                  <c:v>56.766084137054342</c:v>
                </c:pt>
                <c:pt idx="88">
                  <c:v>57.413994700084949</c:v>
                </c:pt>
                <c:pt idx="89">
                  <c:v>58.061905263115555</c:v>
                </c:pt>
                <c:pt idx="90">
                  <c:v>58.709815826146162</c:v>
                </c:pt>
                <c:pt idx="91">
                  <c:v>59.357726389176769</c:v>
                </c:pt>
                <c:pt idx="92">
                  <c:v>60.005636952207375</c:v>
                </c:pt>
                <c:pt idx="93">
                  <c:v>60.653547515237982</c:v>
                </c:pt>
                <c:pt idx="94">
                  <c:v>61.301458078268588</c:v>
                </c:pt>
                <c:pt idx="95">
                  <c:v>61.949368641299195</c:v>
                </c:pt>
                <c:pt idx="96">
                  <c:v>62.597279204329801</c:v>
                </c:pt>
                <c:pt idx="97">
                  <c:v>63.245189767360408</c:v>
                </c:pt>
                <c:pt idx="98">
                  <c:v>63.893100330391015</c:v>
                </c:pt>
                <c:pt idx="99">
                  <c:v>64.541010893421628</c:v>
                </c:pt>
                <c:pt idx="100">
                  <c:v>65.188921456452235</c:v>
                </c:pt>
                <c:pt idx="101">
                  <c:v>65.836832019482841</c:v>
                </c:pt>
                <c:pt idx="102">
                  <c:v>66.484742582513448</c:v>
                </c:pt>
                <c:pt idx="103">
                  <c:v>67.132653145544054</c:v>
                </c:pt>
                <c:pt idx="104">
                  <c:v>67.780563708574661</c:v>
                </c:pt>
                <c:pt idx="105">
                  <c:v>68.428474271605268</c:v>
                </c:pt>
                <c:pt idx="106">
                  <c:v>69.076384834635874</c:v>
                </c:pt>
                <c:pt idx="107">
                  <c:v>69.724295397666481</c:v>
                </c:pt>
                <c:pt idx="108">
                  <c:v>70.372205960697087</c:v>
                </c:pt>
                <c:pt idx="109">
                  <c:v>71.020116523727694</c:v>
                </c:pt>
                <c:pt idx="110">
                  <c:v>71.6680270867583</c:v>
                </c:pt>
                <c:pt idx="111">
                  <c:v>72.315937649788907</c:v>
                </c:pt>
                <c:pt idx="112">
                  <c:v>72.963848212819514</c:v>
                </c:pt>
                <c:pt idx="113">
                  <c:v>73.61175877585012</c:v>
                </c:pt>
                <c:pt idx="114">
                  <c:v>74.259669338880727</c:v>
                </c:pt>
                <c:pt idx="115">
                  <c:v>74.907579901911333</c:v>
                </c:pt>
                <c:pt idx="116">
                  <c:v>75.55549046494194</c:v>
                </c:pt>
                <c:pt idx="117">
                  <c:v>76.203401027972546</c:v>
                </c:pt>
                <c:pt idx="118">
                  <c:v>76.851311591003153</c:v>
                </c:pt>
                <c:pt idx="119">
                  <c:v>77.49922215403376</c:v>
                </c:pt>
                <c:pt idx="120">
                  <c:v>78.147132717064366</c:v>
                </c:pt>
                <c:pt idx="121">
                  <c:v>78.795043280094973</c:v>
                </c:pt>
                <c:pt idx="122">
                  <c:v>79.442953843125579</c:v>
                </c:pt>
                <c:pt idx="123">
                  <c:v>80.090864406156186</c:v>
                </c:pt>
                <c:pt idx="124">
                  <c:v>80.738774969186792</c:v>
                </c:pt>
                <c:pt idx="125">
                  <c:v>81.386685532217399</c:v>
                </c:pt>
                <c:pt idx="126">
                  <c:v>82.034596095248006</c:v>
                </c:pt>
                <c:pt idx="127">
                  <c:v>82.682506658278612</c:v>
                </c:pt>
                <c:pt idx="128">
                  <c:v>83.330417221309219</c:v>
                </c:pt>
                <c:pt idx="129">
                  <c:v>83.978327784339825</c:v>
                </c:pt>
                <c:pt idx="130">
                  <c:v>84.626238347370432</c:v>
                </c:pt>
                <c:pt idx="131">
                  <c:v>85.274148910401038</c:v>
                </c:pt>
                <c:pt idx="132">
                  <c:v>85.922059473431645</c:v>
                </c:pt>
                <c:pt idx="133">
                  <c:v>86.569970036462252</c:v>
                </c:pt>
                <c:pt idx="134">
                  <c:v>87.217880599492858</c:v>
                </c:pt>
                <c:pt idx="135">
                  <c:v>87.865791162523465</c:v>
                </c:pt>
                <c:pt idx="136">
                  <c:v>88.513701725554071</c:v>
                </c:pt>
                <c:pt idx="137">
                  <c:v>89.161612288584678</c:v>
                </c:pt>
                <c:pt idx="138">
                  <c:v>89.809522851615284</c:v>
                </c:pt>
                <c:pt idx="139">
                  <c:v>90.457433414645891</c:v>
                </c:pt>
                <c:pt idx="140">
                  <c:v>91.105343977676498</c:v>
                </c:pt>
                <c:pt idx="141">
                  <c:v>91.753254540707104</c:v>
                </c:pt>
                <c:pt idx="142">
                  <c:v>92.401165103737711</c:v>
                </c:pt>
                <c:pt idx="143">
                  <c:v>93.049075666768317</c:v>
                </c:pt>
                <c:pt idx="144">
                  <c:v>93.696986229798924</c:v>
                </c:pt>
                <c:pt idx="145">
                  <c:v>94.34489679282953</c:v>
                </c:pt>
                <c:pt idx="146">
                  <c:v>94.992807355860137</c:v>
                </c:pt>
                <c:pt idx="147">
                  <c:v>95.640717918890743</c:v>
                </c:pt>
                <c:pt idx="148">
                  <c:v>96.28862848192135</c:v>
                </c:pt>
                <c:pt idx="149">
                  <c:v>96.936539044951957</c:v>
                </c:pt>
                <c:pt idx="150">
                  <c:v>97.584449607982563</c:v>
                </c:pt>
                <c:pt idx="151">
                  <c:v>98.23236017101317</c:v>
                </c:pt>
                <c:pt idx="152">
                  <c:v>98.880270734043776</c:v>
                </c:pt>
                <c:pt idx="153">
                  <c:v>99.528181297074383</c:v>
                </c:pt>
                <c:pt idx="154">
                  <c:v>100.17609186010499</c:v>
                </c:pt>
                <c:pt idx="155">
                  <c:v>100.8240024231356</c:v>
                </c:pt>
                <c:pt idx="156">
                  <c:v>101.4719129861662</c:v>
                </c:pt>
                <c:pt idx="157">
                  <c:v>102.11982354919681</c:v>
                </c:pt>
                <c:pt idx="158">
                  <c:v>102.76773411222742</c:v>
                </c:pt>
                <c:pt idx="159">
                  <c:v>103.41564467525802</c:v>
                </c:pt>
                <c:pt idx="160">
                  <c:v>104.06355523828863</c:v>
                </c:pt>
                <c:pt idx="161">
                  <c:v>104.71146580131924</c:v>
                </c:pt>
                <c:pt idx="162">
                  <c:v>105.35937636434984</c:v>
                </c:pt>
                <c:pt idx="163">
                  <c:v>106.00728692738045</c:v>
                </c:pt>
                <c:pt idx="164">
                  <c:v>106.65519749041106</c:v>
                </c:pt>
                <c:pt idx="165">
                  <c:v>107.30310805344166</c:v>
                </c:pt>
                <c:pt idx="166">
                  <c:v>107.95101861647227</c:v>
                </c:pt>
                <c:pt idx="167">
                  <c:v>108.59892917950287</c:v>
                </c:pt>
                <c:pt idx="168">
                  <c:v>109.24683974253348</c:v>
                </c:pt>
                <c:pt idx="169">
                  <c:v>109.89475030556409</c:v>
                </c:pt>
                <c:pt idx="170">
                  <c:v>110.54266086859469</c:v>
                </c:pt>
                <c:pt idx="171">
                  <c:v>111.1905714316253</c:v>
                </c:pt>
                <c:pt idx="172">
                  <c:v>111.83848199465591</c:v>
                </c:pt>
                <c:pt idx="173">
                  <c:v>112.48639255768651</c:v>
                </c:pt>
                <c:pt idx="174">
                  <c:v>113.13430312071712</c:v>
                </c:pt>
                <c:pt idx="175">
                  <c:v>113.78221368374773</c:v>
                </c:pt>
                <c:pt idx="176">
                  <c:v>114.43012424677833</c:v>
                </c:pt>
                <c:pt idx="177">
                  <c:v>115.07803480980894</c:v>
                </c:pt>
                <c:pt idx="178">
                  <c:v>115.72594537283955</c:v>
                </c:pt>
                <c:pt idx="179">
                  <c:v>116.37385593587015</c:v>
                </c:pt>
                <c:pt idx="180">
                  <c:v>117.02176649890076</c:v>
                </c:pt>
                <c:pt idx="181">
                  <c:v>117.66967706193137</c:v>
                </c:pt>
                <c:pt idx="182">
                  <c:v>118.31758762496197</c:v>
                </c:pt>
                <c:pt idx="183">
                  <c:v>118.96549818799258</c:v>
                </c:pt>
                <c:pt idx="184">
                  <c:v>119.61340875102319</c:v>
                </c:pt>
                <c:pt idx="185">
                  <c:v>120.26131931405379</c:v>
                </c:pt>
                <c:pt idx="186">
                  <c:v>120.9092298770844</c:v>
                </c:pt>
                <c:pt idx="187">
                  <c:v>121.55714044011501</c:v>
                </c:pt>
                <c:pt idx="188">
                  <c:v>122.20505100314561</c:v>
                </c:pt>
                <c:pt idx="189">
                  <c:v>122.85296156617622</c:v>
                </c:pt>
                <c:pt idx="190">
                  <c:v>123.50087212920683</c:v>
                </c:pt>
                <c:pt idx="191">
                  <c:v>124.14878269223743</c:v>
                </c:pt>
                <c:pt idx="192">
                  <c:v>124.79669325526804</c:v>
                </c:pt>
                <c:pt idx="193">
                  <c:v>125.44460381829865</c:v>
                </c:pt>
                <c:pt idx="194">
                  <c:v>126.09251438132925</c:v>
                </c:pt>
                <c:pt idx="195">
                  <c:v>126.74042494435986</c:v>
                </c:pt>
                <c:pt idx="196">
                  <c:v>127.38833550739047</c:v>
                </c:pt>
                <c:pt idx="197">
                  <c:v>128.03624607042107</c:v>
                </c:pt>
                <c:pt idx="198">
                  <c:v>128.68415663345169</c:v>
                </c:pt>
                <c:pt idx="199">
                  <c:v>129.33206719648231</c:v>
                </c:pt>
                <c:pt idx="200">
                  <c:v>129.97997775951293</c:v>
                </c:pt>
                <c:pt idx="201">
                  <c:v>130.62788832254355</c:v>
                </c:pt>
                <c:pt idx="202">
                  <c:v>131.27579888557418</c:v>
                </c:pt>
                <c:pt idx="203">
                  <c:v>131.9237094486048</c:v>
                </c:pt>
                <c:pt idx="204">
                  <c:v>132.57162001163542</c:v>
                </c:pt>
                <c:pt idx="205">
                  <c:v>133.21953057466604</c:v>
                </c:pt>
                <c:pt idx="206">
                  <c:v>133.86744113769666</c:v>
                </c:pt>
                <c:pt idx="207">
                  <c:v>134.51535170072728</c:v>
                </c:pt>
                <c:pt idx="208">
                  <c:v>135.1632622637579</c:v>
                </c:pt>
                <c:pt idx="209">
                  <c:v>135.81117282678852</c:v>
                </c:pt>
                <c:pt idx="210">
                  <c:v>136.45908338981914</c:v>
                </c:pt>
                <c:pt idx="211">
                  <c:v>137.10699395284976</c:v>
                </c:pt>
                <c:pt idx="212">
                  <c:v>137.75490451588038</c:v>
                </c:pt>
                <c:pt idx="213">
                  <c:v>138.402815078911</c:v>
                </c:pt>
                <c:pt idx="214">
                  <c:v>139.05072564194163</c:v>
                </c:pt>
                <c:pt idx="215">
                  <c:v>139.69863620497225</c:v>
                </c:pt>
                <c:pt idx="216">
                  <c:v>140.34654676800287</c:v>
                </c:pt>
                <c:pt idx="217">
                  <c:v>140.99445733103349</c:v>
                </c:pt>
                <c:pt idx="218">
                  <c:v>141.64236789406411</c:v>
                </c:pt>
                <c:pt idx="219">
                  <c:v>142.29027845709473</c:v>
                </c:pt>
                <c:pt idx="220">
                  <c:v>142.93818902012535</c:v>
                </c:pt>
                <c:pt idx="221">
                  <c:v>143.58609958315597</c:v>
                </c:pt>
                <c:pt idx="222">
                  <c:v>144.23401014618659</c:v>
                </c:pt>
                <c:pt idx="223">
                  <c:v>144.88192070921721</c:v>
                </c:pt>
                <c:pt idx="224">
                  <c:v>145.52983127224783</c:v>
                </c:pt>
                <c:pt idx="225">
                  <c:v>146.17774183527845</c:v>
                </c:pt>
                <c:pt idx="226">
                  <c:v>146.82565239830907</c:v>
                </c:pt>
                <c:pt idx="227">
                  <c:v>147.4735629613397</c:v>
                </c:pt>
                <c:pt idx="228">
                  <c:v>148.12147352437032</c:v>
                </c:pt>
                <c:pt idx="229">
                  <c:v>148.76938408740094</c:v>
                </c:pt>
                <c:pt idx="230">
                  <c:v>149.41729465043156</c:v>
                </c:pt>
                <c:pt idx="231">
                  <c:v>150.06520521346218</c:v>
                </c:pt>
                <c:pt idx="232">
                  <c:v>150.7131157764928</c:v>
                </c:pt>
                <c:pt idx="233">
                  <c:v>151.36102633952342</c:v>
                </c:pt>
                <c:pt idx="234">
                  <c:v>152.00893690255404</c:v>
                </c:pt>
                <c:pt idx="235">
                  <c:v>152.65684746558466</c:v>
                </c:pt>
                <c:pt idx="236">
                  <c:v>153.30475802861528</c:v>
                </c:pt>
                <c:pt idx="237">
                  <c:v>153.9526685916459</c:v>
                </c:pt>
                <c:pt idx="238">
                  <c:v>154.60057915467652</c:v>
                </c:pt>
                <c:pt idx="239">
                  <c:v>155.24848971770714</c:v>
                </c:pt>
                <c:pt idx="240">
                  <c:v>155.89640028073777</c:v>
                </c:pt>
                <c:pt idx="241">
                  <c:v>156.54431084376839</c:v>
                </c:pt>
                <c:pt idx="242">
                  <c:v>157.19222140679901</c:v>
                </c:pt>
                <c:pt idx="243">
                  <c:v>157.84013196982963</c:v>
                </c:pt>
                <c:pt idx="244">
                  <c:v>158.48804253286025</c:v>
                </c:pt>
                <c:pt idx="245">
                  <c:v>159.13595309589087</c:v>
                </c:pt>
                <c:pt idx="246">
                  <c:v>159.78386365892149</c:v>
                </c:pt>
                <c:pt idx="247">
                  <c:v>160.43177422195211</c:v>
                </c:pt>
                <c:pt idx="248">
                  <c:v>161.07968478498273</c:v>
                </c:pt>
                <c:pt idx="249">
                  <c:v>161.72759534801335</c:v>
                </c:pt>
              </c:numCache>
            </c:numRef>
          </c:xVal>
          <c:yVal>
            <c:numRef>
              <c:f>BPIDF2!$BV$1:$BV$250</c:f>
              <c:numCache>
                <c:formatCode>General</c:formatCode>
                <c:ptCount val="250"/>
                <c:pt idx="0">
                  <c:v>4.2203693051904377E-2</c:v>
                </c:pt>
                <c:pt idx="1">
                  <c:v>0.17757358019334746</c:v>
                </c:pt>
                <c:pt idx="2">
                  <c:v>0.30624528416312674</c:v>
                </c:pt>
                <c:pt idx="3">
                  <c:v>0.40853336729558015</c:v>
                </c:pt>
                <c:pt idx="4">
                  <c:v>0.47552165531148355</c:v>
                </c:pt>
                <c:pt idx="5">
                  <c:v>0.50702805794571071</c:v>
                </c:pt>
                <c:pt idx="6">
                  <c:v>0.50875227129812517</c:v>
                </c:pt>
                <c:pt idx="7">
                  <c:v>0.48890340177002478</c:v>
                </c:pt>
                <c:pt idx="8">
                  <c:v>0.45559356042155774</c:v>
                </c:pt>
                <c:pt idx="9">
                  <c:v>0.41544981576614087</c:v>
                </c:pt>
                <c:pt idx="10">
                  <c:v>0.37322342737583719</c:v>
                </c:pt>
                <c:pt idx="11">
                  <c:v>0.33196642912755764</c:v>
                </c:pt>
                <c:pt idx="12">
                  <c:v>0.29342244030132791</c:v>
                </c:pt>
                <c:pt idx="13">
                  <c:v>0.25842854648384045</c:v>
                </c:pt>
                <c:pt idx="14">
                  <c:v>0.22724380092661481</c:v>
                </c:pt>
                <c:pt idx="15">
                  <c:v>0.19978716850818418</c:v>
                </c:pt>
                <c:pt idx="16">
                  <c:v>0.17579671602956598</c:v>
                </c:pt>
                <c:pt idx="17">
                  <c:v>0.15492973224079135</c:v>
                </c:pt>
                <c:pt idx="18">
                  <c:v>0.13682215297458128</c:v>
                </c:pt>
                <c:pt idx="19">
                  <c:v>0.12112152505482957</c:v>
                </c:pt>
                <c:pt idx="20">
                  <c:v>0.10750353108251721</c:v>
                </c:pt>
                <c:pt idx="21">
                  <c:v>9.5678727446023806E-2</c:v>
                </c:pt>
                <c:pt idx="22">
                  <c:v>8.5393730924784556E-2</c:v>
                </c:pt>
                <c:pt idx="23">
                  <c:v>7.6429461152034861E-2</c:v>
                </c:pt>
                <c:pt idx="24">
                  <c:v>6.8597993673391366E-2</c:v>
                </c:pt>
                <c:pt idx="25">
                  <c:v>6.1738918092050843E-2</c:v>
                </c:pt>
                <c:pt idx="26">
                  <c:v>5.5715691849935127E-2</c:v>
                </c:pt>
                <c:pt idx="27">
                  <c:v>5.0412238938582751E-2</c:v>
                </c:pt>
                <c:pt idx="28">
                  <c:v>4.5729902603913249E-2</c:v>
                </c:pt>
                <c:pt idx="29">
                  <c:v>4.1584782452899281E-2</c:v>
                </c:pt>
                <c:pt idx="30">
                  <c:v>3.7905444558040936E-2</c:v>
                </c:pt>
                <c:pt idx="31">
                  <c:v>3.4630972932575714E-2</c:v>
                </c:pt>
                <c:pt idx="32">
                  <c:v>3.1709322836959875E-2</c:v>
                </c:pt>
                <c:pt idx="33">
                  <c:v>2.9095935211123709E-2</c:v>
                </c:pt>
                <c:pt idx="34">
                  <c:v>2.6752573824806336E-2</c:v>
                </c:pt>
                <c:pt idx="35">
                  <c:v>2.4646350604135486E-2</c:v>
                </c:pt>
                <c:pt idx="36">
                  <c:v>2.2748908964365142E-2</c:v>
                </c:pt>
                <c:pt idx="37">
                  <c:v>2.1035739288841195E-2</c:v>
                </c:pt>
                <c:pt idx="38">
                  <c:v>1.9485604663999345E-2</c:v>
                </c:pt>
                <c:pt idx="39">
                  <c:v>1.8080058495177905E-2</c:v>
                </c:pt>
                <c:pt idx="40">
                  <c:v>1.6803038664327613E-2</c:v>
                </c:pt>
                <c:pt idx="41">
                  <c:v>1.5640525471234214E-2</c:v>
                </c:pt>
                <c:pt idx="42">
                  <c:v>1.4580252769190141E-2</c:v>
                </c:pt>
                <c:pt idx="43">
                  <c:v>1.3611463516226748E-2</c:v>
                </c:pt>
                <c:pt idx="44">
                  <c:v>1.2724702466020879E-2</c:v>
                </c:pt>
                <c:pt idx="45">
                  <c:v>1.1911639966531561E-2</c:v>
                </c:pt>
                <c:pt idx="46">
                  <c:v>1.1164921861957024E-2</c:v>
                </c:pt>
                <c:pt idx="47">
                  <c:v>1.0478041341537493E-2</c:v>
                </c:pt>
                <c:pt idx="48">
                  <c:v>9.8452292782695988E-3</c:v>
                </c:pt>
                <c:pt idx="49">
                  <c:v>9.261360177876302E-3</c:v>
                </c:pt>
                <c:pt idx="50">
                  <c:v>8.721871335098462E-3</c:v>
                </c:pt>
                <c:pt idx="51">
                  <c:v>8.222693188463661E-3</c:v>
                </c:pt>
                <c:pt idx="52">
                  <c:v>7.7601891908899035E-3</c:v>
                </c:pt>
                <c:pt idx="53">
                  <c:v>7.3311037838914E-3</c:v>
                </c:pt>
                <c:pt idx="54">
                  <c:v>6.9325172876831759E-3</c:v>
                </c:pt>
                <c:pt idx="55">
                  <c:v>6.5618067062409415E-3</c:v>
                </c:pt>
                <c:pt idx="56">
                  <c:v>6.2166116020047719E-3</c:v>
                </c:pt>
                <c:pt idx="57">
                  <c:v>5.8948043248536891E-3</c:v>
                </c:pt>
                <c:pt idx="58">
                  <c:v>5.5944639886785861E-3</c:v>
                </c:pt>
                <c:pt idx="59">
                  <c:v>5.3138536799946234E-3</c:v>
                </c:pt>
                <c:pt idx="60">
                  <c:v>5.0514004595595607E-3</c:v>
                </c:pt>
                <c:pt idx="61">
                  <c:v>4.8056777823676962E-3</c:v>
                </c:pt>
                <c:pt idx="62">
                  <c:v>4.5753900156984897E-3</c:v>
                </c:pt>
                <c:pt idx="63">
                  <c:v>4.3593587807896064E-3</c:v>
                </c:pt>
                <c:pt idx="64">
                  <c:v>4.1565108825580045E-3</c:v>
                </c:pt>
                <c:pt idx="65">
                  <c:v>3.9658676247542914E-3</c:v>
                </c:pt>
                <c:pt idx="66">
                  <c:v>3.7865353359534054E-3</c:v>
                </c:pt>
                <c:pt idx="67">
                  <c:v>3.6176969556463373E-3</c:v>
                </c:pt>
                <c:pt idx="68">
                  <c:v>3.4586045500590011E-3</c:v>
                </c:pt>
                <c:pt idx="69">
                  <c:v>3.3085726447312806E-3</c:v>
                </c:pt>
                <c:pt idx="70">
                  <c:v>3.1669722757987693E-3</c:v>
                </c:pt>
                <c:pt idx="71">
                  <c:v>3.0332256747131305E-3</c:v>
                </c:pt>
                <c:pt idx="72">
                  <c:v>2.9068015121346937E-3</c:v>
                </c:pt>
                <c:pt idx="73">
                  <c:v>2.7872106362018759E-3</c:v>
                </c:pt>
                <c:pt idx="74">
                  <c:v>2.6740022485520804E-3</c:v>
                </c:pt>
                <c:pt idx="75">
                  <c:v>2.5667604685291963E-3</c:v>
                </c:pt>
                <c:pt idx="76">
                  <c:v>2.4651012421242949E-3</c:v>
                </c:pt>
                <c:pt idx="77">
                  <c:v>2.3686695574951376E-3</c:v>
                </c:pt>
                <c:pt idx="78">
                  <c:v>2.2771369335120458E-3</c:v>
                </c:pt>
                <c:pt idx="79">
                  <c:v>2.1901991517808087E-3</c:v>
                </c:pt>
                <c:pt idx="80">
                  <c:v>2.1075742060807515E-3</c:v>
                </c:pt>
                <c:pt idx="81">
                  <c:v>2.0290004461991722E-3</c:v>
                </c:pt>
                <c:pt idx="82">
                  <c:v>1.9542348958026855E-3</c:v>
                </c:pt>
                <c:pt idx="83">
                  <c:v>1.8830517263132764E-3</c:v>
                </c:pt>
                <c:pt idx="84">
                  <c:v>1.8152408707967384E-3</c:v>
                </c:pt>
                <c:pt idx="85">
                  <c:v>1.7506067636614954E-3</c:v>
                </c:pt>
                <c:pt idx="86">
                  <c:v>1.6889671935394006E-3</c:v>
                </c:pt>
                <c:pt idx="87">
                  <c:v>1.6301522581051351E-3</c:v>
                </c:pt>
                <c:pt idx="88">
                  <c:v>1.5740034108114949E-3</c:v>
                </c:pt>
                <c:pt idx="89">
                  <c:v>1.5203725905950339E-3</c:v>
                </c:pt>
                <c:pt idx="90">
                  <c:v>1.4691214265585303E-3</c:v>
                </c:pt>
                <c:pt idx="91">
                  <c:v>1.420120510478907E-3</c:v>
                </c:pt>
                <c:pt idx="92">
                  <c:v>1.3732487307353705E-3</c:v>
                </c:pt>
                <c:pt idx="93">
                  <c:v>1.3283926619144053E-3</c:v>
                </c:pt>
                <c:pt idx="94">
                  <c:v>1.2854460049358505E-3</c:v>
                </c:pt>
                <c:pt idx="95">
                  <c:v>1.2443090730670041E-3</c:v>
                </c:pt>
                <c:pt idx="96">
                  <c:v>1.2048883196566808E-3</c:v>
                </c:pt>
                <c:pt idx="97">
                  <c:v>1.167095903835777E-3</c:v>
                </c:pt>
                <c:pt idx="98">
                  <c:v>1.130849290800668E-3</c:v>
                </c:pt>
                <c:pt idx="99">
                  <c:v>1.0960708836260842E-3</c:v>
                </c:pt>
                <c:pt idx="100">
                  <c:v>1.0626876838494392E-3</c:v>
                </c:pt>
                <c:pt idx="101">
                  <c:v>1.0306309783329223E-3</c:v>
                </c:pt>
                <c:pt idx="102">
                  <c:v>9.9983605014652391E-4</c:v>
                </c:pt>
                <c:pt idx="103">
                  <c:v>9.7024191142760607E-4</c:v>
                </c:pt>
                <c:pt idx="104">
                  <c:v>9.4179105636335342E-4</c:v>
                </c:pt>
                <c:pt idx="105">
                  <c:v>9.1442923261385561E-4</c:v>
                </c:pt>
                <c:pt idx="106">
                  <c:v>8.8810522964780287E-4</c:v>
                </c:pt>
                <c:pt idx="107">
                  <c:v>8.6277068260161099E-4</c:v>
                </c:pt>
                <c:pt idx="108">
                  <c:v>8.3837989039793224E-4</c:v>
                </c:pt>
                <c:pt idx="109">
                  <c:v>8.1488964697247739E-4</c:v>
                </c:pt>
                <c:pt idx="110">
                  <c:v>7.9225908455993774E-4</c:v>
                </c:pt>
                <c:pt idx="111">
                  <c:v>7.7044952808200963E-4</c:v>
                </c:pt>
                <c:pt idx="112">
                  <c:v>7.4942435976384496E-4</c:v>
                </c:pt>
                <c:pt idx="113">
                  <c:v>7.291488931806875E-4</c:v>
                </c:pt>
                <c:pt idx="114">
                  <c:v>7.0959025600488609E-4</c:v>
                </c:pt>
                <c:pt idx="115">
                  <c:v>6.9071728078542343E-4</c:v>
                </c:pt>
                <c:pt idx="116">
                  <c:v>6.7250040314842526E-4</c:v>
                </c:pt>
                <c:pt idx="117">
                  <c:v>6.5491156685823049E-4</c:v>
                </c:pt>
                <c:pt idx="118">
                  <c:v>6.3792413522505695E-4</c:v>
                </c:pt>
                <c:pt idx="119">
                  <c:v>6.2151280838761624E-4</c:v>
                </c:pt>
                <c:pt idx="120">
                  <c:v>6.0565354603750498E-4</c:v>
                </c:pt>
                <c:pt idx="121">
                  <c:v>5.9032349518731186E-4</c:v>
                </c:pt>
                <c:pt idx="122">
                  <c:v>5.7550092261633365E-4</c:v>
                </c:pt>
                <c:pt idx="123">
                  <c:v>5.6116515165702903E-4</c:v>
                </c:pt>
                <c:pt idx="124">
                  <c:v>5.4729650301197069E-4</c:v>
                </c:pt>
                <c:pt idx="125">
                  <c:v>5.338762393154395E-4</c:v>
                </c:pt>
                <c:pt idx="126">
                  <c:v>5.2088651317607154E-4</c:v>
                </c:pt>
                <c:pt idx="127">
                  <c:v>5.0831031845738383E-4</c:v>
                </c:pt>
                <c:pt idx="128">
                  <c:v>4.9613144457165371E-4</c:v>
                </c:pt>
                <c:pt idx="129">
                  <c:v>4.8433443357976286E-4</c:v>
                </c:pt>
                <c:pt idx="130">
                  <c:v>4.7290453990529225E-4</c:v>
                </c:pt>
                <c:pt idx="131">
                  <c:v>4.6182769248557967E-4</c:v>
                </c:pt>
                <c:pt idx="132">
                  <c:v>4.5109045919564111E-4</c:v>
                </c:pt>
                <c:pt idx="133">
                  <c:v>4.4068001339304209E-4</c:v>
                </c:pt>
                <c:pt idx="134">
                  <c:v>4.3058410244294369E-4</c:v>
                </c:pt>
                <c:pt idx="135">
                  <c:v>4.2079101809284629E-4</c:v>
                </c:pt>
                <c:pt idx="136">
                  <c:v>4.1128956857599533E-4</c:v>
                </c:pt>
                <c:pt idx="137">
                  <c:v>4.0206905233114236E-4</c:v>
                </c:pt>
                <c:pt idx="138">
                  <c:v>3.9311923323435825E-4</c:v>
                </c:pt>
                <c:pt idx="139">
                  <c:v>3.8443031724602915E-4</c:v>
                </c:pt>
                <c:pt idx="140">
                  <c:v>3.7599293038296892E-4</c:v>
                </c:pt>
                <c:pt idx="141">
                  <c:v>3.6779809793190311E-4</c:v>
                </c:pt>
                <c:pt idx="142">
                  <c:v>3.5983722482640506E-4</c:v>
                </c:pt>
                <c:pt idx="143">
                  <c:v>3.5210207711473248E-4</c:v>
                </c:pt>
                <c:pt idx="144">
                  <c:v>3.4458476445101762E-4</c:v>
                </c:pt>
                <c:pt idx="145">
                  <c:v>3.3727772354683191E-4</c:v>
                </c:pt>
                <c:pt idx="146">
                  <c:v>3.3017370252445317E-4</c:v>
                </c:pt>
                <c:pt idx="147">
                  <c:v>3.2326574611708271E-4</c:v>
                </c:pt>
                <c:pt idx="148">
                  <c:v>3.1654718166491269E-4</c:v>
                </c:pt>
                <c:pt idx="149">
                  <c:v>3.1001160585937706E-4</c:v>
                </c:pt>
                <c:pt idx="150">
                  <c:v>3.0365287219101322E-4</c:v>
                </c:pt>
                <c:pt idx="151">
                  <c:v>2.9746507905932751E-4</c:v>
                </c:pt>
                <c:pt idx="152">
                  <c:v>2.9144255850573742E-4</c:v>
                </c:pt>
                <c:pt idx="153">
                  <c:v>2.8557986553320478E-4</c:v>
                </c:pt>
                <c:pt idx="154">
                  <c:v>2.7987176797849569E-4</c:v>
                </c:pt>
                <c:pt idx="155">
                  <c:v>2.7431323690520399E-4</c:v>
                </c:pt>
                <c:pt idx="156">
                  <c:v>2.6889943748767214E-4</c:v>
                </c:pt>
                <c:pt idx="157">
                  <c:v>2.6362572035784837E-4</c:v>
                </c:pt>
                <c:pt idx="158">
                  <c:v>2.5848761338887567E-4</c:v>
                </c:pt>
                <c:pt idx="159">
                  <c:v>2.5348081389082181E-4</c:v>
                </c:pt>
                <c:pt idx="160">
                  <c:v>2.4860118119550574E-4</c:v>
                </c:pt>
                <c:pt idx="161">
                  <c:v>2.4384472960878862E-4</c:v>
                </c:pt>
                <c:pt idx="162">
                  <c:v>2.3920762171001744E-4</c:v>
                </c:pt>
                <c:pt idx="163">
                  <c:v>2.3468616197955191E-4</c:v>
                </c:pt>
                <c:pt idx="164">
                  <c:v>2.3027679073645794E-4</c:v>
                </c:pt>
                <c:pt idx="165">
                  <c:v>2.2597607836953316E-4</c:v>
                </c:pt>
                <c:pt idx="166">
                  <c:v>2.2178071984582529E-4</c:v>
                </c:pt>
                <c:pt idx="167">
                  <c:v>2.1768752948176176E-4</c:v>
                </c:pt>
                <c:pt idx="168">
                  <c:v>2.1369343596287763E-4</c:v>
                </c:pt>
                <c:pt idx="169">
                  <c:v>2.0979547759895727E-4</c:v>
                </c:pt>
                <c:pt idx="170">
                  <c:v>2.0599079780217474E-4</c:v>
                </c:pt>
                <c:pt idx="171">
                  <c:v>2.0227664077654124E-4</c:v>
                </c:pt>
                <c:pt idx="172">
                  <c:v>1.9865034740764172E-4</c:v>
                </c:pt>
                <c:pt idx="173">
                  <c:v>1.9510935134227654E-4</c:v>
                </c:pt>
                <c:pt idx="174">
                  <c:v>1.9165117524821854E-4</c:v>
                </c:pt>
                <c:pt idx="175">
                  <c:v>1.8827342724485037E-4</c:v>
                </c:pt>
                <c:pt idx="176">
                  <c:v>1.8497379749597137E-4</c:v>
                </c:pt>
                <c:pt idx="177">
                  <c:v>1.8175005495655078E-4</c:v>
                </c:pt>
                <c:pt idx="178">
                  <c:v>1.7860004426566443E-4</c:v>
                </c:pt>
                <c:pt idx="179">
                  <c:v>1.7552168277828537E-4</c:v>
                </c:pt>
                <c:pt idx="180">
                  <c:v>1.7251295772899978E-4</c:v>
                </c:pt>
                <c:pt idx="181">
                  <c:v>1.6957192352110752E-4</c:v>
                </c:pt>
                <c:pt idx="182">
                  <c:v>1.6669669913491538E-4</c:v>
                </c:pt>
                <c:pt idx="183">
                  <c:v>1.6388546564937803E-4</c:v>
                </c:pt>
                <c:pt idx="184">
                  <c:v>1.6113646387155072E-4</c:v>
                </c:pt>
                <c:pt idx="185">
                  <c:v>1.5844799206861805E-4</c:v>
                </c:pt>
                <c:pt idx="186">
                  <c:v>1.5581840379754299E-4</c:v>
                </c:pt>
                <c:pt idx="187">
                  <c:v>1.5324610582764922E-4</c:v>
                </c:pt>
                <c:pt idx="188">
                  <c:v>1.5072955615168915E-4</c:v>
                </c:pt>
                <c:pt idx="189">
                  <c:v>1.4826726208119146E-4</c:v>
                </c:pt>
                <c:pt idx="190">
                  <c:v>1.4585777842210271E-4</c:v>
                </c:pt>
                <c:pt idx="191">
                  <c:v>1.4349970572694067E-4</c:v>
                </c:pt>
                <c:pt idx="192">
                  <c:v>1.4119168861987758E-4</c:v>
                </c:pt>
                <c:pt idx="193">
                  <c:v>1.3893241419135545E-4</c:v>
                </c:pt>
                <c:pt idx="194">
                  <c:v>1.3672061045901033E-4</c:v>
                </c:pt>
                <c:pt idx="195">
                  <c:v>1.3455504489184674E-4</c:v>
                </c:pt>
                <c:pt idx="196">
                  <c:v>1.3243452299475768E-4</c:v>
                </c:pt>
                <c:pt idx="197">
                  <c:v>1.3035788695063942E-4</c:v>
                </c:pt>
                <c:pt idx="198">
                  <c:v>1.2832401431747727E-4</c:v>
                </c:pt>
                <c:pt idx="199">
                  <c:v>1.2633181677792408E-4</c:v>
                </c:pt>
                <c:pt idx="200">
                  <c:v>1.2438023893900069E-4</c:v>
                </c:pt>
                <c:pt idx="201">
                  <c:v>1.2246825717968429E-4</c:v>
                </c:pt>
                <c:pt idx="202">
                  <c:v>1.2059487854424241E-4</c:v>
                </c:pt>
                <c:pt idx="203">
                  <c:v>1.1875913967928804E-4</c:v>
                </c:pt>
                <c:pt idx="204">
                  <c:v>1.1696010581262746E-4</c:v>
                </c:pt>
                <c:pt idx="205">
                  <c:v>1.1519686977205936E-4</c:v>
                </c:pt>
                <c:pt idx="206">
                  <c:v>1.1346855104238921E-4</c:v>
                </c:pt>
                <c:pt idx="207">
                  <c:v>1.1177429485898551E-4</c:v>
                </c:pt>
                <c:pt idx="208">
                  <c:v>1.1011327133630251E-4</c:v>
                </c:pt>
                <c:pt idx="209">
                  <c:v>1.0848467462986128E-4</c:v>
                </c:pt>
                <c:pt idx="210">
                  <c:v>1.0688772213025256E-4</c:v>
                </c:pt>
                <c:pt idx="211">
                  <c:v>1.0532165368779514E-4</c:v>
                </c:pt>
                <c:pt idx="212">
                  <c:v>1.0378573086654847E-4</c:v>
                </c:pt>
                <c:pt idx="213">
                  <c:v>1.0227923622643451E-4</c:v>
                </c:pt>
                <c:pt idx="214">
                  <c:v>1.0080147263228833E-4</c:v>
                </c:pt>
                <c:pt idx="215">
                  <c:v>9.9351762588708358E-5</c:v>
                </c:pt>
                <c:pt idx="216">
                  <c:v>9.7929447599626976E-5</c:v>
                </c:pt>
                <c:pt idx="217">
                  <c:v>9.6533887551579736E-5</c:v>
                </c:pt>
                <c:pt idx="218">
                  <c:v>9.5164460119688077E-5</c:v>
                </c:pt>
                <c:pt idx="219">
                  <c:v>9.3820560195425265E-5</c:v>
                </c:pt>
                <c:pt idx="220">
                  <c:v>9.2501599335268738E-5</c:v>
                </c:pt>
                <c:pt idx="221">
                  <c:v>9.1207005229390837E-5</c:v>
                </c:pt>
                <c:pt idx="222">
                  <c:v>8.9936221189570607E-5</c:v>
                </c:pt>
                <c:pt idx="223">
                  <c:v>8.8688705655551978E-5</c:v>
                </c:pt>
                <c:pt idx="224">
                  <c:v>8.7463931719104388E-5</c:v>
                </c:pt>
                <c:pt idx="225">
                  <c:v>8.6261386665076035E-5</c:v>
                </c:pt>
                <c:pt idx="226">
                  <c:v>8.5080571528763977E-5</c:v>
                </c:pt>
                <c:pt idx="227">
                  <c:v>8.3921000668948998E-5</c:v>
                </c:pt>
                <c:pt idx="228">
                  <c:v>8.2782201355978828E-5</c:v>
                </c:pt>
                <c:pt idx="229">
                  <c:v>8.1663713374305463E-5</c:v>
                </c:pt>
                <c:pt idx="230">
                  <c:v>8.0565088638909525E-5</c:v>
                </c:pt>
                <c:pt idx="231">
                  <c:v>7.9485890825069881E-5</c:v>
                </c:pt>
                <c:pt idx="232">
                  <c:v>7.8425695010958665E-5</c:v>
                </c:pt>
                <c:pt idx="233">
                  <c:v>7.7384087332566393E-5</c:v>
                </c:pt>
                <c:pt idx="234">
                  <c:v>7.6360664650480114E-5</c:v>
                </c:pt>
                <c:pt idx="235">
                  <c:v>7.535503422806072E-5</c:v>
                </c:pt>
                <c:pt idx="236">
                  <c:v>7.4366813420582178E-5</c:v>
                </c:pt>
                <c:pt idx="237">
                  <c:v>7.3395629374917089E-5</c:v>
                </c:pt>
                <c:pt idx="238">
                  <c:v>7.2441118739366124E-5</c:v>
                </c:pt>
                <c:pt idx="239">
                  <c:v>7.1502927383250442E-5</c:v>
                </c:pt>
                <c:pt idx="240">
                  <c:v>7.0580710125899088E-5</c:v>
                </c:pt>
                <c:pt idx="241">
                  <c:v>6.9674130474678788E-5</c:v>
                </c:pt>
                <c:pt idx="242">
                  <c:v>6.8782860371729718E-5</c:v>
                </c:pt>
                <c:pt idx="243">
                  <c:v>6.7906579949082813E-5</c:v>
                </c:pt>
                <c:pt idx="244">
                  <c:v>6.7044977291850206E-5</c:v>
                </c:pt>
                <c:pt idx="245">
                  <c:v>6.6197748209188755E-5</c:v>
                </c:pt>
                <c:pt idx="246">
                  <c:v>6.5364596012753141E-5</c:v>
                </c:pt>
                <c:pt idx="247">
                  <c:v>6.4545231302364794E-5</c:v>
                </c:pt>
                <c:pt idx="248">
                  <c:v>6.3739371758631916E-5</c:v>
                </c:pt>
                <c:pt idx="249">
                  <c:v>6.2946741942271025E-5</c:v>
                </c:pt>
              </c:numCache>
            </c:numRef>
          </c:yVal>
          <c:smooth val="0"/>
          <c:extLst>
            <c:ext xmlns:c16="http://schemas.microsoft.com/office/drawing/2014/chart" uri="{C3380CC4-5D6E-409C-BE32-E72D297353CC}">
              <c16:uniqueId val="{00000001-3B37-4BD0-8133-50042B0FD67F}"/>
            </c:ext>
          </c:extLst>
        </c:ser>
        <c:dLbls>
          <c:showLegendKey val="0"/>
          <c:showVal val="0"/>
          <c:showCatName val="0"/>
          <c:showSerName val="0"/>
          <c:showPercent val="0"/>
          <c:showBubbleSize val="0"/>
        </c:dLbls>
        <c:axId val="1836163311"/>
        <c:axId val="1836165807"/>
      </c:scatterChart>
      <c:valAx>
        <c:axId val="1836163311"/>
        <c:scaling>
          <c:orientation val="minMax"/>
          <c:max val="40"/>
          <c:min val="0"/>
        </c:scaling>
        <c:delete val="0"/>
        <c:axPos val="b"/>
        <c:title>
          <c:tx>
            <c:rich>
              <a:bodyPr/>
              <a:lstStyle/>
              <a:p>
                <a:pPr>
                  <a:defRPr/>
                </a:pPr>
                <a:r>
                  <a:rPr lang="en-US"/>
                  <a:t>Technology Innovation Diffusion Rate</a:t>
                </a:r>
              </a:p>
            </c:rich>
          </c:tx>
          <c:overlay val="0"/>
        </c:title>
        <c:numFmt formatCode="General" sourceLinked="1"/>
        <c:majorTickMark val="none"/>
        <c:minorTickMark val="none"/>
        <c:tickLblPos val="nextTo"/>
        <c:spPr>
          <a:ln w="6350">
            <a:noFill/>
          </a:ln>
        </c:spPr>
        <c:crossAx val="1836165807"/>
        <c:crosses val="autoZero"/>
        <c:crossBetween val="midCat"/>
        <c:majorUnit val="5"/>
        <c:minorUnit val="1"/>
      </c:valAx>
      <c:valAx>
        <c:axId val="1836165807"/>
        <c:scaling>
          <c:orientation val="minMax"/>
        </c:scaling>
        <c:delete val="0"/>
        <c:axPos val="l"/>
        <c:title>
          <c:tx>
            <c:rich>
              <a:bodyPr/>
              <a:lstStyle/>
              <a:p>
                <a:pPr>
                  <a:defRPr/>
                </a:pPr>
                <a:r>
                  <a:rPr lang="en-US"/>
                  <a:t>f(x)</a:t>
                </a:r>
              </a:p>
            </c:rich>
          </c:tx>
          <c:overlay val="0"/>
        </c:title>
        <c:numFmt formatCode="General" sourceLinked="1"/>
        <c:majorTickMark val="out"/>
        <c:minorTickMark val="none"/>
        <c:tickLblPos val="nextTo"/>
        <c:crossAx val="1836163311"/>
        <c:crosses val="autoZero"/>
        <c:crossBetween val="midCat"/>
      </c:valAx>
      <c:valAx>
        <c:axId val="1836157071"/>
        <c:scaling>
          <c:orientation val="minMax"/>
        </c:scaling>
        <c:delete val="1"/>
        <c:axPos val="r"/>
        <c:numFmt formatCode="General" sourceLinked="1"/>
        <c:majorTickMark val="out"/>
        <c:minorTickMark val="none"/>
        <c:tickLblPos val="nextTo"/>
        <c:crossAx val="1836165808"/>
        <c:crosses val="max"/>
        <c:crossBetween val="between"/>
      </c:valAx>
      <c:dateAx>
        <c:axId val="1836165808"/>
        <c:scaling>
          <c:orientation val="minMax"/>
          <c:max val="10001"/>
          <c:min val="1"/>
        </c:scaling>
        <c:delete val="0"/>
        <c:axPos val="b"/>
        <c:numFmt formatCode="General" sourceLinked="1"/>
        <c:majorTickMark val="out"/>
        <c:minorTickMark val="none"/>
        <c:tickLblPos val="none"/>
        <c:crossAx val="1836157071"/>
        <c:crosses val="autoZero"/>
        <c:auto val="0"/>
        <c:lblOffset val="100"/>
        <c:baseTimeUnit val="days"/>
        <c:majorUnit val="1250"/>
        <c:majorTimeUnit val="days"/>
      </c:dateAx>
      <c:spPr>
        <a:solidFill>
          <a:srgbClr val="FFFFFF"/>
        </a:solidFill>
        <a:ln w="12700">
          <a:solidFill>
            <a:srgbClr val="000000"/>
          </a:solidFill>
          <a:prstDash val="solid"/>
        </a:ln>
      </c:spPr>
    </c:plotArea>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P-P Plot: LogLogistic - Three Parameter</a:t>
            </a:r>
          </a:p>
        </c:rich>
      </c:tx>
      <c:overlay val="0"/>
    </c:title>
    <c:autoTitleDeleted val="0"/>
    <c:plotArea>
      <c:layout/>
      <c:scatterChart>
        <c:scatterStyle val="lineMarker"/>
        <c:varyColors val="0"/>
        <c:ser>
          <c:idx val="0"/>
          <c:order val="0"/>
          <c:spPr>
            <a:ln w="19050">
              <a:noFill/>
            </a:ln>
          </c:spPr>
          <c:marker>
            <c:symbol val="diamond"/>
            <c:size val="3"/>
          </c:marker>
          <c:xVal>
            <c:numRef>
              <c:f>BPIDF2!$BW$1:$BW$42</c:f>
              <c:numCache>
                <c:formatCode>General</c:formatCode>
                <c:ptCount val="42"/>
                <c:pt idx="0">
                  <c:v>2.3809523809523808E-2</c:v>
                </c:pt>
                <c:pt idx="1">
                  <c:v>4.7619047619047616E-2</c:v>
                </c:pt>
                <c:pt idx="2">
                  <c:v>7.1428571428571425E-2</c:v>
                </c:pt>
                <c:pt idx="3">
                  <c:v>9.5238095238095233E-2</c:v>
                </c:pt>
                <c:pt idx="4">
                  <c:v>0.11904761904761904</c:v>
                </c:pt>
                <c:pt idx="5">
                  <c:v>0.14285714285714285</c:v>
                </c:pt>
                <c:pt idx="6">
                  <c:v>0.16666666666666666</c:v>
                </c:pt>
                <c:pt idx="7">
                  <c:v>0.19047619047619047</c:v>
                </c:pt>
                <c:pt idx="8">
                  <c:v>0.21428571428571427</c:v>
                </c:pt>
                <c:pt idx="9">
                  <c:v>0.23809523809523808</c:v>
                </c:pt>
                <c:pt idx="10">
                  <c:v>0.26190476190476192</c:v>
                </c:pt>
                <c:pt idx="11">
                  <c:v>0.2857142857142857</c:v>
                </c:pt>
                <c:pt idx="12">
                  <c:v>0.30952380952380953</c:v>
                </c:pt>
                <c:pt idx="13">
                  <c:v>0.33333333333333331</c:v>
                </c:pt>
                <c:pt idx="14">
                  <c:v>0.35714285714285715</c:v>
                </c:pt>
                <c:pt idx="15">
                  <c:v>0.38095238095238093</c:v>
                </c:pt>
                <c:pt idx="16">
                  <c:v>0.40476190476190477</c:v>
                </c:pt>
                <c:pt idx="17">
                  <c:v>0.42857142857142855</c:v>
                </c:pt>
                <c:pt idx="18">
                  <c:v>0.45238095238095238</c:v>
                </c:pt>
                <c:pt idx="19">
                  <c:v>0.47619047619047616</c:v>
                </c:pt>
                <c:pt idx="20">
                  <c:v>0.5</c:v>
                </c:pt>
                <c:pt idx="21">
                  <c:v>0.52380952380952384</c:v>
                </c:pt>
                <c:pt idx="22">
                  <c:v>0.54761904761904767</c:v>
                </c:pt>
                <c:pt idx="23">
                  <c:v>0.5714285714285714</c:v>
                </c:pt>
                <c:pt idx="24">
                  <c:v>0.59523809523809523</c:v>
                </c:pt>
                <c:pt idx="25">
                  <c:v>0.61904761904761907</c:v>
                </c:pt>
                <c:pt idx="26">
                  <c:v>0.6428571428571429</c:v>
                </c:pt>
                <c:pt idx="27">
                  <c:v>0.66666666666666663</c:v>
                </c:pt>
                <c:pt idx="28">
                  <c:v>0.69047619047619047</c:v>
                </c:pt>
                <c:pt idx="29">
                  <c:v>0.7142857142857143</c:v>
                </c:pt>
                <c:pt idx="30">
                  <c:v>0.73809523809523814</c:v>
                </c:pt>
                <c:pt idx="31">
                  <c:v>0.76190476190476186</c:v>
                </c:pt>
                <c:pt idx="32">
                  <c:v>0.7857142857142857</c:v>
                </c:pt>
                <c:pt idx="33">
                  <c:v>0.80952380952380953</c:v>
                </c:pt>
                <c:pt idx="34">
                  <c:v>0.83333333333333337</c:v>
                </c:pt>
                <c:pt idx="35">
                  <c:v>0.8571428571428571</c:v>
                </c:pt>
                <c:pt idx="36">
                  <c:v>0.88095238095238093</c:v>
                </c:pt>
                <c:pt idx="37">
                  <c:v>0.90476190476190477</c:v>
                </c:pt>
                <c:pt idx="38">
                  <c:v>0.9285714285714286</c:v>
                </c:pt>
                <c:pt idx="39">
                  <c:v>0.95238095238095233</c:v>
                </c:pt>
                <c:pt idx="40">
                  <c:v>0.97619047619047616</c:v>
                </c:pt>
                <c:pt idx="41">
                  <c:v>1</c:v>
                </c:pt>
              </c:numCache>
            </c:numRef>
          </c:xVal>
          <c:yVal>
            <c:numRef>
              <c:f>BPIDF2!$BX$1:$BX$42</c:f>
              <c:numCache>
                <c:formatCode>General</c:formatCode>
                <c:ptCount val="42"/>
                <c:pt idx="0">
                  <c:v>2.7566650652364126E-2</c:v>
                </c:pt>
                <c:pt idx="1">
                  <c:v>3.1624635045653583E-2</c:v>
                </c:pt>
                <c:pt idx="2">
                  <c:v>3.3862139788702263E-2</c:v>
                </c:pt>
                <c:pt idx="3">
                  <c:v>4.3348835119471088E-2</c:v>
                </c:pt>
                <c:pt idx="4">
                  <c:v>7.6961161023898772E-2</c:v>
                </c:pt>
                <c:pt idx="5">
                  <c:v>8.6886291647548325E-2</c:v>
                </c:pt>
                <c:pt idx="6">
                  <c:v>8.7707232999234636E-2</c:v>
                </c:pt>
                <c:pt idx="7">
                  <c:v>0.10254034225184183</c:v>
                </c:pt>
                <c:pt idx="8">
                  <c:v>0.13427210370147549</c:v>
                </c:pt>
                <c:pt idx="9">
                  <c:v>0.18244562986159926</c:v>
                </c:pt>
                <c:pt idx="10">
                  <c:v>0.27589046496528319</c:v>
                </c:pt>
                <c:pt idx="11">
                  <c:v>0.31642272240925945</c:v>
                </c:pt>
                <c:pt idx="12">
                  <c:v>0.32097013024559573</c:v>
                </c:pt>
                <c:pt idx="13">
                  <c:v>0.33213245851637974</c:v>
                </c:pt>
                <c:pt idx="14">
                  <c:v>0.35173669700925625</c:v>
                </c:pt>
                <c:pt idx="15">
                  <c:v>0.3653302586179924</c:v>
                </c:pt>
                <c:pt idx="16">
                  <c:v>0.41894282747248168</c:v>
                </c:pt>
                <c:pt idx="17">
                  <c:v>0.42145203039334145</c:v>
                </c:pt>
                <c:pt idx="18">
                  <c:v>0.4685151345885169</c:v>
                </c:pt>
                <c:pt idx="19">
                  <c:v>0.48018110878802478</c:v>
                </c:pt>
                <c:pt idx="20">
                  <c:v>0.4920478662033233</c:v>
                </c:pt>
                <c:pt idx="21">
                  <c:v>0.52500204912625381</c:v>
                </c:pt>
                <c:pt idx="22">
                  <c:v>0.61614150932102929</c:v>
                </c:pt>
                <c:pt idx="23">
                  <c:v>0.62883260522319984</c:v>
                </c:pt>
                <c:pt idx="24">
                  <c:v>0.64264305289127355</c:v>
                </c:pt>
                <c:pt idx="25">
                  <c:v>0.65709556831660187</c:v>
                </c:pt>
                <c:pt idx="26">
                  <c:v>0.67821511737369566</c:v>
                </c:pt>
                <c:pt idx="27">
                  <c:v>0.68810481677764557</c:v>
                </c:pt>
                <c:pt idx="28">
                  <c:v>0.688707295348717</c:v>
                </c:pt>
                <c:pt idx="29">
                  <c:v>0.74358377287579591</c:v>
                </c:pt>
                <c:pt idx="30">
                  <c:v>0.74900359438711461</c:v>
                </c:pt>
                <c:pt idx="31">
                  <c:v>0.75327042778513553</c:v>
                </c:pt>
                <c:pt idx="32">
                  <c:v>0.77727415491902518</c:v>
                </c:pt>
                <c:pt idx="33">
                  <c:v>0.78320857991802328</c:v>
                </c:pt>
                <c:pt idx="34">
                  <c:v>0.80418096023858543</c:v>
                </c:pt>
                <c:pt idx="35">
                  <c:v>0.82984259150543394</c:v>
                </c:pt>
                <c:pt idx="36">
                  <c:v>0.84232365850834512</c:v>
                </c:pt>
                <c:pt idx="37">
                  <c:v>0.86574735289526528</c:v>
                </c:pt>
                <c:pt idx="38">
                  <c:v>0.88054675821922868</c:v>
                </c:pt>
                <c:pt idx="39">
                  <c:v>0.88985917008650595</c:v>
                </c:pt>
                <c:pt idx="40">
                  <c:v>0.93180637031588665</c:v>
                </c:pt>
                <c:pt idx="41">
                  <c:v>0.97412307259339415</c:v>
                </c:pt>
              </c:numCache>
            </c:numRef>
          </c:yVal>
          <c:smooth val="0"/>
          <c:extLst>
            <c:ext xmlns:c16="http://schemas.microsoft.com/office/drawing/2014/chart" uri="{C3380CC4-5D6E-409C-BE32-E72D297353CC}">
              <c16:uniqueId val="{00000000-6E3E-4F23-8598-72DF61D981AD}"/>
            </c:ext>
          </c:extLst>
        </c:ser>
        <c:ser>
          <c:idx val="1"/>
          <c:order val="1"/>
          <c:spPr>
            <a:ln w="12700">
              <a:solidFill>
                <a:srgbClr val="800000"/>
              </a:solidFill>
              <a:prstDash val="solid"/>
            </a:ln>
          </c:spPr>
          <c:marker>
            <c:symbol val="none"/>
          </c:marker>
          <c:xVal>
            <c:numRef>
              <c:f>BPIDF2!$BY$1:$BY$2</c:f>
              <c:numCache>
                <c:formatCode>General</c:formatCode>
                <c:ptCount val="2"/>
                <c:pt idx="0">
                  <c:v>0</c:v>
                </c:pt>
                <c:pt idx="1">
                  <c:v>1</c:v>
                </c:pt>
              </c:numCache>
            </c:numRef>
          </c:xVal>
          <c:yVal>
            <c:numRef>
              <c:f>BPIDF2!$BZ$1:$BZ$2</c:f>
              <c:numCache>
                <c:formatCode>General</c:formatCode>
                <c:ptCount val="2"/>
                <c:pt idx="0">
                  <c:v>0</c:v>
                </c:pt>
                <c:pt idx="1">
                  <c:v>1</c:v>
                </c:pt>
              </c:numCache>
            </c:numRef>
          </c:yVal>
          <c:smooth val="0"/>
          <c:extLst>
            <c:ext xmlns:c16="http://schemas.microsoft.com/office/drawing/2014/chart" uri="{C3380CC4-5D6E-409C-BE32-E72D297353CC}">
              <c16:uniqueId val="{00000001-6E3E-4F23-8598-72DF61D981AD}"/>
            </c:ext>
          </c:extLst>
        </c:ser>
        <c:dLbls>
          <c:showLegendKey val="0"/>
          <c:showVal val="0"/>
          <c:showCatName val="0"/>
          <c:showSerName val="0"/>
          <c:showPercent val="0"/>
          <c:showBubbleSize val="0"/>
        </c:dLbls>
        <c:axId val="1836157903"/>
        <c:axId val="1836174959"/>
      </c:scatterChart>
      <c:valAx>
        <c:axId val="1836157903"/>
        <c:scaling>
          <c:orientation val="minMax"/>
          <c:max val="1"/>
          <c:min val="0"/>
        </c:scaling>
        <c:delete val="0"/>
        <c:axPos val="b"/>
        <c:title>
          <c:tx>
            <c:rich>
              <a:bodyPr/>
              <a:lstStyle/>
              <a:p>
                <a:pPr>
                  <a:defRPr/>
                </a:pPr>
                <a:r>
                  <a:rPr lang="en-US"/>
                  <a:t>P(Empirical)</a:t>
                </a:r>
              </a:p>
            </c:rich>
          </c:tx>
          <c:overlay val="0"/>
        </c:title>
        <c:numFmt formatCode="General" sourceLinked="1"/>
        <c:majorTickMark val="out"/>
        <c:minorTickMark val="none"/>
        <c:tickLblPos val="nextTo"/>
        <c:crossAx val="1836174959"/>
        <c:crosses val="autoZero"/>
        <c:crossBetween val="midCat"/>
      </c:valAx>
      <c:valAx>
        <c:axId val="1836174959"/>
        <c:scaling>
          <c:orientation val="minMax"/>
          <c:max val="1"/>
          <c:min val="0"/>
        </c:scaling>
        <c:delete val="0"/>
        <c:axPos val="l"/>
        <c:title>
          <c:tx>
            <c:rich>
              <a:bodyPr/>
              <a:lstStyle/>
              <a:p>
                <a:pPr>
                  <a:defRPr/>
                </a:pPr>
                <a:r>
                  <a:rPr lang="en-US"/>
                  <a:t>P(Model)</a:t>
                </a:r>
              </a:p>
            </c:rich>
          </c:tx>
          <c:overlay val="0"/>
        </c:title>
        <c:numFmt formatCode="General" sourceLinked="1"/>
        <c:majorTickMark val="out"/>
        <c:minorTickMark val="none"/>
        <c:tickLblPos val="nextTo"/>
        <c:crossAx val="1836157903"/>
        <c:crosses val="autoZero"/>
        <c:crossBetween val="midCat"/>
      </c:valAx>
      <c:spPr>
        <a:solidFill>
          <a:srgbClr val="FFFFFF"/>
        </a:solidFill>
        <a:ln w="25400">
          <a:noFill/>
        </a:ln>
      </c:spPr>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#12:  Color Television</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Data'!$A$189:$A$244</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'Working Data'!$BE$189:$BE$244</c:f>
              <c:numCache>
                <c:formatCode>General</c:formatCode>
                <c:ptCount val="56"/>
                <c:pt idx="0">
                  <c:v>0.56999999999999995</c:v>
                </c:pt>
                <c:pt idx="1">
                  <c:v>0.95</c:v>
                </c:pt>
                <c:pt idx="2">
                  <c:v>1.33</c:v>
                </c:pt>
                <c:pt idx="3">
                  <c:v>1.7</c:v>
                </c:pt>
                <c:pt idx="4">
                  <c:v>3.31</c:v>
                </c:pt>
                <c:pt idx="5">
                  <c:v>4.92</c:v>
                </c:pt>
                <c:pt idx="6">
                  <c:v>10.45</c:v>
                </c:pt>
                <c:pt idx="7">
                  <c:v>16.54</c:v>
                </c:pt>
                <c:pt idx="8">
                  <c:v>22.78</c:v>
                </c:pt>
                <c:pt idx="9">
                  <c:v>28.76</c:v>
                </c:pt>
                <c:pt idx="10">
                  <c:v>32.981000000000002</c:v>
                </c:pt>
                <c:pt idx="11">
                  <c:v>38.052999999999997</c:v>
                </c:pt>
                <c:pt idx="12">
                  <c:v>45.293999999999997</c:v>
                </c:pt>
                <c:pt idx="13">
                  <c:v>52.555999999999997</c:v>
                </c:pt>
                <c:pt idx="14">
                  <c:v>58.99</c:v>
                </c:pt>
                <c:pt idx="15">
                  <c:v>65.834999999999994</c:v>
                </c:pt>
                <c:pt idx="16">
                  <c:v>70.305999999999997</c:v>
                </c:pt>
                <c:pt idx="17">
                  <c:v>74.007000000000005</c:v>
                </c:pt>
                <c:pt idx="18">
                  <c:v>74.772999999999996</c:v>
                </c:pt>
                <c:pt idx="19">
                  <c:v>77.965000000000003</c:v>
                </c:pt>
                <c:pt idx="20">
                  <c:v>78.427000000000007</c:v>
                </c:pt>
                <c:pt idx="21">
                  <c:v>80.432000000000002</c:v>
                </c:pt>
                <c:pt idx="22">
                  <c:v>85.468999999999994</c:v>
                </c:pt>
                <c:pt idx="23">
                  <c:v>88.05</c:v>
                </c:pt>
                <c:pt idx="24">
                  <c:v>88.763000000000005</c:v>
                </c:pt>
                <c:pt idx="25">
                  <c:v>89.480999999999995</c:v>
                </c:pt>
                <c:pt idx="26">
                  <c:v>90.528999999999996</c:v>
                </c:pt>
                <c:pt idx="27">
                  <c:v>92.402000000000001</c:v>
                </c:pt>
                <c:pt idx="28">
                  <c:v>93.311999999999998</c:v>
                </c:pt>
                <c:pt idx="29">
                  <c:v>94.075000000000003</c:v>
                </c:pt>
                <c:pt idx="30">
                  <c:v>96.489000000000004</c:v>
                </c:pt>
                <c:pt idx="31">
                  <c:v>96.805999999999997</c:v>
                </c:pt>
                <c:pt idx="32">
                  <c:v>94.921000000000006</c:v>
                </c:pt>
                <c:pt idx="33">
                  <c:v>94.912000000000006</c:v>
                </c:pt>
                <c:pt idx="34">
                  <c:v>96.037999999999997</c:v>
                </c:pt>
                <c:pt idx="35">
                  <c:v>95.41</c:v>
                </c:pt>
                <c:pt idx="36">
                  <c:v>95.587000000000003</c:v>
                </c:pt>
                <c:pt idx="37">
                  <c:v>95.537000000000006</c:v>
                </c:pt>
                <c:pt idx="38">
                  <c:v>95.105999999999995</c:v>
                </c:pt>
                <c:pt idx="39">
                  <c:v>95.403999999999996</c:v>
                </c:pt>
                <c:pt idx="40">
                  <c:v>94.519000000000005</c:v>
                </c:pt>
                <c:pt idx="41">
                  <c:v>94.271000000000001</c:v>
                </c:pt>
                <c:pt idx="42">
                  <c:v>96.406999999999996</c:v>
                </c:pt>
                <c:pt idx="43">
                  <c:v>95.751000000000005</c:v>
                </c:pt>
                <c:pt idx="44">
                  <c:v>96.688000000000002</c:v>
                </c:pt>
                <c:pt idx="45">
                  <c:v>96.582999999999998</c:v>
                </c:pt>
                <c:pt idx="46">
                  <c:v>97</c:v>
                </c:pt>
                <c:pt idx="47">
                  <c:v>97.5</c:v>
                </c:pt>
                <c:pt idx="48">
                  <c:v>98.1</c:v>
                </c:pt>
                <c:pt idx="49">
                  <c:v>98.679577464788736</c:v>
                </c:pt>
                <c:pt idx="50">
                  <c:v>99</c:v>
                </c:pt>
                <c:pt idx="51">
                  <c:v>99</c:v>
                </c:pt>
                <c:pt idx="52">
                  <c:v>99</c:v>
                </c:pt>
                <c:pt idx="53">
                  <c:v>99</c:v>
                </c:pt>
                <c:pt idx="54">
                  <c:v>99</c:v>
                </c:pt>
                <c:pt idx="55">
                  <c:v>99</c:v>
                </c:pt>
              </c:numCache>
            </c:numRef>
          </c:val>
          <c:smooth val="0"/>
          <c:extLst>
            <c:ext xmlns:c16="http://schemas.microsoft.com/office/drawing/2014/chart" uri="{C3380CC4-5D6E-409C-BE32-E72D297353CC}">
              <c16:uniqueId val="{00000000-B250-43C7-B1EF-35E67FCA01AA}"/>
            </c:ext>
          </c:extLst>
        </c:ser>
        <c:ser>
          <c:idx val="1"/>
          <c:order val="1"/>
          <c:tx>
            <c:strRef>
              <c:f>'Working Data'!$BF$28</c:f>
              <c:strCache>
                <c:ptCount val="1"/>
                <c:pt idx="0">
                  <c:v>&lt;--Logistic Curve</c:v>
                </c:pt>
              </c:strCache>
            </c:strRef>
          </c:tx>
          <c:spPr>
            <a:ln w="25400" cap="rnd">
              <a:solidFill>
                <a:schemeClr val="accent2"/>
              </a:solidFill>
              <a:prstDash val="sysDot"/>
              <a:round/>
            </a:ln>
            <a:effectLst/>
          </c:spPr>
          <c:marker>
            <c:symbol val="none"/>
          </c:marker>
          <c:cat>
            <c:numRef>
              <c:f>'Working Data'!$A$189:$A$244</c:f>
              <c:numCache>
                <c:formatCode>General</c:formatCode>
                <c:ptCount val="56"/>
                <c:pt idx="0">
                  <c:v>1960</c:v>
                </c:pt>
                <c:pt idx="1">
                  <c:v>1961</c:v>
                </c:pt>
                <c:pt idx="2">
                  <c:v>1962</c:v>
                </c:pt>
                <c:pt idx="3">
                  <c:v>1963</c:v>
                </c:pt>
                <c:pt idx="4">
                  <c:v>1964</c:v>
                </c:pt>
                <c:pt idx="5">
                  <c:v>1965</c:v>
                </c:pt>
                <c:pt idx="6">
                  <c:v>1966</c:v>
                </c:pt>
                <c:pt idx="7">
                  <c:v>1967</c:v>
                </c:pt>
                <c:pt idx="8">
                  <c:v>1968</c:v>
                </c:pt>
                <c:pt idx="9">
                  <c:v>1969</c:v>
                </c:pt>
                <c:pt idx="10">
                  <c:v>1970</c:v>
                </c:pt>
                <c:pt idx="11">
                  <c:v>1971</c:v>
                </c:pt>
                <c:pt idx="12">
                  <c:v>1972</c:v>
                </c:pt>
                <c:pt idx="13">
                  <c:v>1973</c:v>
                </c:pt>
                <c:pt idx="14">
                  <c:v>1974</c:v>
                </c:pt>
                <c:pt idx="15">
                  <c:v>1975</c:v>
                </c:pt>
                <c:pt idx="16">
                  <c:v>1976</c:v>
                </c:pt>
                <c:pt idx="17">
                  <c:v>1977</c:v>
                </c:pt>
                <c:pt idx="18">
                  <c:v>1978</c:v>
                </c:pt>
                <c:pt idx="19">
                  <c:v>1979</c:v>
                </c:pt>
                <c:pt idx="20">
                  <c:v>1980</c:v>
                </c:pt>
                <c:pt idx="21">
                  <c:v>1981</c:v>
                </c:pt>
                <c:pt idx="22">
                  <c:v>1982</c:v>
                </c:pt>
                <c:pt idx="23">
                  <c:v>1983</c:v>
                </c:pt>
                <c:pt idx="24">
                  <c:v>1984</c:v>
                </c:pt>
                <c:pt idx="25">
                  <c:v>1985</c:v>
                </c:pt>
                <c:pt idx="26">
                  <c:v>1986</c:v>
                </c:pt>
                <c:pt idx="27">
                  <c:v>1987</c:v>
                </c:pt>
                <c:pt idx="28">
                  <c:v>1988</c:v>
                </c:pt>
                <c:pt idx="29">
                  <c:v>1989</c:v>
                </c:pt>
                <c:pt idx="30">
                  <c:v>1990</c:v>
                </c:pt>
                <c:pt idx="31">
                  <c:v>1991</c:v>
                </c:pt>
                <c:pt idx="32">
                  <c:v>1992</c:v>
                </c:pt>
                <c:pt idx="33">
                  <c:v>1993</c:v>
                </c:pt>
                <c:pt idx="34">
                  <c:v>1994</c:v>
                </c:pt>
                <c:pt idx="35">
                  <c:v>1995</c:v>
                </c:pt>
                <c:pt idx="36">
                  <c:v>1996</c:v>
                </c:pt>
                <c:pt idx="37">
                  <c:v>1997</c:v>
                </c:pt>
                <c:pt idx="38">
                  <c:v>1998</c:v>
                </c:pt>
                <c:pt idx="39">
                  <c:v>1999</c:v>
                </c:pt>
                <c:pt idx="40">
                  <c:v>2000</c:v>
                </c:pt>
                <c:pt idx="41">
                  <c:v>2001</c:v>
                </c:pt>
                <c:pt idx="42">
                  <c:v>2002</c:v>
                </c:pt>
                <c:pt idx="43">
                  <c:v>2003</c:v>
                </c:pt>
                <c:pt idx="44">
                  <c:v>2004</c:v>
                </c:pt>
                <c:pt idx="45">
                  <c:v>2005</c:v>
                </c:pt>
                <c:pt idx="46">
                  <c:v>2006</c:v>
                </c:pt>
                <c:pt idx="47">
                  <c:v>2007</c:v>
                </c:pt>
                <c:pt idx="48">
                  <c:v>2008</c:v>
                </c:pt>
                <c:pt idx="49">
                  <c:v>2009</c:v>
                </c:pt>
                <c:pt idx="50">
                  <c:v>2010</c:v>
                </c:pt>
                <c:pt idx="51">
                  <c:v>2011</c:v>
                </c:pt>
                <c:pt idx="52">
                  <c:v>2012</c:v>
                </c:pt>
                <c:pt idx="53">
                  <c:v>2013</c:v>
                </c:pt>
                <c:pt idx="54">
                  <c:v>2014</c:v>
                </c:pt>
                <c:pt idx="55">
                  <c:v>2015</c:v>
                </c:pt>
              </c:numCache>
            </c:numRef>
          </c:cat>
          <c:val>
            <c:numRef>
              <c:f>'Working Data'!$BF$189:$BF$244</c:f>
              <c:numCache>
                <c:formatCode>0.000E+00</c:formatCode>
                <c:ptCount val="56"/>
                <c:pt idx="0">
                  <c:v>3.8920455812912356</c:v>
                </c:pt>
                <c:pt idx="1">
                  <c:v>4.9116460165037639</c:v>
                </c:pt>
                <c:pt idx="2">
                  <c:v>6.1809925549623799</c:v>
                </c:pt>
                <c:pt idx="3">
                  <c:v>7.7513584388923906</c:v>
                </c:pt>
                <c:pt idx="4">
                  <c:v>9.6790927145012606</c:v>
                </c:pt>
                <c:pt idx="5">
                  <c:v>12.023078140944389</c:v>
                </c:pt>
                <c:pt idx="6">
                  <c:v>14.840394293885183</c:v>
                </c:pt>
                <c:pt idx="7">
                  <c:v>18.179891559020824</c:v>
                </c:pt>
                <c:pt idx="8">
                  <c:v>22.073766341465742</c:v>
                </c:pt>
                <c:pt idx="9">
                  <c:v>26.527902563920559</c:v>
                </c:pt>
                <c:pt idx="10">
                  <c:v>31.512632404139573</c:v>
                </c:pt>
                <c:pt idx="11">
                  <c:v>36.956380640551615</c:v>
                </c:pt>
                <c:pt idx="12">
                  <c:v>42.744900797124203</c:v>
                </c:pt>
                <c:pt idx="13">
                  <c:v>48.728006113781454</c:v>
                </c:pt>
                <c:pt idx="14">
                  <c:v>54.733759607687034</c:v>
                </c:pt>
                <c:pt idx="15">
                  <c:v>60.587624206211864</c:v>
                </c:pt>
                <c:pt idx="16">
                  <c:v>66.132226846243938</c:v>
                </c:pt>
                <c:pt idx="17">
                  <c:v>71.243151963983451</c:v>
                </c:pt>
                <c:pt idx="18">
                  <c:v>75.837684416377144</c:v>
                </c:pt>
                <c:pt idx="19">
                  <c:v>79.875844670896271</c:v>
                </c:pt>
                <c:pt idx="20">
                  <c:v>83.355219134154879</c:v>
                </c:pt>
                <c:pt idx="21">
                  <c:v>86.302201031450352</c:v>
                </c:pt>
                <c:pt idx="22">
                  <c:v>88.762244809737723</c:v>
                </c:pt>
                <c:pt idx="23">
                  <c:v>90.791019149055785</c:v>
                </c:pt>
                <c:pt idx="24">
                  <c:v>92.447438271514287</c:v>
                </c:pt>
                <c:pt idx="25">
                  <c:v>93.788807209457104</c:v>
                </c:pt>
                <c:pt idx="26">
                  <c:v>94.867859155170535</c:v>
                </c:pt>
                <c:pt idx="27">
                  <c:v>95.73126508269803</c:v>
                </c:pt>
                <c:pt idx="28">
                  <c:v>96.419171258216224</c:v>
                </c:pt>
                <c:pt idx="29">
                  <c:v>96.965384244178892</c:v>
                </c:pt>
                <c:pt idx="30">
                  <c:v>97.397916181290086</c:v>
                </c:pt>
                <c:pt idx="31">
                  <c:v>97.739692773520119</c:v>
                </c:pt>
                <c:pt idx="32">
                  <c:v>98.009298939737491</c:v>
                </c:pt>
                <c:pt idx="33">
                  <c:v>98.221689955308975</c:v>
                </c:pt>
                <c:pt idx="34">
                  <c:v>98.388831553311803</c:v>
                </c:pt>
                <c:pt idx="35">
                  <c:v>98.520254912313675</c:v>
                </c:pt>
                <c:pt idx="36">
                  <c:v>98.623525624466936</c:v>
                </c:pt>
                <c:pt idx="37">
                  <c:v>98.704632761232304</c:v>
                </c:pt>
                <c:pt idx="38">
                  <c:v>98.7683073348785</c:v>
                </c:pt>
                <c:pt idx="39">
                  <c:v>98.81828036559105</c:v>
                </c:pt>
                <c:pt idx="40">
                  <c:v>98.857490429253914</c:v>
                </c:pt>
                <c:pt idx="41">
                  <c:v>98.888249614899152</c:v>
                </c:pt>
                <c:pt idx="42">
                  <c:v>98.912375639858169</c:v>
                </c:pt>
                <c:pt idx="43">
                  <c:v>98.931296665426586</c:v>
                </c:pt>
                <c:pt idx="44">
                  <c:v>98.946134234690433</c:v>
                </c:pt>
                <c:pt idx="45">
                  <c:v>98.957768764609028</c:v>
                </c:pt>
                <c:pt idx="46">
                  <c:v>98.966891179616582</c:v>
                </c:pt>
                <c:pt idx="47">
                  <c:v>98.974043568723616</c:v>
                </c:pt>
                <c:pt idx="48">
                  <c:v>98.979651168529955</c:v>
                </c:pt>
                <c:pt idx="49">
                  <c:v>98.984047503699628</c:v>
                </c:pt>
                <c:pt idx="50">
                  <c:v>98.987494137117068</c:v>
                </c:pt>
                <c:pt idx="51">
                  <c:v>98.990196178270466</c:v>
                </c:pt>
                <c:pt idx="52">
                  <c:v>98.992314456464058</c:v>
                </c:pt>
                <c:pt idx="53">
                  <c:v>98.993975073397891</c:v>
                </c:pt>
                <c:pt idx="54">
                  <c:v>98.995276897617146</c:v>
                </c:pt>
                <c:pt idx="55">
                  <c:v>98.996297443237793</c:v>
                </c:pt>
              </c:numCache>
            </c:numRef>
          </c:val>
          <c:smooth val="0"/>
          <c:extLst>
            <c:ext xmlns:c16="http://schemas.microsoft.com/office/drawing/2014/chart" uri="{C3380CC4-5D6E-409C-BE32-E72D297353CC}">
              <c16:uniqueId val="{00000001-B250-43C7-B1EF-35E67FCA01AA}"/>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Data'!$BG$28</c:f>
              <c:strCache>
                <c:ptCount val="1"/>
                <c:pt idx="0">
                  <c:v>1st Derivative (Scaled to Fit)</c:v>
                </c:pt>
              </c:strCache>
            </c:strRef>
          </c:tx>
          <c:spPr>
            <a:ln w="25400" cap="rnd">
              <a:solidFill>
                <a:schemeClr val="accent5"/>
              </a:solidFill>
              <a:prstDash val="sysDash"/>
              <a:round/>
            </a:ln>
            <a:effectLst/>
          </c:spPr>
          <c:marker>
            <c:symbol val="none"/>
          </c:marker>
          <c:val>
            <c:numRef>
              <c:f>'Working Data'!$BG$189:$BG$244</c:f>
              <c:numCache>
                <c:formatCode>0.000</c:formatCode>
                <c:ptCount val="56"/>
                <c:pt idx="0">
                  <c:v>0.11378472321108218</c:v>
                </c:pt>
                <c:pt idx="1">
                  <c:v>0.14205356229381622</c:v>
                </c:pt>
                <c:pt idx="2">
                  <c:v>0.17635360386228999</c:v>
                </c:pt>
                <c:pt idx="3">
                  <c:v>0.21741696369513161</c:v>
                </c:pt>
                <c:pt idx="4">
                  <c:v>0.26575226477808883</c:v>
                </c:pt>
                <c:pt idx="5">
                  <c:v>0.32144664853995381</c:v>
                </c:pt>
                <c:pt idx="6">
                  <c:v>0.38391787276618006</c:v>
                </c:pt>
                <c:pt idx="7">
                  <c:v>0.4516478173706493</c:v>
                </c:pt>
                <c:pt idx="8">
                  <c:v>0.52196346970351104</c:v>
                </c:pt>
                <c:pt idx="9">
                  <c:v>0.59096660893817221</c:v>
                </c:pt>
                <c:pt idx="10">
                  <c:v>0.65372692180817016</c:v>
                </c:pt>
                <c:pt idx="11">
                  <c:v>0.70481600085044716</c:v>
                </c:pt>
                <c:pt idx="12">
                  <c:v>0.7391548093095911</c:v>
                </c:pt>
                <c:pt idx="13">
                  <c:v>0.75299822095471336</c:v>
                </c:pt>
                <c:pt idx="14">
                  <c:v>0.74476132720689348</c:v>
                </c:pt>
                <c:pt idx="15">
                  <c:v>0.71539234817136566</c:v>
                </c:pt>
                <c:pt idx="16">
                  <c:v>0.66814792853504346</c:v>
                </c:pt>
                <c:pt idx="17">
                  <c:v>0.60785846880076755</c:v>
                </c:pt>
                <c:pt idx="18">
                  <c:v>0.53995334649754434</c:v>
                </c:pt>
                <c:pt idx="19">
                  <c:v>0.46955549234238192</c:v>
                </c:pt>
                <c:pt idx="20">
                  <c:v>0.40085885404275334</c:v>
                </c:pt>
                <c:pt idx="21">
                  <c:v>0.33685230048637033</c:v>
                </c:pt>
                <c:pt idx="22">
                  <c:v>0.27933298090325981</c:v>
                </c:pt>
                <c:pt idx="23">
                  <c:v>0.22909801820314782</c:v>
                </c:pt>
                <c:pt idx="24">
                  <c:v>0.18620665598026004</c:v>
                </c:pt>
                <c:pt idx="25">
                  <c:v>0.1502371552502576</c:v>
                </c:pt>
                <c:pt idx="26">
                  <c:v>0.12049899224959824</c:v>
                </c:pt>
                <c:pt idx="27">
                  <c:v>9.6188399619073175E-2</c:v>
                </c:pt>
                <c:pt idx="28">
                  <c:v>7.6491253781548668E-2</c:v>
                </c:pt>
                <c:pt idx="29">
                  <c:v>6.0644067808839935E-2</c:v>
                </c:pt>
                <c:pt idx="30">
                  <c:v>4.796496124443745E-2</c:v>
                </c:pt>
                <c:pt idx="31">
                  <c:v>3.7864880857028646E-2</c:v>
                </c:pt>
                <c:pt idx="32">
                  <c:v>2.984689165475117E-2</c:v>
                </c:pt>
                <c:pt idx="33">
                  <c:v>2.3498992146401568E-2</c:v>
                </c:pt>
                <c:pt idx="34">
                  <c:v>1.8483998562221438E-2</c:v>
                </c:pt>
                <c:pt idx="35">
                  <c:v>1.4528650012758139E-2</c:v>
                </c:pt>
                <c:pt idx="36">
                  <c:v>1.1413139983236176E-2</c:v>
                </c:pt>
                <c:pt idx="37">
                  <c:v>8.9616722909535724E-3</c:v>
                </c:pt>
                <c:pt idx="38">
                  <c:v>7.0342709842311311E-3</c:v>
                </c:pt>
                <c:pt idx="39">
                  <c:v>5.5198635864186886E-3</c:v>
                </c:pt>
                <c:pt idx="40">
                  <c:v>4.3305475534728202E-3</c:v>
                </c:pt>
                <c:pt idx="41">
                  <c:v>3.3969012097014566E-3</c:v>
                </c:pt>
                <c:pt idx="42">
                  <c:v>2.6641869149847284E-3</c:v>
                </c:pt>
                <c:pt idx="43">
                  <c:v>2.0892995768801007E-3</c:v>
                </c:pt>
                <c:pt idx="44">
                  <c:v>1.6383280405378043E-3</c:v>
                </c:pt>
                <c:pt idx="45">
                  <c:v>1.2846146757143299E-3</c:v>
                </c:pt>
                <c:pt idx="46">
                  <c:v>1.0072165065234426E-3</c:v>
                </c:pt>
                <c:pt idx="47">
                  <c:v>7.8968791855034014E-4</c:v>
                </c:pt>
                <c:pt idx="48">
                  <c:v>6.1911965616533149E-4</c:v>
                </c:pt>
                <c:pt idx="49">
                  <c:v>4.8538132124634523E-4</c:v>
                </c:pt>
                <c:pt idx="50">
                  <c:v>3.805249972797562E-4</c:v>
                </c:pt>
                <c:pt idx="51">
                  <c:v>2.9831616620773634E-4</c:v>
                </c:pt>
                <c:pt idx="52">
                  <c:v>2.3386501792594779E-4</c:v>
                </c:pt>
                <c:pt idx="53">
                  <c:v>1.8333683204213081E-4</c:v>
                </c:pt>
                <c:pt idx="54">
                  <c:v>1.43724575048202E-4</c:v>
                </c:pt>
                <c:pt idx="55">
                  <c:v>1.1267041025969735E-4</c:v>
                </c:pt>
              </c:numCache>
            </c:numRef>
          </c:val>
          <c:smooth val="0"/>
          <c:extLst>
            <c:ext xmlns:c16="http://schemas.microsoft.com/office/drawing/2014/chart" uri="{C3380CC4-5D6E-409C-BE32-E72D297353CC}">
              <c16:uniqueId val="{00000002-B250-43C7-B1EF-35E67FCA01AA}"/>
            </c:ext>
          </c:extLst>
        </c:ser>
        <c:ser>
          <c:idx val="2"/>
          <c:order val="3"/>
          <c:tx>
            <c:strRef>
              <c:f>'Working Data'!$BH$28</c:f>
              <c:strCache>
                <c:ptCount val="1"/>
                <c:pt idx="0">
                  <c:v>2nd Derivative</c:v>
                </c:pt>
              </c:strCache>
            </c:strRef>
          </c:tx>
          <c:spPr>
            <a:ln w="25400" cap="rnd">
              <a:solidFill>
                <a:schemeClr val="accent3"/>
              </a:solidFill>
              <a:prstDash val="dash"/>
              <a:round/>
            </a:ln>
            <a:effectLst/>
          </c:spPr>
          <c:marker>
            <c:symbol val="none"/>
          </c:marker>
          <c:val>
            <c:numRef>
              <c:f>'Working Data'!$BH$189:$BH$244</c:f>
              <c:numCache>
                <c:formatCode>0.000E+00</c:formatCode>
                <c:ptCount val="56"/>
                <c:pt idx="0">
                  <c:v>0.20418494601104151</c:v>
                </c:pt>
                <c:pt idx="1">
                  <c:v>0.24921417314561656</c:v>
                </c:pt>
                <c:pt idx="2">
                  <c:v>0.30058133192937636</c:v>
                </c:pt>
                <c:pt idx="3">
                  <c:v>0.35713707993642901</c:v>
                </c:pt>
                <c:pt idx="4">
                  <c:v>0.41637753847689307</c:v>
                </c:pt>
                <c:pt idx="5">
                  <c:v>0.4739930606292832</c:v>
                </c:pt>
                <c:pt idx="6">
                  <c:v>0.52355355953022187</c:v>
                </c:pt>
                <c:pt idx="7">
                  <c:v>0.5565732649513232</c:v>
                </c:pt>
                <c:pt idx="8">
                  <c:v>0.56325551059187728</c:v>
                </c:pt>
                <c:pt idx="9">
                  <c:v>0.53414941955616124</c:v>
                </c:pt>
                <c:pt idx="10">
                  <c:v>0.46266127342092206</c:v>
                </c:pt>
                <c:pt idx="11">
                  <c:v>0.3478546313254095</c:v>
                </c:pt>
                <c:pt idx="12">
                  <c:v>0.19645645656780719</c:v>
                </c:pt>
                <c:pt idx="13">
                  <c:v>2.2872149410368438E-2</c:v>
                </c:pt>
                <c:pt idx="14">
                  <c:v>-0.15336634108855451</c:v>
                </c:pt>
                <c:pt idx="15">
                  <c:v>-0.31209151168744809</c:v>
                </c:pt>
                <c:pt idx="16">
                  <c:v>-0.43724232427253579</c:v>
                </c:pt>
                <c:pt idx="17">
                  <c:v>-0.5200249024117114</c:v>
                </c:pt>
                <c:pt idx="18">
                  <c:v>-0.55954239185165844</c:v>
                </c:pt>
                <c:pt idx="19">
                  <c:v>-0.56119585724882337</c:v>
                </c:pt>
                <c:pt idx="20">
                  <c:v>-0.53396928721177095</c:v>
                </c:pt>
                <c:pt idx="21">
                  <c:v>-0.48776707251272505</c:v>
                </c:pt>
                <c:pt idx="22">
                  <c:v>-0.43151561001986949</c:v>
                </c:pt>
                <c:pt idx="23">
                  <c:v>-0.37219977214771938</c:v>
                </c:pt>
                <c:pt idx="24">
                  <c:v>-0.31465282352898899</c:v>
                </c:pt>
                <c:pt idx="25">
                  <c:v>-0.26180051940245563</c:v>
                </c:pt>
                <c:pt idx="26">
                  <c:v>-0.21509527439561019</c:v>
                </c:pt>
                <c:pt idx="27">
                  <c:v>-0.17496760413927226</c:v>
                </c:pt>
                <c:pt idx="28">
                  <c:v>-0.14120864325899402</c:v>
                </c:pt>
                <c:pt idx="29">
                  <c:v>-0.11325685401612445</c:v>
                </c:pt>
                <c:pt idx="30">
                  <c:v>-9.0394058518479745E-2</c:v>
                </c:pt>
                <c:pt idx="31">
                  <c:v>-7.1868783891911536E-2</c:v>
                </c:pt>
                <c:pt idx="32">
                  <c:v>-5.6966990337339658E-2</c:v>
                </c:pt>
                <c:pt idx="33">
                  <c:v>-4.5047505621212194E-2</c:v>
                </c:pt>
                <c:pt idx="34">
                  <c:v>-3.5555333128925073E-2</c:v>
                </c:pt>
                <c:pt idx="35">
                  <c:v>-2.8022055929065728E-2</c:v>
                </c:pt>
                <c:pt idx="36">
                  <c:v>-2.2059407378960363E-2</c:v>
                </c:pt>
                <c:pt idx="37">
                  <c:v>-1.7349789968019766E-2</c:v>
                </c:pt>
                <c:pt idx="38">
                  <c:v>-1.3635965851297102E-2</c:v>
                </c:pt>
                <c:pt idx="39">
                  <c:v>-1.0711133653443689E-2</c:v>
                </c:pt>
                <c:pt idx="40">
                  <c:v>-8.4099816878796755E-3</c:v>
                </c:pt>
                <c:pt idx="41">
                  <c:v>-6.6009390000179779E-3</c:v>
                </c:pt>
                <c:pt idx="42">
                  <c:v>-5.1796402083306272E-3</c:v>
                </c:pt>
                <c:pt idx="43">
                  <c:v>-4.0635151890394206E-3</c:v>
                </c:pt>
                <c:pt idx="44">
                  <c:v>-3.1873692332212303E-3</c:v>
                </c:pt>
                <c:pt idx="45">
                  <c:v>-2.4998075025881509E-3</c:v>
                </c:pt>
                <c:pt idx="46">
                  <c:v>-1.9603635554768096E-3</c:v>
                </c:pt>
                <c:pt idx="47">
                  <c:v>-1.5372059939696139E-3</c:v>
                </c:pt>
                <c:pt idx="48">
                  <c:v>-1.2053145242198534E-3</c:v>
                </c:pt>
                <c:pt idx="49">
                  <c:v>-9.4503402018346501E-4</c:v>
                </c:pt>
                <c:pt idx="50">
                  <c:v>-7.4093109786929992E-4</c:v>
                </c:pt>
                <c:pt idx="51">
                  <c:v>-5.8089164853783871E-4</c:v>
                </c:pt>
                <c:pt idx="52">
                  <c:v>-4.5540961518751393E-4</c:v>
                </c:pt>
                <c:pt idx="53">
                  <c:v>-3.5702713610304159E-4</c:v>
                </c:pt>
                <c:pt idx="54">
                  <c:v>-2.7989423909008848E-4</c:v>
                </c:pt>
                <c:pt idx="55">
                  <c:v>-2.1942280208698295E-4</c:v>
                </c:pt>
              </c:numCache>
            </c:numRef>
          </c:val>
          <c:smooth val="0"/>
          <c:extLst>
            <c:ext xmlns:c16="http://schemas.microsoft.com/office/drawing/2014/chart" uri="{C3380CC4-5D6E-409C-BE32-E72D297353CC}">
              <c16:uniqueId val="{00000003-B250-43C7-B1EF-35E67FCA01AA}"/>
            </c:ext>
          </c:extLst>
        </c:ser>
        <c:ser>
          <c:idx val="3"/>
          <c:order val="4"/>
          <c:tx>
            <c:strRef>
              <c:f>'Working Data'!$BI$28</c:f>
              <c:strCache>
                <c:ptCount val="1"/>
                <c:pt idx="0">
                  <c:v>3rd Derivative</c:v>
                </c:pt>
              </c:strCache>
            </c:strRef>
          </c:tx>
          <c:spPr>
            <a:ln w="25400" cap="rnd">
              <a:solidFill>
                <a:schemeClr val="accent4"/>
              </a:solidFill>
              <a:prstDash val="dashDot"/>
              <a:round/>
            </a:ln>
            <a:effectLst/>
          </c:spPr>
          <c:marker>
            <c:symbol val="none"/>
          </c:marker>
          <c:val>
            <c:numRef>
              <c:f>'Working Data'!$BI$189:$BI$244</c:f>
              <c:numCache>
                <c:formatCode>0.000E+00</c:formatCode>
                <c:ptCount val="56"/>
                <c:pt idx="0">
                  <c:v>4.1725569043437216E-2</c:v>
                </c:pt>
                <c:pt idx="1">
                  <c:v>4.8299909917760765E-2</c:v>
                </c:pt>
                <c:pt idx="2">
                  <c:v>5.4250318486910261E-2</c:v>
                </c:pt>
                <c:pt idx="3">
                  <c:v>5.8451730944846E-2</c:v>
                </c:pt>
                <c:pt idx="4">
                  <c:v>5.9316745445007965E-2</c:v>
                </c:pt>
                <c:pt idx="5">
                  <c:v>5.4842303023944362E-2</c:v>
                </c:pt>
                <c:pt idx="6">
                  <c:v>4.2852632326389604E-2</c:v>
                </c:pt>
                <c:pt idx="7">
                  <c:v>2.1526357177512178E-2</c:v>
                </c:pt>
                <c:pt idx="8">
                  <c:v>-9.7801935877741136E-3</c:v>
                </c:pt>
                <c:pt idx="9">
                  <c:v>-4.9580350257830939E-2</c:v>
                </c:pt>
                <c:pt idx="10">
                  <c:v>-9.358863297080143E-2</c:v>
                </c:pt>
                <c:pt idx="11">
                  <c:v>-0.13490539584591932</c:v>
                </c:pt>
                <c:pt idx="12">
                  <c:v>-0.16544597800314254</c:v>
                </c:pt>
                <c:pt idx="13">
                  <c:v>-0.17838802023839531</c:v>
                </c:pt>
                <c:pt idx="14">
                  <c:v>-0.17064383735267605</c:v>
                </c:pt>
                <c:pt idx="15">
                  <c:v>-0.14407456834910101</c:v>
                </c:pt>
                <c:pt idx="16">
                  <c:v>-0.10475185297273949</c:v>
                </c:pt>
                <c:pt idx="17">
                  <c:v>-6.0693476978123377E-2</c:v>
                </c:pt>
                <c:pt idx="18">
                  <c:v>-1.9289925852477983E-2</c:v>
                </c:pt>
                <c:pt idx="19">
                  <c:v>1.4439576390181768E-2</c:v>
                </c:pt>
                <c:pt idx="20">
                  <c:v>3.8330879214942506E-2</c:v>
                </c:pt>
                <c:pt idx="21">
                  <c:v>5.2570292387304728E-2</c:v>
                </c:pt>
                <c:pt idx="22">
                  <c:v>5.8765759108029225E-2</c:v>
                </c:pt>
                <c:pt idx="23">
                  <c:v>5.9065088652127569E-2</c:v>
                </c:pt>
                <c:pt idx="24">
                  <c:v>5.5548825449204531E-2</c:v>
                </c:pt>
                <c:pt idx="25">
                  <c:v>4.9921430557572415E-2</c:v>
                </c:pt>
                <c:pt idx="26">
                  <c:v>4.3423734854987864E-2</c:v>
                </c:pt>
                <c:pt idx="27">
                  <c:v>3.6871175259987066E-2</c:v>
                </c:pt>
                <c:pt idx="28">
                  <c:v>3.0743556427803454E-2</c:v>
                </c:pt>
                <c:pt idx="29">
                  <c:v>2.5281724616599714E-2</c:v>
                </c:pt>
                <c:pt idx="30">
                  <c:v>2.057024898082525E-2</c:v>
                </c:pt>
                <c:pt idx="31">
                  <c:v>1.6599866285447434E-2</c:v>
                </c:pt>
                <c:pt idx="32">
                  <c:v>1.3310783053533878E-2</c:v>
                </c:pt>
                <c:pt idx="33">
                  <c:v>1.0620678450277593E-2</c:v>
                </c:pt>
                <c:pt idx="34">
                  <c:v>8.4416201545142976E-3</c:v>
                </c:pt>
                <c:pt idx="35">
                  <c:v>6.6894822553620597E-3</c:v>
                </c:pt>
                <c:pt idx="36">
                  <c:v>5.2885731966837357E-3</c:v>
                </c:pt>
                <c:pt idx="37">
                  <c:v>4.1733679064171096E-3</c:v>
                </c:pt>
                <c:pt idx="38">
                  <c:v>3.2885976454022328E-3</c:v>
                </c:pt>
                <c:pt idx="39">
                  <c:v>2.5884895490859462E-3</c:v>
                </c:pt>
                <c:pt idx="40">
                  <c:v>2.0356341895036508E-3</c:v>
                </c:pt>
                <c:pt idx="41">
                  <c:v>1.5997555771205595E-3</c:v>
                </c:pt>
                <c:pt idx="42">
                  <c:v>1.2565303841282805E-3</c:v>
                </c:pt>
                <c:pt idx="43">
                  <c:v>9.8652618377531305E-4</c:v>
                </c:pt>
                <c:pt idx="44">
                  <c:v>7.742839772259684E-4</c:v>
                </c:pt>
                <c:pt idx="45">
                  <c:v>6.0754592718639084E-4</c:v>
                </c:pt>
                <c:pt idx="46">
                  <c:v>4.7661701806461641E-4</c:v>
                </c:pt>
                <c:pt idx="47">
                  <c:v>3.738442339159545E-4</c:v>
                </c:pt>
                <c:pt idx="48">
                  <c:v>2.9319564852832626E-4</c:v>
                </c:pt>
                <c:pt idx="49">
                  <c:v>2.2992266666763231E-4</c:v>
                </c:pt>
                <c:pt idx="50">
                  <c:v>1.8029043659386975E-4</c:v>
                </c:pt>
                <c:pt idx="51">
                  <c:v>1.4136354910932689E-4</c:v>
                </c:pt>
                <c:pt idx="52">
                  <c:v>1.1083621580913037E-4</c:v>
                </c:pt>
                <c:pt idx="53">
                  <c:v>8.6898017681459169E-5</c:v>
                </c:pt>
                <c:pt idx="54">
                  <c:v>6.8127970633048999E-5</c:v>
                </c:pt>
                <c:pt idx="55">
                  <c:v>5.341105558960467E-5</c:v>
                </c:pt>
              </c:numCache>
            </c:numRef>
          </c:val>
          <c:smooth val="0"/>
          <c:extLst>
            <c:ext xmlns:c16="http://schemas.microsoft.com/office/drawing/2014/chart" uri="{C3380CC4-5D6E-409C-BE32-E72D297353CC}">
              <c16:uniqueId val="{00000004-B250-43C7-B1EF-35E67FCA01AA}"/>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a:p>
                <a:pPr marL="0" marR="0" lvl="0" indent="0" algn="ctr" defTabSz="914400" rtl="0" eaLnBrk="1" fontAlgn="auto" latinLnBrk="0" hangingPunct="1">
                  <a:lnSpc>
                    <a:spcPct val="100000"/>
                  </a:lnSpc>
                  <a:spcBef>
                    <a:spcPts val="0"/>
                  </a:spcBef>
                  <a:spcAft>
                    <a:spcPts val="0"/>
                  </a:spcAft>
                  <a:buClrTx/>
                  <a:buSzTx/>
                  <a:buFontTx/>
                  <a:buNone/>
                  <a:tabLst/>
                  <a:defRPr/>
                </a:pPr>
                <a:endParaRPr lang="en-US"/>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LogNormal</a:t>
            </a:r>
          </a:p>
        </c:rich>
      </c:tx>
      <c:overlay val="0"/>
    </c:title>
    <c:autoTitleDeleted val="0"/>
    <c:plotArea>
      <c:layout/>
      <c:areaChart>
        <c:grouping val="standard"/>
        <c:varyColors val="0"/>
        <c:ser>
          <c:idx val="2"/>
          <c:order val="2"/>
          <c:tx>
            <c:v>Shade</c:v>
          </c:tx>
          <c:spPr>
            <a:solidFill>
              <a:srgbClr val="CCFFCC"/>
            </a:solidFill>
            <a:ln w="25400">
              <a:noFill/>
            </a:ln>
          </c:spPr>
          <c:cat>
            <c:numRef>
              <c:f>BPIDF2!$CL$1:$CL$22</c:f>
              <c:numCache>
                <c:formatCode>General</c:formatCode>
                <c:ptCount val="22"/>
                <c:pt idx="0">
                  <c:v>330</c:v>
                </c:pt>
                <c:pt idx="1">
                  <c:v>330</c:v>
                </c:pt>
                <c:pt idx="2">
                  <c:v>1522</c:v>
                </c:pt>
                <c:pt idx="3">
                  <c:v>1522</c:v>
                </c:pt>
                <c:pt idx="4">
                  <c:v>1522</c:v>
                </c:pt>
                <c:pt idx="5">
                  <c:v>2713</c:v>
                </c:pt>
                <c:pt idx="6">
                  <c:v>2713</c:v>
                </c:pt>
                <c:pt idx="7">
                  <c:v>2713</c:v>
                </c:pt>
                <c:pt idx="8">
                  <c:v>3904</c:v>
                </c:pt>
                <c:pt idx="9">
                  <c:v>3904</c:v>
                </c:pt>
                <c:pt idx="10">
                  <c:v>3904</c:v>
                </c:pt>
                <c:pt idx="11">
                  <c:v>5095</c:v>
                </c:pt>
                <c:pt idx="12">
                  <c:v>5095</c:v>
                </c:pt>
                <c:pt idx="13">
                  <c:v>5095</c:v>
                </c:pt>
                <c:pt idx="14">
                  <c:v>6287</c:v>
                </c:pt>
                <c:pt idx="15">
                  <c:v>6287</c:v>
                </c:pt>
                <c:pt idx="16">
                  <c:v>6287</c:v>
                </c:pt>
                <c:pt idx="17">
                  <c:v>7478</c:v>
                </c:pt>
                <c:pt idx="18">
                  <c:v>7478</c:v>
                </c:pt>
                <c:pt idx="19">
                  <c:v>7478</c:v>
                </c:pt>
                <c:pt idx="20">
                  <c:v>8669</c:v>
                </c:pt>
                <c:pt idx="21">
                  <c:v>8669</c:v>
                </c:pt>
              </c:numCache>
            </c:numRef>
          </c:cat>
          <c:val>
            <c:numRef>
              <c:f>BPIDF2!$CD$1:$CD$22</c:f>
              <c:numCache>
                <c:formatCode>General</c:formatCode>
                <c:ptCount val="22"/>
                <c:pt idx="0">
                  <c:v>0</c:v>
                </c:pt>
                <c:pt idx="1">
                  <c:v>0.45238095238095238</c:v>
                </c:pt>
                <c:pt idx="2">
                  <c:v>0.45238095238095238</c:v>
                </c:pt>
                <c:pt idx="3">
                  <c:v>0</c:v>
                </c:pt>
                <c:pt idx="4">
                  <c:v>0.30952380952380953</c:v>
                </c:pt>
                <c:pt idx="5">
                  <c:v>0.30952380952380953</c:v>
                </c:pt>
                <c:pt idx="6">
                  <c:v>0</c:v>
                </c:pt>
                <c:pt idx="7">
                  <c:v>0.14285714285714285</c:v>
                </c:pt>
                <c:pt idx="8">
                  <c:v>0.14285714285714285</c:v>
                </c:pt>
                <c:pt idx="9">
                  <c:v>0</c:v>
                </c:pt>
                <c:pt idx="10">
                  <c:v>4.7619047619047616E-2</c:v>
                </c:pt>
                <c:pt idx="11">
                  <c:v>4.7619047619047616E-2</c:v>
                </c:pt>
                <c:pt idx="12">
                  <c:v>0</c:v>
                </c:pt>
                <c:pt idx="13">
                  <c:v>2.3809523809523808E-2</c:v>
                </c:pt>
                <c:pt idx="14">
                  <c:v>2.3809523809523808E-2</c:v>
                </c:pt>
                <c:pt idx="15">
                  <c:v>0</c:v>
                </c:pt>
                <c:pt idx="16">
                  <c:v>0</c:v>
                </c:pt>
                <c:pt idx="17">
                  <c:v>0</c:v>
                </c:pt>
                <c:pt idx="18">
                  <c:v>0</c:v>
                </c:pt>
                <c:pt idx="19">
                  <c:v>2.3809523809523808E-2</c:v>
                </c:pt>
                <c:pt idx="20">
                  <c:v>2.3809523809523808E-2</c:v>
                </c:pt>
                <c:pt idx="21">
                  <c:v>0</c:v>
                </c:pt>
              </c:numCache>
            </c:numRef>
          </c:val>
          <c:extLst>
            <c:ext xmlns:c16="http://schemas.microsoft.com/office/drawing/2014/chart" uri="{C3380CC4-5D6E-409C-BE32-E72D297353CC}">
              <c16:uniqueId val="{00000002-C5D1-4804-9FCF-1FC7185A2088}"/>
            </c:ext>
          </c:extLst>
        </c:ser>
        <c:dLbls>
          <c:showLegendKey val="0"/>
          <c:showVal val="0"/>
          <c:showCatName val="0"/>
          <c:showSerName val="0"/>
          <c:showPercent val="0"/>
          <c:showBubbleSize val="0"/>
        </c:dLbls>
        <c:axId val="1836169135"/>
        <c:axId val="1836166640"/>
      </c:areaChart>
      <c:scatterChart>
        <c:scatterStyle val="lineMarker"/>
        <c:varyColors val="0"/>
        <c:ser>
          <c:idx val="0"/>
          <c:order val="0"/>
          <c:tx>
            <c:v>Hist</c:v>
          </c:tx>
          <c:spPr>
            <a:ln w="12700">
              <a:solidFill>
                <a:srgbClr val="000000"/>
              </a:solidFill>
              <a:prstDash val="solid"/>
            </a:ln>
          </c:spPr>
          <c:marker>
            <c:symbol val="none"/>
          </c:marker>
          <c:xVal>
            <c:numRef>
              <c:f>BPIDF2!$CC$1:$CC$22</c:f>
              <c:numCache>
                <c:formatCode>General</c:formatCode>
                <c:ptCount val="22"/>
                <c:pt idx="0">
                  <c:v>1.3169999999999999</c:v>
                </c:pt>
                <c:pt idx="1">
                  <c:v>1.3169999999999999</c:v>
                </c:pt>
                <c:pt idx="2">
                  <c:v>6.0819999999999999</c:v>
                </c:pt>
                <c:pt idx="3">
                  <c:v>6.0819999999999999</c:v>
                </c:pt>
                <c:pt idx="4">
                  <c:v>6.0819999999999999</c:v>
                </c:pt>
                <c:pt idx="5">
                  <c:v>10.847</c:v>
                </c:pt>
                <c:pt idx="6">
                  <c:v>10.847</c:v>
                </c:pt>
                <c:pt idx="7">
                  <c:v>10.847</c:v>
                </c:pt>
                <c:pt idx="8">
                  <c:v>15.611999999999998</c:v>
                </c:pt>
                <c:pt idx="9">
                  <c:v>15.611999999999998</c:v>
                </c:pt>
                <c:pt idx="10">
                  <c:v>15.611999999999998</c:v>
                </c:pt>
                <c:pt idx="11">
                  <c:v>20.376999999999999</c:v>
                </c:pt>
                <c:pt idx="12">
                  <c:v>20.376999999999999</c:v>
                </c:pt>
                <c:pt idx="13">
                  <c:v>20.376999999999999</c:v>
                </c:pt>
                <c:pt idx="14">
                  <c:v>25.141999999999999</c:v>
                </c:pt>
                <c:pt idx="15">
                  <c:v>25.141999999999999</c:v>
                </c:pt>
                <c:pt idx="16">
                  <c:v>25.141999999999999</c:v>
                </c:pt>
                <c:pt idx="17">
                  <c:v>29.907</c:v>
                </c:pt>
                <c:pt idx="18">
                  <c:v>29.907</c:v>
                </c:pt>
                <c:pt idx="19">
                  <c:v>29.907</c:v>
                </c:pt>
                <c:pt idx="20">
                  <c:v>34.671999999999997</c:v>
                </c:pt>
                <c:pt idx="21">
                  <c:v>34.671999999999997</c:v>
                </c:pt>
              </c:numCache>
            </c:numRef>
          </c:xVal>
          <c:yVal>
            <c:numRef>
              <c:f>BPIDF2!$CD$1:$CD$22</c:f>
              <c:numCache>
                <c:formatCode>General</c:formatCode>
                <c:ptCount val="22"/>
                <c:pt idx="0">
                  <c:v>0</c:v>
                </c:pt>
                <c:pt idx="1">
                  <c:v>0.45238095238095238</c:v>
                </c:pt>
                <c:pt idx="2">
                  <c:v>0.45238095238095238</c:v>
                </c:pt>
                <c:pt idx="3">
                  <c:v>0</c:v>
                </c:pt>
                <c:pt idx="4">
                  <c:v>0.30952380952380953</c:v>
                </c:pt>
                <c:pt idx="5">
                  <c:v>0.30952380952380953</c:v>
                </c:pt>
                <c:pt idx="6">
                  <c:v>0</c:v>
                </c:pt>
                <c:pt idx="7">
                  <c:v>0.14285714285714285</c:v>
                </c:pt>
                <c:pt idx="8">
                  <c:v>0.14285714285714285</c:v>
                </c:pt>
                <c:pt idx="9">
                  <c:v>0</c:v>
                </c:pt>
                <c:pt idx="10">
                  <c:v>4.7619047619047616E-2</c:v>
                </c:pt>
                <c:pt idx="11">
                  <c:v>4.7619047619047616E-2</c:v>
                </c:pt>
                <c:pt idx="12">
                  <c:v>0</c:v>
                </c:pt>
                <c:pt idx="13">
                  <c:v>2.3809523809523808E-2</c:v>
                </c:pt>
                <c:pt idx="14">
                  <c:v>2.3809523809523808E-2</c:v>
                </c:pt>
                <c:pt idx="15">
                  <c:v>0</c:v>
                </c:pt>
                <c:pt idx="16">
                  <c:v>0</c:v>
                </c:pt>
                <c:pt idx="17">
                  <c:v>0</c:v>
                </c:pt>
                <c:pt idx="18">
                  <c:v>0</c:v>
                </c:pt>
                <c:pt idx="19">
                  <c:v>2.3809523809523808E-2</c:v>
                </c:pt>
                <c:pt idx="20">
                  <c:v>2.3809523809523808E-2</c:v>
                </c:pt>
                <c:pt idx="21">
                  <c:v>0</c:v>
                </c:pt>
              </c:numCache>
            </c:numRef>
          </c:yVal>
          <c:smooth val="0"/>
          <c:extLst>
            <c:ext xmlns:c16="http://schemas.microsoft.com/office/drawing/2014/chart" uri="{C3380CC4-5D6E-409C-BE32-E72D297353CC}">
              <c16:uniqueId val="{00000000-C5D1-4804-9FCF-1FC7185A2088}"/>
            </c:ext>
          </c:extLst>
        </c:ser>
        <c:ser>
          <c:idx val="1"/>
          <c:order val="1"/>
          <c:spPr>
            <a:ln w="25400">
              <a:solidFill>
                <a:srgbClr val="000000"/>
              </a:solidFill>
              <a:prstDash val="solid"/>
            </a:ln>
          </c:spPr>
          <c:marker>
            <c:symbol val="none"/>
          </c:marker>
          <c:xVal>
            <c:numRef>
              <c:f>BPIDF2!$CE$1:$CE$250</c:f>
              <c:numCache>
                <c:formatCode>General</c:formatCode>
                <c:ptCount val="250"/>
                <c:pt idx="0">
                  <c:v>0.54699593808415858</c:v>
                </c:pt>
                <c:pt idx="1">
                  <c:v>0.82334300634842505</c:v>
                </c:pt>
                <c:pt idx="2">
                  <c:v>1.0996900746126916</c:v>
                </c:pt>
                <c:pt idx="3">
                  <c:v>1.3760371428769582</c:v>
                </c:pt>
                <c:pt idx="4">
                  <c:v>1.6523842111412248</c:v>
                </c:pt>
                <c:pt idx="5">
                  <c:v>1.9287312794054914</c:v>
                </c:pt>
                <c:pt idx="6">
                  <c:v>2.2050783476697577</c:v>
                </c:pt>
                <c:pt idx="7">
                  <c:v>2.4814254159340243</c:v>
                </c:pt>
                <c:pt idx="8">
                  <c:v>2.7577724841982909</c:v>
                </c:pt>
                <c:pt idx="9">
                  <c:v>3.0341195524625575</c:v>
                </c:pt>
                <c:pt idx="10">
                  <c:v>3.3104666207268241</c:v>
                </c:pt>
                <c:pt idx="11">
                  <c:v>3.5868136889910907</c:v>
                </c:pt>
                <c:pt idx="12">
                  <c:v>3.8631607572553572</c:v>
                </c:pt>
                <c:pt idx="13">
                  <c:v>4.1395078255196234</c:v>
                </c:pt>
                <c:pt idx="14">
                  <c:v>4.41585489378389</c:v>
                </c:pt>
                <c:pt idx="15">
                  <c:v>4.6922019620481565</c:v>
                </c:pt>
                <c:pt idx="16">
                  <c:v>4.9685490303124231</c:v>
                </c:pt>
                <c:pt idx="17">
                  <c:v>5.2448960985766897</c:v>
                </c:pt>
                <c:pt idx="18">
                  <c:v>5.5212431668409563</c:v>
                </c:pt>
                <c:pt idx="19">
                  <c:v>5.7975902351052229</c:v>
                </c:pt>
                <c:pt idx="20">
                  <c:v>6.0739373033694894</c:v>
                </c:pt>
                <c:pt idx="21">
                  <c:v>6.350284371633756</c:v>
                </c:pt>
                <c:pt idx="22">
                  <c:v>6.6266314398980226</c:v>
                </c:pt>
                <c:pt idx="23">
                  <c:v>6.9029785081622892</c:v>
                </c:pt>
                <c:pt idx="24">
                  <c:v>7.1793255764265558</c:v>
                </c:pt>
                <c:pt idx="25">
                  <c:v>7.4556726446908224</c:v>
                </c:pt>
                <c:pt idx="26">
                  <c:v>7.7320197129550889</c:v>
                </c:pt>
                <c:pt idx="27">
                  <c:v>8.0083667812193546</c:v>
                </c:pt>
                <c:pt idx="28">
                  <c:v>8.2847138494836212</c:v>
                </c:pt>
                <c:pt idx="29">
                  <c:v>8.5610609177478878</c:v>
                </c:pt>
                <c:pt idx="30">
                  <c:v>8.8374079860121544</c:v>
                </c:pt>
                <c:pt idx="31">
                  <c:v>9.113755054276421</c:v>
                </c:pt>
                <c:pt idx="32">
                  <c:v>9.3901021225406875</c:v>
                </c:pt>
                <c:pt idx="33">
                  <c:v>9.6664491908049541</c:v>
                </c:pt>
                <c:pt idx="34">
                  <c:v>9.9427962590692207</c:v>
                </c:pt>
                <c:pt idx="35">
                  <c:v>10.219143327333487</c:v>
                </c:pt>
                <c:pt idx="36">
                  <c:v>10.495490395597754</c:v>
                </c:pt>
                <c:pt idx="37">
                  <c:v>10.77183746386202</c:v>
                </c:pt>
                <c:pt idx="38">
                  <c:v>11.048184532126287</c:v>
                </c:pt>
                <c:pt idx="39">
                  <c:v>11.324531600390554</c:v>
                </c:pt>
                <c:pt idx="40">
                  <c:v>11.60087866865482</c:v>
                </c:pt>
                <c:pt idx="41">
                  <c:v>11.877225736919087</c:v>
                </c:pt>
                <c:pt idx="42">
                  <c:v>12.153572805183353</c:v>
                </c:pt>
                <c:pt idx="43">
                  <c:v>12.42991987344762</c:v>
                </c:pt>
                <c:pt idx="44">
                  <c:v>12.706266941711887</c:v>
                </c:pt>
                <c:pt idx="45">
                  <c:v>12.982614009976153</c:v>
                </c:pt>
                <c:pt idx="46">
                  <c:v>13.25896107824042</c:v>
                </c:pt>
                <c:pt idx="47">
                  <c:v>13.535308146504686</c:v>
                </c:pt>
                <c:pt idx="48">
                  <c:v>13.811655214768953</c:v>
                </c:pt>
                <c:pt idx="49">
                  <c:v>14.088002283033219</c:v>
                </c:pt>
                <c:pt idx="50">
                  <c:v>14.364349351297486</c:v>
                </c:pt>
                <c:pt idx="51">
                  <c:v>14.640696419561753</c:v>
                </c:pt>
                <c:pt idx="52">
                  <c:v>14.917043487826019</c:v>
                </c:pt>
                <c:pt idx="53">
                  <c:v>15.193390556090286</c:v>
                </c:pt>
                <c:pt idx="54">
                  <c:v>15.469737624354552</c:v>
                </c:pt>
                <c:pt idx="55">
                  <c:v>15.746084692618819</c:v>
                </c:pt>
                <c:pt idx="56">
                  <c:v>16.022431760883084</c:v>
                </c:pt>
                <c:pt idx="57">
                  <c:v>16.298778829147349</c:v>
                </c:pt>
                <c:pt idx="58">
                  <c:v>16.575125897411613</c:v>
                </c:pt>
                <c:pt idx="59">
                  <c:v>16.851472965675878</c:v>
                </c:pt>
                <c:pt idx="60">
                  <c:v>17.127820033940143</c:v>
                </c:pt>
                <c:pt idx="61">
                  <c:v>17.404167102204408</c:v>
                </c:pt>
                <c:pt idx="62">
                  <c:v>17.680514170468673</c:v>
                </c:pt>
                <c:pt idx="63">
                  <c:v>17.956861238732937</c:v>
                </c:pt>
                <c:pt idx="64">
                  <c:v>18.233208306997202</c:v>
                </c:pt>
                <c:pt idx="65">
                  <c:v>18.509555375261467</c:v>
                </c:pt>
                <c:pt idx="66">
                  <c:v>18.785902443525732</c:v>
                </c:pt>
                <c:pt idx="67">
                  <c:v>19.062249511789997</c:v>
                </c:pt>
                <c:pt idx="68">
                  <c:v>19.338596580054261</c:v>
                </c:pt>
                <c:pt idx="69">
                  <c:v>19.614943648318526</c:v>
                </c:pt>
                <c:pt idx="70">
                  <c:v>19.891290716582791</c:v>
                </c:pt>
                <c:pt idx="71">
                  <c:v>20.167637784847056</c:v>
                </c:pt>
                <c:pt idx="72">
                  <c:v>20.443984853111321</c:v>
                </c:pt>
                <c:pt idx="73">
                  <c:v>20.720331921375585</c:v>
                </c:pt>
                <c:pt idx="74">
                  <c:v>20.99667898963985</c:v>
                </c:pt>
                <c:pt idx="75">
                  <c:v>21.273026057904115</c:v>
                </c:pt>
                <c:pt idx="76">
                  <c:v>21.54937312616838</c:v>
                </c:pt>
                <c:pt idx="77">
                  <c:v>21.825720194432645</c:v>
                </c:pt>
                <c:pt idx="78">
                  <c:v>22.102067262696909</c:v>
                </c:pt>
                <c:pt idx="79">
                  <c:v>22.378414330961174</c:v>
                </c:pt>
                <c:pt idx="80">
                  <c:v>22.654761399225439</c:v>
                </c:pt>
                <c:pt idx="81">
                  <c:v>22.931108467489704</c:v>
                </c:pt>
                <c:pt idx="82">
                  <c:v>23.207455535753969</c:v>
                </c:pt>
                <c:pt idx="83">
                  <c:v>23.483802604018233</c:v>
                </c:pt>
                <c:pt idx="84">
                  <c:v>23.760149672282498</c:v>
                </c:pt>
                <c:pt idx="85">
                  <c:v>24.036496740546763</c:v>
                </c:pt>
                <c:pt idx="86">
                  <c:v>24.312843808811028</c:v>
                </c:pt>
                <c:pt idx="87">
                  <c:v>24.589190877075293</c:v>
                </c:pt>
                <c:pt idx="88">
                  <c:v>24.865537945339558</c:v>
                </c:pt>
                <c:pt idx="89">
                  <c:v>25.141885013603822</c:v>
                </c:pt>
                <c:pt idx="90">
                  <c:v>25.418232081868087</c:v>
                </c:pt>
                <c:pt idx="91">
                  <c:v>25.694579150132352</c:v>
                </c:pt>
                <c:pt idx="92">
                  <c:v>25.970926218396617</c:v>
                </c:pt>
                <c:pt idx="93">
                  <c:v>26.247273286660882</c:v>
                </c:pt>
                <c:pt idx="94">
                  <c:v>26.523620354925146</c:v>
                </c:pt>
                <c:pt idx="95">
                  <c:v>26.799967423189411</c:v>
                </c:pt>
                <c:pt idx="96">
                  <c:v>27.076314491453676</c:v>
                </c:pt>
                <c:pt idx="97">
                  <c:v>27.352661559717941</c:v>
                </c:pt>
                <c:pt idx="98">
                  <c:v>27.629008627982206</c:v>
                </c:pt>
                <c:pt idx="99">
                  <c:v>27.90535569624647</c:v>
                </c:pt>
                <c:pt idx="100">
                  <c:v>28.181702764510735</c:v>
                </c:pt>
                <c:pt idx="101">
                  <c:v>28.458049832775</c:v>
                </c:pt>
                <c:pt idx="102">
                  <c:v>28.734396901039265</c:v>
                </c:pt>
                <c:pt idx="103">
                  <c:v>29.01074396930353</c:v>
                </c:pt>
                <c:pt idx="104">
                  <c:v>29.287091037567794</c:v>
                </c:pt>
                <c:pt idx="105">
                  <c:v>29.563438105832059</c:v>
                </c:pt>
                <c:pt idx="106">
                  <c:v>29.839785174096324</c:v>
                </c:pt>
                <c:pt idx="107">
                  <c:v>30.116132242360589</c:v>
                </c:pt>
                <c:pt idx="108">
                  <c:v>30.392479310624854</c:v>
                </c:pt>
                <c:pt idx="109">
                  <c:v>30.668826378889118</c:v>
                </c:pt>
                <c:pt idx="110">
                  <c:v>30.945173447153383</c:v>
                </c:pt>
                <c:pt idx="111">
                  <c:v>31.221520515417648</c:v>
                </c:pt>
                <c:pt idx="112">
                  <c:v>31.497867583681913</c:v>
                </c:pt>
                <c:pt idx="113">
                  <c:v>31.774214651946178</c:v>
                </c:pt>
                <c:pt idx="114">
                  <c:v>32.050561720210446</c:v>
                </c:pt>
                <c:pt idx="115">
                  <c:v>32.326908788474711</c:v>
                </c:pt>
                <c:pt idx="116">
                  <c:v>32.603255856738976</c:v>
                </c:pt>
                <c:pt idx="117">
                  <c:v>32.87960292500324</c:v>
                </c:pt>
                <c:pt idx="118">
                  <c:v>33.155949993267505</c:v>
                </c:pt>
                <c:pt idx="119">
                  <c:v>33.43229706153177</c:v>
                </c:pt>
                <c:pt idx="120">
                  <c:v>33.708644129796035</c:v>
                </c:pt>
                <c:pt idx="121">
                  <c:v>33.9849911980603</c:v>
                </c:pt>
                <c:pt idx="122">
                  <c:v>34.261338266324564</c:v>
                </c:pt>
                <c:pt idx="123">
                  <c:v>34.537685334588829</c:v>
                </c:pt>
                <c:pt idx="124">
                  <c:v>34.814032402853094</c:v>
                </c:pt>
                <c:pt idx="125">
                  <c:v>35.090379471117359</c:v>
                </c:pt>
                <c:pt idx="126">
                  <c:v>35.366726539381624</c:v>
                </c:pt>
                <c:pt idx="127">
                  <c:v>35.643073607645889</c:v>
                </c:pt>
                <c:pt idx="128">
                  <c:v>35.919420675910153</c:v>
                </c:pt>
                <c:pt idx="129">
                  <c:v>36.195767744174418</c:v>
                </c:pt>
                <c:pt idx="130">
                  <c:v>36.472114812438683</c:v>
                </c:pt>
                <c:pt idx="131">
                  <c:v>36.748461880702948</c:v>
                </c:pt>
                <c:pt idx="132">
                  <c:v>37.024808948967213</c:v>
                </c:pt>
                <c:pt idx="133">
                  <c:v>37.301156017231477</c:v>
                </c:pt>
                <c:pt idx="134">
                  <c:v>37.577503085495742</c:v>
                </c:pt>
                <c:pt idx="135">
                  <c:v>37.853850153760007</c:v>
                </c:pt>
                <c:pt idx="136">
                  <c:v>38.130197222024272</c:v>
                </c:pt>
                <c:pt idx="137">
                  <c:v>38.406544290288537</c:v>
                </c:pt>
                <c:pt idx="138">
                  <c:v>38.682891358552801</c:v>
                </c:pt>
                <c:pt idx="139">
                  <c:v>38.959238426817066</c:v>
                </c:pt>
                <c:pt idx="140">
                  <c:v>39.235585495081331</c:v>
                </c:pt>
                <c:pt idx="141">
                  <c:v>39.511932563345596</c:v>
                </c:pt>
                <c:pt idx="142">
                  <c:v>39.788279631609861</c:v>
                </c:pt>
                <c:pt idx="143">
                  <c:v>40.064626699874125</c:v>
                </c:pt>
                <c:pt idx="144">
                  <c:v>40.34097376813839</c:v>
                </c:pt>
                <c:pt idx="145">
                  <c:v>40.617320836402655</c:v>
                </c:pt>
                <c:pt idx="146">
                  <c:v>40.89366790466692</c:v>
                </c:pt>
                <c:pt idx="147">
                  <c:v>41.170014972931185</c:v>
                </c:pt>
                <c:pt idx="148">
                  <c:v>41.446362041195449</c:v>
                </c:pt>
                <c:pt idx="149">
                  <c:v>41.722709109459714</c:v>
                </c:pt>
                <c:pt idx="150">
                  <c:v>41.999056177723979</c:v>
                </c:pt>
                <c:pt idx="151">
                  <c:v>42.275403245988244</c:v>
                </c:pt>
                <c:pt idx="152">
                  <c:v>42.551750314252509</c:v>
                </c:pt>
                <c:pt idx="153">
                  <c:v>42.828097382516773</c:v>
                </c:pt>
                <c:pt idx="154">
                  <c:v>43.104444450781038</c:v>
                </c:pt>
                <c:pt idx="155">
                  <c:v>43.380791519045303</c:v>
                </c:pt>
                <c:pt idx="156">
                  <c:v>43.657138587309568</c:v>
                </c:pt>
                <c:pt idx="157">
                  <c:v>43.933485655573833</c:v>
                </c:pt>
                <c:pt idx="158">
                  <c:v>44.209832723838097</c:v>
                </c:pt>
                <c:pt idx="159">
                  <c:v>44.486179792102362</c:v>
                </c:pt>
                <c:pt idx="160">
                  <c:v>44.762526860366627</c:v>
                </c:pt>
                <c:pt idx="161">
                  <c:v>45.038873928630892</c:v>
                </c:pt>
                <c:pt idx="162">
                  <c:v>45.315220996895157</c:v>
                </c:pt>
                <c:pt idx="163">
                  <c:v>45.591568065159422</c:v>
                </c:pt>
                <c:pt idx="164">
                  <c:v>45.867915133423686</c:v>
                </c:pt>
                <c:pt idx="165">
                  <c:v>46.144262201687951</c:v>
                </c:pt>
                <c:pt idx="166">
                  <c:v>46.420609269952216</c:v>
                </c:pt>
                <c:pt idx="167">
                  <c:v>46.696956338216481</c:v>
                </c:pt>
                <c:pt idx="168">
                  <c:v>46.973303406480746</c:v>
                </c:pt>
                <c:pt idx="169">
                  <c:v>47.24965047474501</c:v>
                </c:pt>
                <c:pt idx="170">
                  <c:v>47.525997543009275</c:v>
                </c:pt>
                <c:pt idx="171">
                  <c:v>47.80234461127354</c:v>
                </c:pt>
                <c:pt idx="172">
                  <c:v>48.078691679537805</c:v>
                </c:pt>
                <c:pt idx="173">
                  <c:v>48.35503874780207</c:v>
                </c:pt>
                <c:pt idx="174">
                  <c:v>48.631385816066334</c:v>
                </c:pt>
                <c:pt idx="175">
                  <c:v>48.907732884330599</c:v>
                </c:pt>
                <c:pt idx="176">
                  <c:v>49.184079952594864</c:v>
                </c:pt>
                <c:pt idx="177">
                  <c:v>49.460427020859129</c:v>
                </c:pt>
                <c:pt idx="178">
                  <c:v>49.736774089123394</c:v>
                </c:pt>
                <c:pt idx="179">
                  <c:v>50.013121157387658</c:v>
                </c:pt>
                <c:pt idx="180">
                  <c:v>50.289468225651923</c:v>
                </c:pt>
                <c:pt idx="181">
                  <c:v>50.565815293916188</c:v>
                </c:pt>
                <c:pt idx="182">
                  <c:v>50.842162362180453</c:v>
                </c:pt>
                <c:pt idx="183">
                  <c:v>51.118509430444718</c:v>
                </c:pt>
                <c:pt idx="184">
                  <c:v>51.394856498708982</c:v>
                </c:pt>
                <c:pt idx="185">
                  <c:v>51.671203566973247</c:v>
                </c:pt>
                <c:pt idx="186">
                  <c:v>51.947550635237512</c:v>
                </c:pt>
                <c:pt idx="187">
                  <c:v>52.223897703501777</c:v>
                </c:pt>
                <c:pt idx="188">
                  <c:v>52.500244771766042</c:v>
                </c:pt>
                <c:pt idx="189">
                  <c:v>52.776591840030306</c:v>
                </c:pt>
                <c:pt idx="190">
                  <c:v>53.052938908294571</c:v>
                </c:pt>
                <c:pt idx="191">
                  <c:v>53.329285976558836</c:v>
                </c:pt>
                <c:pt idx="192">
                  <c:v>53.605633044823101</c:v>
                </c:pt>
                <c:pt idx="193">
                  <c:v>53.881980113087366</c:v>
                </c:pt>
                <c:pt idx="194">
                  <c:v>54.15832718135163</c:v>
                </c:pt>
                <c:pt idx="195">
                  <c:v>54.434674249615895</c:v>
                </c:pt>
                <c:pt idx="196">
                  <c:v>54.71102131788016</c:v>
                </c:pt>
                <c:pt idx="197">
                  <c:v>54.987368386144425</c:v>
                </c:pt>
                <c:pt idx="198">
                  <c:v>55.26371545440869</c:v>
                </c:pt>
                <c:pt idx="199">
                  <c:v>55.540062522672955</c:v>
                </c:pt>
                <c:pt idx="200">
                  <c:v>55.816409590937219</c:v>
                </c:pt>
                <c:pt idx="201">
                  <c:v>56.092756659201484</c:v>
                </c:pt>
                <c:pt idx="202">
                  <c:v>56.369103727465749</c:v>
                </c:pt>
                <c:pt idx="203">
                  <c:v>56.645450795730014</c:v>
                </c:pt>
                <c:pt idx="204">
                  <c:v>56.921797863994279</c:v>
                </c:pt>
                <c:pt idx="205">
                  <c:v>57.198144932258543</c:v>
                </c:pt>
                <c:pt idx="206">
                  <c:v>57.474492000522808</c:v>
                </c:pt>
                <c:pt idx="207">
                  <c:v>57.750839068787073</c:v>
                </c:pt>
                <c:pt idx="208">
                  <c:v>58.027186137051338</c:v>
                </c:pt>
                <c:pt idx="209">
                  <c:v>58.303533205315603</c:v>
                </c:pt>
                <c:pt idx="210">
                  <c:v>58.579880273579867</c:v>
                </c:pt>
                <c:pt idx="211">
                  <c:v>58.856227341844132</c:v>
                </c:pt>
                <c:pt idx="212">
                  <c:v>59.132574410108397</c:v>
                </c:pt>
                <c:pt idx="213">
                  <c:v>59.408921478372662</c:v>
                </c:pt>
                <c:pt idx="214">
                  <c:v>59.685268546636927</c:v>
                </c:pt>
                <c:pt idx="215">
                  <c:v>59.961615614901191</c:v>
                </c:pt>
                <c:pt idx="216">
                  <c:v>60.237962683165456</c:v>
                </c:pt>
                <c:pt idx="217">
                  <c:v>60.514309751429721</c:v>
                </c:pt>
                <c:pt idx="218">
                  <c:v>60.790656819693986</c:v>
                </c:pt>
                <c:pt idx="219">
                  <c:v>61.067003887958251</c:v>
                </c:pt>
                <c:pt idx="220">
                  <c:v>61.343350956222515</c:v>
                </c:pt>
                <c:pt idx="221">
                  <c:v>61.61969802448678</c:v>
                </c:pt>
                <c:pt idx="222">
                  <c:v>61.896045092751045</c:v>
                </c:pt>
                <c:pt idx="223">
                  <c:v>62.17239216101531</c:v>
                </c:pt>
                <c:pt idx="224">
                  <c:v>62.448739229279575</c:v>
                </c:pt>
                <c:pt idx="225">
                  <c:v>62.725086297543839</c:v>
                </c:pt>
                <c:pt idx="226">
                  <c:v>63.001433365808104</c:v>
                </c:pt>
                <c:pt idx="227">
                  <c:v>63.277780434072369</c:v>
                </c:pt>
                <c:pt idx="228">
                  <c:v>63.554127502336634</c:v>
                </c:pt>
                <c:pt idx="229">
                  <c:v>63.830474570600899</c:v>
                </c:pt>
                <c:pt idx="230">
                  <c:v>64.106821638865171</c:v>
                </c:pt>
                <c:pt idx="231">
                  <c:v>64.383168707129443</c:v>
                </c:pt>
                <c:pt idx="232">
                  <c:v>64.659515775393714</c:v>
                </c:pt>
                <c:pt idx="233">
                  <c:v>64.935862843657986</c:v>
                </c:pt>
                <c:pt idx="234">
                  <c:v>65.212209911922258</c:v>
                </c:pt>
                <c:pt idx="235">
                  <c:v>65.48855698018653</c:v>
                </c:pt>
                <c:pt idx="236">
                  <c:v>65.764904048450802</c:v>
                </c:pt>
                <c:pt idx="237">
                  <c:v>66.041251116715074</c:v>
                </c:pt>
                <c:pt idx="238">
                  <c:v>66.317598184979346</c:v>
                </c:pt>
                <c:pt idx="239">
                  <c:v>66.593945253243618</c:v>
                </c:pt>
                <c:pt idx="240">
                  <c:v>66.87029232150789</c:v>
                </c:pt>
                <c:pt idx="241">
                  <c:v>67.146639389772162</c:v>
                </c:pt>
                <c:pt idx="242">
                  <c:v>67.422986458036434</c:v>
                </c:pt>
                <c:pt idx="243">
                  <c:v>67.699333526300705</c:v>
                </c:pt>
                <c:pt idx="244">
                  <c:v>67.975680594564977</c:v>
                </c:pt>
                <c:pt idx="245">
                  <c:v>68.252027662829249</c:v>
                </c:pt>
                <c:pt idx="246">
                  <c:v>68.528374731093521</c:v>
                </c:pt>
                <c:pt idx="247">
                  <c:v>68.804721799357793</c:v>
                </c:pt>
                <c:pt idx="248">
                  <c:v>69.081068867622065</c:v>
                </c:pt>
                <c:pt idx="249">
                  <c:v>69.357415935886337</c:v>
                </c:pt>
              </c:numCache>
            </c:numRef>
          </c:xVal>
          <c:yVal>
            <c:numRef>
              <c:f>BPIDF2!$CF$1:$CF$250</c:f>
              <c:numCache>
                <c:formatCode>General</c:formatCode>
                <c:ptCount val="250"/>
                <c:pt idx="0">
                  <c:v>3.7404233511751581E-2</c:v>
                </c:pt>
                <c:pt idx="1">
                  <c:v>0.10867659689565891</c:v>
                </c:pt>
                <c:pt idx="2">
                  <c:v>0.19615319449518145</c:v>
                </c:pt>
                <c:pt idx="3">
                  <c:v>0.28222327240230172</c:v>
                </c:pt>
                <c:pt idx="4">
                  <c:v>0.35748746436326401</c:v>
                </c:pt>
                <c:pt idx="5">
                  <c:v>0.41838454887532289</c:v>
                </c:pt>
                <c:pt idx="6">
                  <c:v>0.46460496785153904</c:v>
                </c:pt>
                <c:pt idx="7">
                  <c:v>0.49740055600792726</c:v>
                </c:pt>
                <c:pt idx="8">
                  <c:v>0.5186305339812437</c:v>
                </c:pt>
                <c:pt idx="9">
                  <c:v>0.53026594042942987</c:v>
                </c:pt>
                <c:pt idx="10">
                  <c:v>0.53415366398895825</c:v>
                </c:pt>
                <c:pt idx="11">
                  <c:v>0.53192009698447751</c:v>
                </c:pt>
                <c:pt idx="12">
                  <c:v>0.52494653318677531</c:v>
                </c:pt>
                <c:pt idx="13">
                  <c:v>0.51437917600859195</c:v>
                </c:pt>
                <c:pt idx="14">
                  <c:v>0.50115396781513466</c:v>
                </c:pt>
                <c:pt idx="15">
                  <c:v>0.48602601998895767</c:v>
                </c:pt>
                <c:pt idx="16">
                  <c:v>0.46959862211463393</c:v>
                </c:pt>
                <c:pt idx="17">
                  <c:v>0.45234958694753985</c:v>
                </c:pt>
                <c:pt idx="18">
                  <c:v>0.4346541371911361</c:v>
                </c:pt>
                <c:pt idx="19">
                  <c:v>0.41680426580478336</c:v>
                </c:pt>
                <c:pt idx="20">
                  <c:v>0.39902483782016024</c:v>
                </c:pt>
                <c:pt idx="21">
                  <c:v>0.38148683240867715</c:v>
                </c:pt>
                <c:pt idx="22">
                  <c:v>0.36431814995670997</c:v>
                </c:pt>
                <c:pt idx="23">
                  <c:v>0.34761238483823731</c:v>
                </c:pt>
                <c:pt idx="24">
                  <c:v>0.33143591960310748</c:v>
                </c:pt>
                <c:pt idx="25">
                  <c:v>0.31583364554419868</c:v>
                </c:pt>
                <c:pt idx="26">
                  <c:v>0.3008335654947365</c:v>
                </c:pt>
                <c:pt idx="27">
                  <c:v>0.28645049051306404</c:v>
                </c:pt>
                <c:pt idx="28">
                  <c:v>0.27268900392741929</c:v>
                </c:pt>
                <c:pt idx="29">
                  <c:v>0.25954583403107395</c:v>
                </c:pt>
                <c:pt idx="30">
                  <c:v>0.24701175002598935</c:v>
                </c:pt>
                <c:pt idx="31">
                  <c:v>0.2350730739082206</c:v>
                </c:pt>
                <c:pt idx="32">
                  <c:v>0.22371288313966323</c:v>
                </c:pt>
                <c:pt idx="33">
                  <c:v>0.21291196447648408</c:v>
                </c:pt>
                <c:pt idx="34">
                  <c:v>0.20264956762355388</c:v>
                </c:pt>
                <c:pt idx="35">
                  <c:v>0.19290399794376673</c:v>
                </c:pt>
                <c:pt idx="36">
                  <c:v>0.18365307984331505</c:v>
                </c:pt>
                <c:pt idx="37">
                  <c:v>0.17487451632639653</c:v>
                </c:pt>
                <c:pt idx="38">
                  <c:v>0.16654616527800783</c:v>
                </c:pt>
                <c:pt idx="39">
                  <c:v>0.1586462490584806</c:v>
                </c:pt>
                <c:pt idx="40">
                  <c:v>0.15115351079020473</c:v>
                </c:pt>
                <c:pt idx="41">
                  <c:v>0.14404732813426704</c:v>
                </c:pt>
                <c:pt idx="42">
                  <c:v>0.13730779327095649</c:v>
                </c:pt>
                <c:pt idx="43">
                  <c:v>0.13091576611568295</c:v>
                </c:pt>
                <c:pt idx="44">
                  <c:v>0.12485290644257106</c:v>
                </c:pt>
                <c:pt idx="45">
                  <c:v>0.11910168948900796</c:v>
                </c:pt>
                <c:pt idx="46">
                  <c:v>0.11364540872534848</c:v>
                </c:pt>
                <c:pt idx="47">
                  <c:v>0.10846816875432215</c:v>
                </c:pt>
                <c:pt idx="48">
                  <c:v>0.10355487072190402</c:v>
                </c:pt>
                <c:pt idx="49">
                  <c:v>9.8891192149311566E-2</c:v>
                </c:pt>
                <c:pt idx="50">
                  <c:v>9.4463562713296478E-2</c:v>
                </c:pt>
                <c:pt idx="51">
                  <c:v>9.0259137191991634E-2</c:v>
                </c:pt>
                <c:pt idx="52">
                  <c:v>8.6265766542534247E-2</c:v>
                </c:pt>
                <c:pt idx="53">
                  <c:v>8.2471967873414903E-2</c:v>
                </c:pt>
                <c:pt idx="54">
                  <c:v>7.8866893910022912E-2</c:v>
                </c:pt>
                <c:pt idx="55">
                  <c:v>7.5440302418902608E-2</c:v>
                </c:pt>
                <c:pt idx="56">
                  <c:v>7.2182525948903564E-2</c:v>
                </c:pt>
                <c:pt idx="57">
                  <c:v>6.9084442160917525E-2</c:v>
                </c:pt>
                <c:pt idx="58">
                  <c:v>6.6137444948353136E-2</c:v>
                </c:pt>
                <c:pt idx="59">
                  <c:v>6.3333416494746747E-2</c:v>
                </c:pt>
                <c:pt idx="60">
                  <c:v>6.0664700370369778E-2</c:v>
                </c:pt>
                <c:pt idx="61">
                  <c:v>5.8124075734268962E-2</c:v>
                </c:pt>
                <c:pt idx="62">
                  <c:v>5.5704732680160796E-2</c:v>
                </c:pt>
                <c:pt idx="63">
                  <c:v>5.3400248742598903E-2</c:v>
                </c:pt>
                <c:pt idx="64">
                  <c:v>5.1204566562705577E-2</c:v>
                </c:pt>
                <c:pt idx="65">
                  <c:v>4.9111972699576768E-2</c:v>
                </c:pt>
                <c:pt idx="66">
                  <c:v>4.7117077563479715E-2</c:v>
                </c:pt>
                <c:pt idx="67">
                  <c:v>4.5214796439538289E-2</c:v>
                </c:pt>
                <c:pt idx="68">
                  <c:v>4.3400331565244511E-2</c:v>
                </c:pt>
                <c:pt idx="69">
                  <c:v>4.1669155221429104E-2</c:v>
                </c:pt>
                <c:pt idx="70">
                  <c:v>4.0016993793935259E-2</c:v>
                </c:pt>
                <c:pt idx="71">
                  <c:v>3.8439812761893496E-2</c:v>
                </c:pt>
                <c:pt idx="72">
                  <c:v>3.6933802567967321E-2</c:v>
                </c:pt>
                <c:pt idx="73">
                  <c:v>3.5495365326051492E-2</c:v>
                </c:pt>
                <c:pt idx="74">
                  <c:v>3.4121102322505648E-2</c:v>
                </c:pt>
                <c:pt idx="75">
                  <c:v>3.280780226797949E-2</c:v>
                </c:pt>
                <c:pt idx="76">
                  <c:v>3.1552430258135533E-2</c:v>
                </c:pt>
                <c:pt idx="77">
                  <c:v>3.0352117403022398E-2</c:v>
                </c:pt>
                <c:pt idx="78">
                  <c:v>2.920415108643527E-2</c:v>
                </c:pt>
                <c:pt idx="79">
                  <c:v>2.8105965818270504E-2</c:v>
                </c:pt>
                <c:pt idx="80">
                  <c:v>2.7055134644599427E-2</c:v>
                </c:pt>
                <c:pt idx="81">
                  <c:v>2.6049361081919738E-2</c:v>
                </c:pt>
                <c:pt idx="82">
                  <c:v>2.5086471543771457E-2</c:v>
                </c:pt>
                <c:pt idx="83">
                  <c:v>2.4164408229603977E-2</c:v>
                </c:pt>
                <c:pt idx="84">
                  <c:v>2.3281222447443094E-2</c:v>
                </c:pt>
                <c:pt idx="85">
                  <c:v>2.2435068343517328E-2</c:v>
                </c:pt>
                <c:pt idx="86">
                  <c:v>2.1624197013556664E-2</c:v>
                </c:pt>
                <c:pt idx="87">
                  <c:v>2.0846950971967673E-2</c:v>
                </c:pt>
                <c:pt idx="88">
                  <c:v>2.0101758956513765E-2</c:v>
                </c:pt>
                <c:pt idx="89">
                  <c:v>1.9387131047487214E-2</c:v>
                </c:pt>
                <c:pt idx="90">
                  <c:v>1.8701654081648936E-2</c:v>
                </c:pt>
                <c:pt idx="91">
                  <c:v>1.8043987342434127E-2</c:v>
                </c:pt>
                <c:pt idx="92">
                  <c:v>1.7412858509077079E-2</c:v>
                </c:pt>
                <c:pt idx="93">
                  <c:v>1.6807059848399496E-2</c:v>
                </c:pt>
                <c:pt idx="94">
                  <c:v>1.6225444634034396E-2</c:v>
                </c:pt>
                <c:pt idx="95">
                  <c:v>1.5666923778824549E-2</c:v>
                </c:pt>
                <c:pt idx="96">
                  <c:v>1.5130462667044511E-2</c:v>
                </c:pt>
                <c:pt idx="97">
                  <c:v>1.4615078173948455E-2</c:v>
                </c:pt>
                <c:pt idx="98">
                  <c:v>1.4119835860947581E-2</c:v>
                </c:pt>
                <c:pt idx="99">
                  <c:v>1.3643847335472159E-2</c:v>
                </c:pt>
                <c:pt idx="100">
                  <c:v>1.3186267765276238E-2</c:v>
                </c:pt>
                <c:pt idx="101">
                  <c:v>1.2746293537603197E-2</c:v>
                </c:pt>
                <c:pt idx="102">
                  <c:v>1.2323160054245993E-2</c:v>
                </c:pt>
                <c:pt idx="103">
                  <c:v>1.191613965411371E-2</c:v>
                </c:pt>
                <c:pt idx="104">
                  <c:v>1.1524539655455262E-2</c:v>
                </c:pt>
                <c:pt idx="105">
                  <c:v>1.1147700510396001E-2</c:v>
                </c:pt>
                <c:pt idx="106">
                  <c:v>1.0784994064914306E-2</c:v>
                </c:pt>
                <c:pt idx="107">
                  <c:v>1.0435821917826271E-2</c:v>
                </c:pt>
                <c:pt idx="108">
                  <c:v>1.0099613872758342E-2</c:v>
                </c:pt>
                <c:pt idx="109">
                  <c:v>9.7758264774727589E-3</c:v>
                </c:pt>
                <c:pt idx="110">
                  <c:v>9.4639416452699642E-3</c:v>
                </c:pt>
                <c:pt idx="111">
                  <c:v>9.1634653535284799E-3</c:v>
                </c:pt>
                <c:pt idx="112">
                  <c:v>8.8739264147558519E-3</c:v>
                </c:pt>
                <c:pt idx="113">
                  <c:v>8.5948753158181599E-3</c:v>
                </c:pt>
                <c:pt idx="114">
                  <c:v>8.3258831212891116E-3</c:v>
                </c:pt>
                <c:pt idx="115">
                  <c:v>8.0665404371153861E-3</c:v>
                </c:pt>
                <c:pt idx="116">
                  <c:v>7.8164564310345581E-3</c:v>
                </c:pt>
                <c:pt idx="117">
                  <c:v>7.5752579064046451E-3</c:v>
                </c:pt>
                <c:pt idx="118">
                  <c:v>7.3425884263137809E-3</c:v>
                </c:pt>
                <c:pt idx="119">
                  <c:v>7.1181074850330192E-3</c:v>
                </c:pt>
                <c:pt idx="120">
                  <c:v>6.9014897240580343E-3</c:v>
                </c:pt>
                <c:pt idx="121">
                  <c:v>6.6924241901558726E-3</c:v>
                </c:pt>
                <c:pt idx="122">
                  <c:v>6.4906136329923245E-3</c:v>
                </c:pt>
                <c:pt idx="123">
                  <c:v>6.2957738400645355E-3</c:v>
                </c:pt>
                <c:pt idx="124">
                  <c:v>6.1076330068030099E-3</c:v>
                </c:pt>
                <c:pt idx="125">
                  <c:v>5.9259311398374261E-3</c:v>
                </c:pt>
                <c:pt idx="126">
                  <c:v>5.7504194915429943E-3</c:v>
                </c:pt>
                <c:pt idx="127">
                  <c:v>5.5808600240978765E-3</c:v>
                </c:pt>
                <c:pt idx="128">
                  <c:v>5.4170249013895571E-3</c:v>
                </c:pt>
                <c:pt idx="129">
                  <c:v>5.2586960072076895E-3</c:v>
                </c:pt>
                <c:pt idx="130">
                  <c:v>5.1056644882549801E-3</c:v>
                </c:pt>
                <c:pt idx="131">
                  <c:v>4.9577303205952045E-3</c:v>
                </c:pt>
                <c:pt idx="132">
                  <c:v>4.8147018982396487E-3</c:v>
                </c:pt>
                <c:pt idx="133">
                  <c:v>4.6763956426505359E-3</c:v>
                </c:pt>
                <c:pt idx="134">
                  <c:v>4.5426356320118523E-3</c:v>
                </c:pt>
                <c:pt idx="135">
                  <c:v>4.4132532491857803E-3</c:v>
                </c:pt>
                <c:pt idx="136">
                  <c:v>4.2880868473364857E-3</c:v>
                </c:pt>
                <c:pt idx="137">
                  <c:v>4.1669814322622305E-3</c:v>
                </c:pt>
                <c:pt idx="138">
                  <c:v>4.0497883605328496E-3</c:v>
                </c:pt>
                <c:pt idx="139">
                  <c:v>3.9363650525817235E-3</c:v>
                </c:pt>
                <c:pt idx="140">
                  <c:v>3.8265747199506734E-3</c:v>
                </c:pt>
                <c:pt idx="141">
                  <c:v>3.7202861059322332E-3</c:v>
                </c:pt>
                <c:pt idx="142">
                  <c:v>3.6173732388970503E-3</c:v>
                </c:pt>
                <c:pt idx="143">
                  <c:v>3.5177151976347344E-3</c:v>
                </c:pt>
                <c:pt idx="144">
                  <c:v>3.4211958880748235E-3</c:v>
                </c:pt>
                <c:pt idx="145">
                  <c:v>3.3277038307901823E-3</c:v>
                </c:pt>
                <c:pt idx="146">
                  <c:v>3.2371319587190693E-3</c:v>
                </c:pt>
                <c:pt idx="147">
                  <c:v>3.1493774245735474E-3</c:v>
                </c:pt>
                <c:pt idx="148">
                  <c:v>3.0643414174319184E-3</c:v>
                </c:pt>
                <c:pt idx="149">
                  <c:v>2.9819289880407252E-3</c:v>
                </c:pt>
                <c:pt idx="150">
                  <c:v>2.9020488823782078E-3</c:v>
                </c:pt>
                <c:pt idx="151">
                  <c:v>2.8246133830559994E-3</c:v>
                </c:pt>
                <c:pt idx="152">
                  <c:v>2.7495381581589791E-3</c:v>
                </c:pt>
                <c:pt idx="153">
                  <c:v>2.6767421171453197E-3</c:v>
                </c:pt>
                <c:pt idx="154">
                  <c:v>2.6061472734492997E-3</c:v>
                </c:pt>
                <c:pt idx="155">
                  <c:v>2.5376786134490175E-3</c:v>
                </c:pt>
                <c:pt idx="156">
                  <c:v>2.4712639714793488E-3</c:v>
                </c:pt>
                <c:pt idx="157">
                  <c:v>2.4068339105878613E-3</c:v>
                </c:pt>
                <c:pt idx="158">
                  <c:v>2.3443216087476139E-3</c:v>
                </c:pt>
                <c:pt idx="159">
                  <c:v>2.2836627502560805E-3</c:v>
                </c:pt>
                <c:pt idx="160">
                  <c:v>2.224795422063967E-3</c:v>
                </c:pt>
                <c:pt idx="161">
                  <c:v>2.1676600147912273E-3</c:v>
                </c:pt>
                <c:pt idx="162">
                  <c:v>2.1121991282005274E-3</c:v>
                </c:pt>
                <c:pt idx="163">
                  <c:v>2.0583574809104575E-3</c:v>
                </c:pt>
                <c:pt idx="164">
                  <c:v>2.0060818241422851E-3</c:v>
                </c:pt>
                <c:pt idx="165">
                  <c:v>1.9553208593048295E-3</c:v>
                </c:pt>
                <c:pt idx="166">
                  <c:v>1.9060251592322183E-3</c:v>
                </c:pt>
                <c:pt idx="167">
                  <c:v>1.8581470928989239E-3</c:v>
                </c:pt>
                <c:pt idx="168">
                  <c:v>1.8116407534455726E-3</c:v>
                </c:pt>
                <c:pt idx="169">
                  <c:v>1.7664618893576019E-3</c:v>
                </c:pt>
                <c:pt idx="170">
                  <c:v>1.7225678386469344E-3</c:v>
                </c:pt>
                <c:pt idx="171">
                  <c:v>1.6799174658945802E-3</c:v>
                </c:pt>
                <c:pt idx="172">
                  <c:v>1.6384711020191671E-3</c:v>
                </c:pt>
                <c:pt idx="173">
                  <c:v>1.5981904866434835E-3</c:v>
                </c:pt>
                <c:pt idx="174">
                  <c:v>1.5590387129373585E-3</c:v>
                </c:pt>
                <c:pt idx="175">
                  <c:v>1.5209801748215063E-3</c:v>
                </c:pt>
                <c:pt idx="176">
                  <c:v>1.4839805164226798E-3</c:v>
                </c:pt>
                <c:pt idx="177">
                  <c:v>1.4480065836759508E-3</c:v>
                </c:pt>
                <c:pt idx="178">
                  <c:v>1.4130263779752155E-3</c:v>
                </c:pt>
                <c:pt idx="179">
                  <c:v>1.379009011777819E-3</c:v>
                </c:pt>
                <c:pt idx="180">
                  <c:v>1.345924666073955E-3</c:v>
                </c:pt>
                <c:pt idx="181">
                  <c:v>1.3137445496358099E-3</c:v>
                </c:pt>
                <c:pt idx="182">
                  <c:v>1.2824408599656756E-3</c:v>
                </c:pt>
                <c:pt idx="183">
                  <c:v>1.2519867458661671E-3</c:v>
                </c:pt>
                <c:pt idx="184">
                  <c:v>1.2223562715594119E-3</c:v>
                </c:pt>
                <c:pt idx="185">
                  <c:v>1.1935243822856875E-3</c:v>
                </c:pt>
                <c:pt idx="186">
                  <c:v>1.1654668713152901E-3</c:v>
                </c:pt>
                <c:pt idx="187">
                  <c:v>1.1381603483106499E-3</c:v>
                </c:pt>
                <c:pt idx="188">
                  <c:v>1.1115822089787187E-3</c:v>
                </c:pt>
                <c:pt idx="189">
                  <c:v>1.0857106059565147E-3</c:v>
                </c:pt>
                <c:pt idx="190">
                  <c:v>1.0605244208754751E-3</c:v>
                </c:pt>
                <c:pt idx="191">
                  <c:v>1.0360032375528086E-3</c:v>
                </c:pt>
                <c:pt idx="192">
                  <c:v>1.012127316260505E-3</c:v>
                </c:pt>
                <c:pt idx="193">
                  <c:v>9.8887756902499985E-4</c:v>
                </c:pt>
                <c:pt idx="194">
                  <c:v>9.6623553591270936E-4</c:v>
                </c:pt>
                <c:pt idx="195">
                  <c:v>9.4418336225870212E-4</c:v>
                </c:pt>
                <c:pt idx="196">
                  <c:v>9.2270377679782689E-4</c:v>
                </c:pt>
                <c:pt idx="197">
                  <c:v>9.0178007065949033E-4</c:v>
                </c:pt>
                <c:pt idx="198">
                  <c:v>8.8139607718905246E-4</c:v>
                </c:pt>
                <c:pt idx="199">
                  <c:v>8.6153615256054903E-4</c:v>
                </c:pt>
                <c:pt idx="200">
                  <c:v>8.4218515714705867E-4</c:v>
                </c:pt>
                <c:pt idx="201">
                  <c:v>8.2332843761661169E-4</c:v>
                </c:pt>
                <c:pt idx="202">
                  <c:v>8.0495180972292894E-4</c:v>
                </c:pt>
                <c:pt idx="203">
                  <c:v>7.8704154176177275E-4</c:v>
                </c:pt>
                <c:pt idx="204">
                  <c:v>7.6958433866494832E-4</c:v>
                </c:pt>
                <c:pt idx="205">
                  <c:v>7.5256732670529443E-4</c:v>
                </c:pt>
                <c:pt idx="206">
                  <c:v>7.3597803878720119E-4</c:v>
                </c:pt>
                <c:pt idx="207">
                  <c:v>7.1980440029830784E-4</c:v>
                </c:pt>
                <c:pt idx="208">
                  <c:v>7.0403471549917887E-4</c:v>
                </c:pt>
                <c:pt idx="209">
                  <c:v>6.8865765442873469E-4</c:v>
                </c:pt>
                <c:pt idx="210">
                  <c:v>6.7366224030425263E-4</c:v>
                </c:pt>
                <c:pt idx="211">
                  <c:v>6.5903783739563061E-4</c:v>
                </c:pt>
                <c:pt idx="212">
                  <c:v>6.4477413935460097E-4</c:v>
                </c:pt>
                <c:pt idx="213">
                  <c:v>6.3086115798031571E-4</c:v>
                </c:pt>
                <c:pt idx="214">
                  <c:v>6.1728921240362543E-4</c:v>
                </c:pt>
                <c:pt idx="215">
                  <c:v>6.0404891867312795E-4</c:v>
                </c:pt>
                <c:pt idx="216">
                  <c:v>5.9113117972676207E-4</c:v>
                </c:pt>
                <c:pt idx="217">
                  <c:v>5.7852717573350599E-4</c:v>
                </c:pt>
                <c:pt idx="218">
                  <c:v>5.6622835479029816E-4</c:v>
                </c:pt>
                <c:pt idx="219">
                  <c:v>5.5422642396006096E-4</c:v>
                </c:pt>
                <c:pt idx="220">
                  <c:v>5.4251334063723196E-4</c:v>
                </c:pt>
                <c:pt idx="221">
                  <c:v>5.3108130422780525E-4</c:v>
                </c:pt>
                <c:pt idx="222">
                  <c:v>5.1992274813148019E-4</c:v>
                </c:pt>
                <c:pt idx="223">
                  <c:v>5.0903033201399859E-4</c:v>
                </c:pt>
                <c:pt idx="224">
                  <c:v>4.9839693435827122E-4</c:v>
                </c:pt>
                <c:pt idx="225">
                  <c:v>4.8801564528339319E-4</c:v>
                </c:pt>
                <c:pt idx="226">
                  <c:v>4.7787975962109477E-4</c:v>
                </c:pt>
                <c:pt idx="227">
                  <c:v>4.679827702395961E-4</c:v>
                </c:pt>
                <c:pt idx="228">
                  <c:v>4.5831836160530862E-4</c:v>
                </c:pt>
                <c:pt idx="229">
                  <c:v>4.4888040357314888E-4</c:v>
                </c:pt>
                <c:pt idx="230">
                  <c:v>4.3966294539669258E-4</c:v>
                </c:pt>
                <c:pt idx="231">
                  <c:v>4.3066020994971026E-4</c:v>
                </c:pt>
                <c:pt idx="232">
                  <c:v>4.2186658815098382E-4</c:v>
                </c:pt>
                <c:pt idx="233">
                  <c:v>4.13276633584672E-4</c:v>
                </c:pt>
                <c:pt idx="234">
                  <c:v>4.0488505730874592E-4</c:v>
                </c:pt>
                <c:pt idx="235">
                  <c:v>3.9668672284440401E-4</c:v>
                </c:pt>
                <c:pt idx="236">
                  <c:v>3.8867664133959207E-4</c:v>
                </c:pt>
                <c:pt idx="237">
                  <c:v>3.8084996690007086E-4</c:v>
                </c:pt>
                <c:pt idx="238">
                  <c:v>3.7320199208175277E-4</c:v>
                </c:pt>
                <c:pt idx="239">
                  <c:v>3.6572814353823968E-4</c:v>
                </c:pt>
                <c:pt idx="240">
                  <c:v>3.5842397781778634E-4</c:v>
                </c:pt>
                <c:pt idx="241">
                  <c:v>3.5128517730410977E-4</c:v>
                </c:pt>
                <c:pt idx="242">
                  <c:v>3.4430754629571859E-4</c:v>
                </c:pt>
                <c:pt idx="243">
                  <c:v>3.3748700721862162E-4</c:v>
                </c:pt>
                <c:pt idx="244">
                  <c:v>3.3081959696750011E-4</c:v>
                </c:pt>
                <c:pt idx="245">
                  <c:v>3.243014633706217E-4</c:v>
                </c:pt>
                <c:pt idx="246">
                  <c:v>3.179288617739515E-4</c:v>
                </c:pt>
                <c:pt idx="247">
                  <c:v>3.1169815174009841E-4</c:v>
                </c:pt>
                <c:pt idx="248">
                  <c:v>3.0560579385791563E-4</c:v>
                </c:pt>
                <c:pt idx="249">
                  <c:v>2.9964834665873304E-4</c:v>
                </c:pt>
              </c:numCache>
            </c:numRef>
          </c:yVal>
          <c:smooth val="0"/>
          <c:extLst>
            <c:ext xmlns:c16="http://schemas.microsoft.com/office/drawing/2014/chart" uri="{C3380CC4-5D6E-409C-BE32-E72D297353CC}">
              <c16:uniqueId val="{00000001-C5D1-4804-9FCF-1FC7185A2088}"/>
            </c:ext>
          </c:extLst>
        </c:ser>
        <c:dLbls>
          <c:showLegendKey val="0"/>
          <c:showVal val="0"/>
          <c:showCatName val="0"/>
          <c:showSerName val="0"/>
          <c:showPercent val="0"/>
          <c:showBubbleSize val="0"/>
        </c:dLbls>
        <c:axId val="1836159151"/>
        <c:axId val="1836166639"/>
      </c:scatterChart>
      <c:valAx>
        <c:axId val="1836159151"/>
        <c:scaling>
          <c:orientation val="minMax"/>
          <c:max val="40"/>
          <c:min val="0"/>
        </c:scaling>
        <c:delete val="0"/>
        <c:axPos val="b"/>
        <c:title>
          <c:tx>
            <c:rich>
              <a:bodyPr/>
              <a:lstStyle/>
              <a:p>
                <a:pPr>
                  <a:defRPr/>
                </a:pPr>
                <a:r>
                  <a:rPr lang="en-US"/>
                  <a:t>Technology Innovation Diffusion Rate</a:t>
                </a:r>
              </a:p>
            </c:rich>
          </c:tx>
          <c:overlay val="0"/>
        </c:title>
        <c:numFmt formatCode="General" sourceLinked="1"/>
        <c:majorTickMark val="none"/>
        <c:minorTickMark val="none"/>
        <c:tickLblPos val="nextTo"/>
        <c:spPr>
          <a:ln w="6350">
            <a:noFill/>
          </a:ln>
        </c:spPr>
        <c:crossAx val="1836166639"/>
        <c:crosses val="autoZero"/>
        <c:crossBetween val="midCat"/>
        <c:majorUnit val="5"/>
        <c:minorUnit val="1"/>
      </c:valAx>
      <c:valAx>
        <c:axId val="1836166639"/>
        <c:scaling>
          <c:orientation val="minMax"/>
        </c:scaling>
        <c:delete val="0"/>
        <c:axPos val="l"/>
        <c:title>
          <c:tx>
            <c:rich>
              <a:bodyPr/>
              <a:lstStyle/>
              <a:p>
                <a:pPr>
                  <a:defRPr/>
                </a:pPr>
                <a:r>
                  <a:rPr lang="en-US"/>
                  <a:t>f(x)</a:t>
                </a:r>
              </a:p>
            </c:rich>
          </c:tx>
          <c:overlay val="0"/>
        </c:title>
        <c:numFmt formatCode="General" sourceLinked="1"/>
        <c:majorTickMark val="out"/>
        <c:minorTickMark val="none"/>
        <c:tickLblPos val="nextTo"/>
        <c:crossAx val="1836159151"/>
        <c:crosses val="autoZero"/>
        <c:crossBetween val="midCat"/>
      </c:valAx>
      <c:valAx>
        <c:axId val="1836166640"/>
        <c:scaling>
          <c:orientation val="minMax"/>
        </c:scaling>
        <c:delete val="1"/>
        <c:axPos val="r"/>
        <c:numFmt formatCode="General" sourceLinked="1"/>
        <c:majorTickMark val="out"/>
        <c:minorTickMark val="none"/>
        <c:tickLblPos val="nextTo"/>
        <c:crossAx val="1836169135"/>
        <c:crosses val="max"/>
        <c:crossBetween val="between"/>
      </c:valAx>
      <c:dateAx>
        <c:axId val="1836169135"/>
        <c:scaling>
          <c:orientation val="minMax"/>
          <c:max val="10001"/>
          <c:min val="1"/>
        </c:scaling>
        <c:delete val="0"/>
        <c:axPos val="b"/>
        <c:numFmt formatCode="General" sourceLinked="1"/>
        <c:majorTickMark val="out"/>
        <c:minorTickMark val="none"/>
        <c:tickLblPos val="none"/>
        <c:crossAx val="1836166640"/>
        <c:crosses val="autoZero"/>
        <c:auto val="0"/>
        <c:lblOffset val="100"/>
        <c:baseTimeUnit val="days"/>
        <c:majorUnit val="1250"/>
        <c:majorTimeUnit val="days"/>
      </c:dateAx>
      <c:spPr>
        <a:solidFill>
          <a:srgbClr val="FFFFFF"/>
        </a:solidFill>
        <a:ln w="12700">
          <a:solidFill>
            <a:srgbClr val="000000"/>
          </a:solidFill>
          <a:prstDash val="solid"/>
        </a:ln>
      </c:spPr>
    </c:plotArea>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P-P Plot: LogNormal</a:t>
            </a:r>
          </a:p>
        </c:rich>
      </c:tx>
      <c:overlay val="0"/>
    </c:title>
    <c:autoTitleDeleted val="0"/>
    <c:plotArea>
      <c:layout/>
      <c:scatterChart>
        <c:scatterStyle val="lineMarker"/>
        <c:varyColors val="0"/>
        <c:ser>
          <c:idx val="0"/>
          <c:order val="0"/>
          <c:spPr>
            <a:ln w="19050">
              <a:noFill/>
            </a:ln>
          </c:spPr>
          <c:marker>
            <c:symbol val="diamond"/>
            <c:size val="3"/>
          </c:marker>
          <c:xVal>
            <c:numRef>
              <c:f>BPIDF2!$CG$1:$CG$42</c:f>
              <c:numCache>
                <c:formatCode>General</c:formatCode>
                <c:ptCount val="42"/>
                <c:pt idx="0">
                  <c:v>2.3809523809523808E-2</c:v>
                </c:pt>
                <c:pt idx="1">
                  <c:v>4.7619047619047616E-2</c:v>
                </c:pt>
                <c:pt idx="2">
                  <c:v>7.1428571428571425E-2</c:v>
                </c:pt>
                <c:pt idx="3">
                  <c:v>9.5238095238095233E-2</c:v>
                </c:pt>
                <c:pt idx="4">
                  <c:v>0.11904761904761904</c:v>
                </c:pt>
                <c:pt idx="5">
                  <c:v>0.14285714285714285</c:v>
                </c:pt>
                <c:pt idx="6">
                  <c:v>0.16666666666666666</c:v>
                </c:pt>
                <c:pt idx="7">
                  <c:v>0.19047619047619047</c:v>
                </c:pt>
                <c:pt idx="8">
                  <c:v>0.21428571428571427</c:v>
                </c:pt>
                <c:pt idx="9">
                  <c:v>0.23809523809523808</c:v>
                </c:pt>
                <c:pt idx="10">
                  <c:v>0.26190476190476192</c:v>
                </c:pt>
                <c:pt idx="11">
                  <c:v>0.2857142857142857</c:v>
                </c:pt>
                <c:pt idx="12">
                  <c:v>0.30952380952380953</c:v>
                </c:pt>
                <c:pt idx="13">
                  <c:v>0.33333333333333331</c:v>
                </c:pt>
                <c:pt idx="14">
                  <c:v>0.35714285714285715</c:v>
                </c:pt>
                <c:pt idx="15">
                  <c:v>0.38095238095238093</c:v>
                </c:pt>
                <c:pt idx="16">
                  <c:v>0.40476190476190477</c:v>
                </c:pt>
                <c:pt idx="17">
                  <c:v>0.42857142857142855</c:v>
                </c:pt>
                <c:pt idx="18">
                  <c:v>0.45238095238095238</c:v>
                </c:pt>
                <c:pt idx="19">
                  <c:v>0.47619047619047616</c:v>
                </c:pt>
                <c:pt idx="20">
                  <c:v>0.5</c:v>
                </c:pt>
                <c:pt idx="21">
                  <c:v>0.52380952380952384</c:v>
                </c:pt>
                <c:pt idx="22">
                  <c:v>0.54761904761904767</c:v>
                </c:pt>
                <c:pt idx="23">
                  <c:v>0.5714285714285714</c:v>
                </c:pt>
                <c:pt idx="24">
                  <c:v>0.59523809523809523</c:v>
                </c:pt>
                <c:pt idx="25">
                  <c:v>0.61904761904761907</c:v>
                </c:pt>
                <c:pt idx="26">
                  <c:v>0.6428571428571429</c:v>
                </c:pt>
                <c:pt idx="27">
                  <c:v>0.66666666666666663</c:v>
                </c:pt>
                <c:pt idx="28">
                  <c:v>0.69047619047619047</c:v>
                </c:pt>
                <c:pt idx="29">
                  <c:v>0.7142857142857143</c:v>
                </c:pt>
                <c:pt idx="30">
                  <c:v>0.73809523809523814</c:v>
                </c:pt>
                <c:pt idx="31">
                  <c:v>0.76190476190476186</c:v>
                </c:pt>
                <c:pt idx="32">
                  <c:v>0.7857142857142857</c:v>
                </c:pt>
                <c:pt idx="33">
                  <c:v>0.80952380952380953</c:v>
                </c:pt>
                <c:pt idx="34">
                  <c:v>0.83333333333333337</c:v>
                </c:pt>
                <c:pt idx="35">
                  <c:v>0.8571428571428571</c:v>
                </c:pt>
                <c:pt idx="36">
                  <c:v>0.88095238095238093</c:v>
                </c:pt>
                <c:pt idx="37">
                  <c:v>0.90476190476190477</c:v>
                </c:pt>
                <c:pt idx="38">
                  <c:v>0.9285714285714286</c:v>
                </c:pt>
                <c:pt idx="39">
                  <c:v>0.95238095238095233</c:v>
                </c:pt>
                <c:pt idx="40">
                  <c:v>0.97619047619047616</c:v>
                </c:pt>
                <c:pt idx="41">
                  <c:v>1</c:v>
                </c:pt>
              </c:numCache>
            </c:numRef>
          </c:xVal>
          <c:yVal>
            <c:numRef>
              <c:f>BPIDF2!$CH$1:$CH$42</c:f>
              <c:numCache>
                <c:formatCode>General</c:formatCode>
                <c:ptCount val="42"/>
                <c:pt idx="0">
                  <c:v>2.4434724409661813E-2</c:v>
                </c:pt>
                <c:pt idx="1">
                  <c:v>2.9077482385614611E-2</c:v>
                </c:pt>
                <c:pt idx="2">
                  <c:v>3.1673076431605336E-2</c:v>
                </c:pt>
                <c:pt idx="3">
                  <c:v>4.2868621210067674E-2</c:v>
                </c:pt>
                <c:pt idx="4">
                  <c:v>8.3292170523840275E-2</c:v>
                </c:pt>
                <c:pt idx="5">
                  <c:v>9.5161227589229777E-2</c:v>
                </c:pt>
                <c:pt idx="6">
                  <c:v>9.6139200109529352E-2</c:v>
                </c:pt>
                <c:pt idx="7">
                  <c:v>0.11369499656382234</c:v>
                </c:pt>
                <c:pt idx="8">
                  <c:v>0.15043586460195219</c:v>
                </c:pt>
                <c:pt idx="9">
                  <c:v>0.20404176485241984</c:v>
                </c:pt>
                <c:pt idx="10">
                  <c:v>0.30175216524308951</c:v>
                </c:pt>
                <c:pt idx="11">
                  <c:v>0.34217989230071133</c:v>
                </c:pt>
                <c:pt idx="12">
                  <c:v>0.34665820813570203</c:v>
                </c:pt>
                <c:pt idx="13">
                  <c:v>0.35760702956761892</c:v>
                </c:pt>
                <c:pt idx="14">
                  <c:v>0.37669585379465897</c:v>
                </c:pt>
                <c:pt idx="15">
                  <c:v>0.38983660842908574</c:v>
                </c:pt>
                <c:pt idx="16">
                  <c:v>0.44104387953198976</c:v>
                </c:pt>
                <c:pt idx="17">
                  <c:v>0.44342055828604249</c:v>
                </c:pt>
                <c:pt idx="18">
                  <c:v>0.48776650609687028</c:v>
                </c:pt>
                <c:pt idx="19">
                  <c:v>0.49870748917579094</c:v>
                </c:pt>
                <c:pt idx="20">
                  <c:v>0.50982339895464368</c:v>
                </c:pt>
                <c:pt idx="21">
                  <c:v>0.54065311827973983</c:v>
                </c:pt>
                <c:pt idx="22">
                  <c:v>0.62618621351562076</c:v>
                </c:pt>
                <c:pt idx="23">
                  <c:v>0.63819475739365006</c:v>
                </c:pt>
                <c:pt idx="24">
                  <c:v>0.651305822679345</c:v>
                </c:pt>
                <c:pt idx="25">
                  <c:v>0.66508120643410051</c:v>
                </c:pt>
                <c:pt idx="26">
                  <c:v>0.68532621266762228</c:v>
                </c:pt>
                <c:pt idx="27">
                  <c:v>0.69485869548916823</c:v>
                </c:pt>
                <c:pt idx="28">
                  <c:v>0.69544056813344035</c:v>
                </c:pt>
                <c:pt idx="29">
                  <c:v>0.7490736986745028</c:v>
                </c:pt>
                <c:pt idx="30">
                  <c:v>0.75444631294707154</c:v>
                </c:pt>
                <c:pt idx="31">
                  <c:v>0.75868653144313725</c:v>
                </c:pt>
                <c:pt idx="32">
                  <c:v>0.78272157918595875</c:v>
                </c:pt>
                <c:pt idx="33">
                  <c:v>0.78871309587996463</c:v>
                </c:pt>
                <c:pt idx="34">
                  <c:v>0.81005189669544397</c:v>
                </c:pt>
                <c:pt idx="35">
                  <c:v>0.83652206355531644</c:v>
                </c:pt>
                <c:pt idx="36">
                  <c:v>0.84954062641772998</c:v>
                </c:pt>
                <c:pt idx="37">
                  <c:v>0.87421428984597815</c:v>
                </c:pt>
                <c:pt idx="38">
                  <c:v>0.88994446090660206</c:v>
                </c:pt>
                <c:pt idx="39">
                  <c:v>0.89988401662001616</c:v>
                </c:pt>
                <c:pt idx="40">
                  <c:v>0.94459388634431296</c:v>
                </c:pt>
                <c:pt idx="41">
                  <c:v>0.98613182084187778</c:v>
                </c:pt>
              </c:numCache>
            </c:numRef>
          </c:yVal>
          <c:smooth val="0"/>
          <c:extLst>
            <c:ext xmlns:c16="http://schemas.microsoft.com/office/drawing/2014/chart" uri="{C3380CC4-5D6E-409C-BE32-E72D297353CC}">
              <c16:uniqueId val="{00000000-96BB-47F4-BD90-371CEA869CB2}"/>
            </c:ext>
          </c:extLst>
        </c:ser>
        <c:ser>
          <c:idx val="1"/>
          <c:order val="1"/>
          <c:spPr>
            <a:ln w="12700">
              <a:solidFill>
                <a:srgbClr val="800000"/>
              </a:solidFill>
              <a:prstDash val="solid"/>
            </a:ln>
          </c:spPr>
          <c:marker>
            <c:symbol val="none"/>
          </c:marker>
          <c:xVal>
            <c:numRef>
              <c:f>BPIDF2!$CI$1:$CI$2</c:f>
              <c:numCache>
                <c:formatCode>General</c:formatCode>
                <c:ptCount val="2"/>
                <c:pt idx="0">
                  <c:v>0</c:v>
                </c:pt>
                <c:pt idx="1">
                  <c:v>1</c:v>
                </c:pt>
              </c:numCache>
            </c:numRef>
          </c:xVal>
          <c:yVal>
            <c:numRef>
              <c:f>BPIDF2!$CJ$1:$CJ$2</c:f>
              <c:numCache>
                <c:formatCode>General</c:formatCode>
                <c:ptCount val="2"/>
                <c:pt idx="0">
                  <c:v>0</c:v>
                </c:pt>
                <c:pt idx="1">
                  <c:v>1</c:v>
                </c:pt>
              </c:numCache>
            </c:numRef>
          </c:yVal>
          <c:smooth val="0"/>
          <c:extLst>
            <c:ext xmlns:c16="http://schemas.microsoft.com/office/drawing/2014/chart" uri="{C3380CC4-5D6E-409C-BE32-E72D297353CC}">
              <c16:uniqueId val="{00000001-96BB-47F4-BD90-371CEA869CB2}"/>
            </c:ext>
          </c:extLst>
        </c:ser>
        <c:dLbls>
          <c:showLegendKey val="0"/>
          <c:showVal val="0"/>
          <c:showCatName val="0"/>
          <c:showSerName val="0"/>
          <c:showPercent val="0"/>
          <c:showBubbleSize val="0"/>
        </c:dLbls>
        <c:axId val="1836170383"/>
        <c:axId val="1836174959"/>
      </c:scatterChart>
      <c:valAx>
        <c:axId val="1836170383"/>
        <c:scaling>
          <c:orientation val="minMax"/>
          <c:max val="1"/>
          <c:min val="0"/>
        </c:scaling>
        <c:delete val="0"/>
        <c:axPos val="b"/>
        <c:title>
          <c:tx>
            <c:rich>
              <a:bodyPr/>
              <a:lstStyle/>
              <a:p>
                <a:pPr>
                  <a:defRPr/>
                </a:pPr>
                <a:r>
                  <a:rPr lang="en-US"/>
                  <a:t>P(Empirical)</a:t>
                </a:r>
              </a:p>
            </c:rich>
          </c:tx>
          <c:overlay val="0"/>
        </c:title>
        <c:numFmt formatCode="General" sourceLinked="1"/>
        <c:majorTickMark val="out"/>
        <c:minorTickMark val="none"/>
        <c:tickLblPos val="nextTo"/>
        <c:crossAx val="1836174959"/>
        <c:crosses val="autoZero"/>
        <c:crossBetween val="midCat"/>
      </c:valAx>
      <c:valAx>
        <c:axId val="1836174959"/>
        <c:scaling>
          <c:orientation val="minMax"/>
          <c:max val="1"/>
          <c:min val="0"/>
        </c:scaling>
        <c:delete val="0"/>
        <c:axPos val="l"/>
        <c:title>
          <c:tx>
            <c:rich>
              <a:bodyPr/>
              <a:lstStyle/>
              <a:p>
                <a:pPr>
                  <a:defRPr/>
                </a:pPr>
                <a:r>
                  <a:rPr lang="en-US"/>
                  <a:t>P(Model)</a:t>
                </a:r>
              </a:p>
            </c:rich>
          </c:tx>
          <c:overlay val="0"/>
        </c:title>
        <c:numFmt formatCode="General" sourceLinked="1"/>
        <c:majorTickMark val="out"/>
        <c:minorTickMark val="none"/>
        <c:tickLblPos val="nextTo"/>
        <c:crossAx val="1836170383"/>
        <c:crosses val="autoZero"/>
        <c:crossBetween val="midCat"/>
      </c:valAx>
      <c:spPr>
        <a:solidFill>
          <a:srgbClr val="FFFFFF"/>
        </a:solidFill>
        <a:ln w="25400">
          <a:noFill/>
        </a:ln>
      </c:spPr>
    </c:plotArea>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LogNormal - Three Parameter</a:t>
            </a:r>
          </a:p>
        </c:rich>
      </c:tx>
      <c:overlay val="0"/>
    </c:title>
    <c:autoTitleDeleted val="0"/>
    <c:plotArea>
      <c:layout/>
      <c:areaChart>
        <c:grouping val="standard"/>
        <c:varyColors val="0"/>
        <c:ser>
          <c:idx val="2"/>
          <c:order val="2"/>
          <c:tx>
            <c:v>Shade</c:v>
          </c:tx>
          <c:spPr>
            <a:solidFill>
              <a:srgbClr val="CCFFCC"/>
            </a:solidFill>
            <a:ln w="25400">
              <a:noFill/>
            </a:ln>
          </c:spPr>
          <c:cat>
            <c:numRef>
              <c:f>BPIDF2!$CV$1:$CV$22</c:f>
              <c:numCache>
                <c:formatCode>General</c:formatCode>
                <c:ptCount val="22"/>
                <c:pt idx="0">
                  <c:v>330</c:v>
                </c:pt>
                <c:pt idx="1">
                  <c:v>330</c:v>
                </c:pt>
                <c:pt idx="2">
                  <c:v>1522</c:v>
                </c:pt>
                <c:pt idx="3">
                  <c:v>1522</c:v>
                </c:pt>
                <c:pt idx="4">
                  <c:v>1522</c:v>
                </c:pt>
                <c:pt idx="5">
                  <c:v>2713</c:v>
                </c:pt>
                <c:pt idx="6">
                  <c:v>2713</c:v>
                </c:pt>
                <c:pt idx="7">
                  <c:v>2713</c:v>
                </c:pt>
                <c:pt idx="8">
                  <c:v>3904</c:v>
                </c:pt>
                <c:pt idx="9">
                  <c:v>3904</c:v>
                </c:pt>
                <c:pt idx="10">
                  <c:v>3904</c:v>
                </c:pt>
                <c:pt idx="11">
                  <c:v>5095</c:v>
                </c:pt>
                <c:pt idx="12">
                  <c:v>5095</c:v>
                </c:pt>
                <c:pt idx="13">
                  <c:v>5095</c:v>
                </c:pt>
                <c:pt idx="14">
                  <c:v>6287</c:v>
                </c:pt>
                <c:pt idx="15">
                  <c:v>6287</c:v>
                </c:pt>
                <c:pt idx="16">
                  <c:v>6287</c:v>
                </c:pt>
                <c:pt idx="17">
                  <c:v>7478</c:v>
                </c:pt>
                <c:pt idx="18">
                  <c:v>7478</c:v>
                </c:pt>
                <c:pt idx="19">
                  <c:v>7478</c:v>
                </c:pt>
                <c:pt idx="20">
                  <c:v>8669</c:v>
                </c:pt>
                <c:pt idx="21">
                  <c:v>8669</c:v>
                </c:pt>
              </c:numCache>
            </c:numRef>
          </c:cat>
          <c:val>
            <c:numRef>
              <c:f>BPIDF2!$CN$1:$CN$22</c:f>
              <c:numCache>
                <c:formatCode>General</c:formatCode>
                <c:ptCount val="22"/>
                <c:pt idx="0">
                  <c:v>0</c:v>
                </c:pt>
                <c:pt idx="1">
                  <c:v>0.45238095238095238</c:v>
                </c:pt>
                <c:pt idx="2">
                  <c:v>0.45238095238095238</c:v>
                </c:pt>
                <c:pt idx="3">
                  <c:v>0</c:v>
                </c:pt>
                <c:pt idx="4">
                  <c:v>0.30952380952380953</c:v>
                </c:pt>
                <c:pt idx="5">
                  <c:v>0.30952380952380953</c:v>
                </c:pt>
                <c:pt idx="6">
                  <c:v>0</c:v>
                </c:pt>
                <c:pt idx="7">
                  <c:v>0.14285714285714285</c:v>
                </c:pt>
                <c:pt idx="8">
                  <c:v>0.14285714285714285</c:v>
                </c:pt>
                <c:pt idx="9">
                  <c:v>0</c:v>
                </c:pt>
                <c:pt idx="10">
                  <c:v>4.7619047619047616E-2</c:v>
                </c:pt>
                <c:pt idx="11">
                  <c:v>4.7619047619047616E-2</c:v>
                </c:pt>
                <c:pt idx="12">
                  <c:v>0</c:v>
                </c:pt>
                <c:pt idx="13">
                  <c:v>2.3809523809523808E-2</c:v>
                </c:pt>
                <c:pt idx="14">
                  <c:v>2.3809523809523808E-2</c:v>
                </c:pt>
                <c:pt idx="15">
                  <c:v>0</c:v>
                </c:pt>
                <c:pt idx="16">
                  <c:v>0</c:v>
                </c:pt>
                <c:pt idx="17">
                  <c:v>0</c:v>
                </c:pt>
                <c:pt idx="18">
                  <c:v>0</c:v>
                </c:pt>
                <c:pt idx="19">
                  <c:v>2.3809523809523808E-2</c:v>
                </c:pt>
                <c:pt idx="20">
                  <c:v>2.3809523809523808E-2</c:v>
                </c:pt>
                <c:pt idx="21">
                  <c:v>0</c:v>
                </c:pt>
              </c:numCache>
            </c:numRef>
          </c:val>
          <c:extLst>
            <c:ext xmlns:c16="http://schemas.microsoft.com/office/drawing/2014/chart" uri="{C3380CC4-5D6E-409C-BE32-E72D297353CC}">
              <c16:uniqueId val="{00000002-A5FA-4688-87BD-6CA5C11242E5}"/>
            </c:ext>
          </c:extLst>
        </c:ser>
        <c:dLbls>
          <c:showLegendKey val="0"/>
          <c:showVal val="0"/>
          <c:showCatName val="0"/>
          <c:showSerName val="0"/>
          <c:showPercent val="0"/>
          <c:showBubbleSize val="0"/>
        </c:dLbls>
        <c:axId val="1836189519"/>
        <c:axId val="1836201999"/>
      </c:areaChart>
      <c:scatterChart>
        <c:scatterStyle val="lineMarker"/>
        <c:varyColors val="0"/>
        <c:ser>
          <c:idx val="0"/>
          <c:order val="0"/>
          <c:tx>
            <c:v>Hist</c:v>
          </c:tx>
          <c:spPr>
            <a:ln w="12700">
              <a:solidFill>
                <a:srgbClr val="000000"/>
              </a:solidFill>
              <a:prstDash val="solid"/>
            </a:ln>
          </c:spPr>
          <c:marker>
            <c:symbol val="none"/>
          </c:marker>
          <c:xVal>
            <c:numRef>
              <c:f>BPIDF2!$CM$1:$CM$22</c:f>
              <c:numCache>
                <c:formatCode>General</c:formatCode>
                <c:ptCount val="22"/>
                <c:pt idx="0">
                  <c:v>1.3169999999999999</c:v>
                </c:pt>
                <c:pt idx="1">
                  <c:v>1.3169999999999999</c:v>
                </c:pt>
                <c:pt idx="2">
                  <c:v>6.0819999999999999</c:v>
                </c:pt>
                <c:pt idx="3">
                  <c:v>6.0819999999999999</c:v>
                </c:pt>
                <c:pt idx="4">
                  <c:v>6.0819999999999999</c:v>
                </c:pt>
                <c:pt idx="5">
                  <c:v>10.847</c:v>
                </c:pt>
                <c:pt idx="6">
                  <c:v>10.847</c:v>
                </c:pt>
                <c:pt idx="7">
                  <c:v>10.847</c:v>
                </c:pt>
                <c:pt idx="8">
                  <c:v>15.611999999999998</c:v>
                </c:pt>
                <c:pt idx="9">
                  <c:v>15.611999999999998</c:v>
                </c:pt>
                <c:pt idx="10">
                  <c:v>15.611999999999998</c:v>
                </c:pt>
                <c:pt idx="11">
                  <c:v>20.376999999999999</c:v>
                </c:pt>
                <c:pt idx="12">
                  <c:v>20.376999999999999</c:v>
                </c:pt>
                <c:pt idx="13">
                  <c:v>20.376999999999999</c:v>
                </c:pt>
                <c:pt idx="14">
                  <c:v>25.141999999999999</c:v>
                </c:pt>
                <c:pt idx="15">
                  <c:v>25.141999999999999</c:v>
                </c:pt>
                <c:pt idx="16">
                  <c:v>25.141999999999999</c:v>
                </c:pt>
                <c:pt idx="17">
                  <c:v>29.907</c:v>
                </c:pt>
                <c:pt idx="18">
                  <c:v>29.907</c:v>
                </c:pt>
                <c:pt idx="19">
                  <c:v>29.907</c:v>
                </c:pt>
                <c:pt idx="20">
                  <c:v>34.671999999999997</c:v>
                </c:pt>
                <c:pt idx="21">
                  <c:v>34.671999999999997</c:v>
                </c:pt>
              </c:numCache>
            </c:numRef>
          </c:xVal>
          <c:yVal>
            <c:numRef>
              <c:f>BPIDF2!$CN$1:$CN$22</c:f>
              <c:numCache>
                <c:formatCode>General</c:formatCode>
                <c:ptCount val="22"/>
                <c:pt idx="0">
                  <c:v>0</c:v>
                </c:pt>
                <c:pt idx="1">
                  <c:v>0.45238095238095238</c:v>
                </c:pt>
                <c:pt idx="2">
                  <c:v>0.45238095238095238</c:v>
                </c:pt>
                <c:pt idx="3">
                  <c:v>0</c:v>
                </c:pt>
                <c:pt idx="4">
                  <c:v>0.30952380952380953</c:v>
                </c:pt>
                <c:pt idx="5">
                  <c:v>0.30952380952380953</c:v>
                </c:pt>
                <c:pt idx="6">
                  <c:v>0</c:v>
                </c:pt>
                <c:pt idx="7">
                  <c:v>0.14285714285714285</c:v>
                </c:pt>
                <c:pt idx="8">
                  <c:v>0.14285714285714285</c:v>
                </c:pt>
                <c:pt idx="9">
                  <c:v>0</c:v>
                </c:pt>
                <c:pt idx="10">
                  <c:v>4.7619047619047616E-2</c:v>
                </c:pt>
                <c:pt idx="11">
                  <c:v>4.7619047619047616E-2</c:v>
                </c:pt>
                <c:pt idx="12">
                  <c:v>0</c:v>
                </c:pt>
                <c:pt idx="13">
                  <c:v>2.3809523809523808E-2</c:v>
                </c:pt>
                <c:pt idx="14">
                  <c:v>2.3809523809523808E-2</c:v>
                </c:pt>
                <c:pt idx="15">
                  <c:v>0</c:v>
                </c:pt>
                <c:pt idx="16">
                  <c:v>0</c:v>
                </c:pt>
                <c:pt idx="17">
                  <c:v>0</c:v>
                </c:pt>
                <c:pt idx="18">
                  <c:v>0</c:v>
                </c:pt>
                <c:pt idx="19">
                  <c:v>2.3809523809523808E-2</c:v>
                </c:pt>
                <c:pt idx="20">
                  <c:v>2.3809523809523808E-2</c:v>
                </c:pt>
                <c:pt idx="21">
                  <c:v>0</c:v>
                </c:pt>
              </c:numCache>
            </c:numRef>
          </c:yVal>
          <c:smooth val="0"/>
          <c:extLst>
            <c:ext xmlns:c16="http://schemas.microsoft.com/office/drawing/2014/chart" uri="{C3380CC4-5D6E-409C-BE32-E72D297353CC}">
              <c16:uniqueId val="{00000000-A5FA-4688-87BD-6CA5C11242E5}"/>
            </c:ext>
          </c:extLst>
        </c:ser>
        <c:ser>
          <c:idx val="1"/>
          <c:order val="1"/>
          <c:spPr>
            <a:ln w="25400">
              <a:solidFill>
                <a:srgbClr val="000000"/>
              </a:solidFill>
              <a:prstDash val="solid"/>
            </a:ln>
          </c:spPr>
          <c:marker>
            <c:symbol val="none"/>
          </c:marker>
          <c:xVal>
            <c:numRef>
              <c:f>BPIDF2!$CO$1:$CO$250</c:f>
              <c:numCache>
                <c:formatCode>General</c:formatCode>
                <c:ptCount val="250"/>
                <c:pt idx="0">
                  <c:v>0.39328829619308536</c:v>
                </c:pt>
                <c:pt idx="1">
                  <c:v>0.64803325243135079</c:v>
                </c:pt>
                <c:pt idx="2">
                  <c:v>0.90277820866961633</c:v>
                </c:pt>
                <c:pt idx="3">
                  <c:v>1.1575231649078819</c:v>
                </c:pt>
                <c:pt idx="4">
                  <c:v>1.4122681211461474</c:v>
                </c:pt>
                <c:pt idx="5">
                  <c:v>1.667013077384413</c:v>
                </c:pt>
                <c:pt idx="6">
                  <c:v>1.9217580336226785</c:v>
                </c:pt>
                <c:pt idx="7">
                  <c:v>2.176502989860944</c:v>
                </c:pt>
                <c:pt idx="8">
                  <c:v>2.4312479460992096</c:v>
                </c:pt>
                <c:pt idx="9">
                  <c:v>2.6859929023374751</c:v>
                </c:pt>
                <c:pt idx="10">
                  <c:v>2.9407378585757407</c:v>
                </c:pt>
                <c:pt idx="11">
                  <c:v>3.1954828148140062</c:v>
                </c:pt>
                <c:pt idx="12">
                  <c:v>3.4502277710522717</c:v>
                </c:pt>
                <c:pt idx="13">
                  <c:v>3.7049727272905373</c:v>
                </c:pt>
                <c:pt idx="14">
                  <c:v>3.9597176835288028</c:v>
                </c:pt>
                <c:pt idx="15">
                  <c:v>4.2144626397670679</c:v>
                </c:pt>
                <c:pt idx="16">
                  <c:v>4.469207596005333</c:v>
                </c:pt>
                <c:pt idx="17">
                  <c:v>4.7239525522435981</c:v>
                </c:pt>
                <c:pt idx="18">
                  <c:v>4.9786975084818632</c:v>
                </c:pt>
                <c:pt idx="19">
                  <c:v>5.2334424647201283</c:v>
                </c:pt>
                <c:pt idx="20">
                  <c:v>5.4881874209583934</c:v>
                </c:pt>
                <c:pt idx="21">
                  <c:v>5.7429323771966585</c:v>
                </c:pt>
                <c:pt idx="22">
                  <c:v>5.9976773334349236</c:v>
                </c:pt>
                <c:pt idx="23">
                  <c:v>6.2524222896731887</c:v>
                </c:pt>
                <c:pt idx="24">
                  <c:v>6.5071672459114538</c:v>
                </c:pt>
                <c:pt idx="25">
                  <c:v>6.7619122021497189</c:v>
                </c:pt>
                <c:pt idx="26">
                  <c:v>7.016657158387984</c:v>
                </c:pt>
                <c:pt idx="27">
                  <c:v>7.2714021146262491</c:v>
                </c:pt>
                <c:pt idx="28">
                  <c:v>7.5261470708645142</c:v>
                </c:pt>
                <c:pt idx="29">
                  <c:v>7.7808920271027793</c:v>
                </c:pt>
                <c:pt idx="30">
                  <c:v>8.0356369833410444</c:v>
                </c:pt>
                <c:pt idx="31">
                  <c:v>8.2903819395793104</c:v>
                </c:pt>
                <c:pt idx="32">
                  <c:v>8.5451268958175763</c:v>
                </c:pt>
                <c:pt idx="33">
                  <c:v>8.7998718520558423</c:v>
                </c:pt>
                <c:pt idx="34">
                  <c:v>9.0546168082941083</c:v>
                </c:pt>
                <c:pt idx="35">
                  <c:v>9.3093617645323743</c:v>
                </c:pt>
                <c:pt idx="36">
                  <c:v>9.5641067207706403</c:v>
                </c:pt>
                <c:pt idx="37">
                  <c:v>9.8188516770089063</c:v>
                </c:pt>
                <c:pt idx="38">
                  <c:v>10.073596633247172</c:v>
                </c:pt>
                <c:pt idx="39">
                  <c:v>10.328341589485438</c:v>
                </c:pt>
                <c:pt idx="40">
                  <c:v>10.583086545723704</c:v>
                </c:pt>
                <c:pt idx="41">
                  <c:v>10.83783150196197</c:v>
                </c:pt>
                <c:pt idx="42">
                  <c:v>11.092576458200236</c:v>
                </c:pt>
                <c:pt idx="43">
                  <c:v>11.347321414438502</c:v>
                </c:pt>
                <c:pt idx="44">
                  <c:v>11.602066370676768</c:v>
                </c:pt>
                <c:pt idx="45">
                  <c:v>11.856811326915034</c:v>
                </c:pt>
                <c:pt idx="46">
                  <c:v>12.1115562831533</c:v>
                </c:pt>
                <c:pt idx="47">
                  <c:v>12.366301239391566</c:v>
                </c:pt>
                <c:pt idx="48">
                  <c:v>12.621046195629832</c:v>
                </c:pt>
                <c:pt idx="49">
                  <c:v>12.875791151868098</c:v>
                </c:pt>
                <c:pt idx="50">
                  <c:v>13.130536108106364</c:v>
                </c:pt>
                <c:pt idx="51">
                  <c:v>13.38528106434463</c:v>
                </c:pt>
                <c:pt idx="52">
                  <c:v>13.640026020582896</c:v>
                </c:pt>
                <c:pt idx="53">
                  <c:v>13.894770976821162</c:v>
                </c:pt>
                <c:pt idx="54">
                  <c:v>14.149515933059428</c:v>
                </c:pt>
                <c:pt idx="55">
                  <c:v>14.404260889297694</c:v>
                </c:pt>
                <c:pt idx="56">
                  <c:v>14.65900584553596</c:v>
                </c:pt>
                <c:pt idx="57">
                  <c:v>14.913750801774226</c:v>
                </c:pt>
                <c:pt idx="58">
                  <c:v>15.168495758012492</c:v>
                </c:pt>
                <c:pt idx="59">
                  <c:v>15.423240714250758</c:v>
                </c:pt>
                <c:pt idx="60">
                  <c:v>15.677985670489024</c:v>
                </c:pt>
                <c:pt idx="61">
                  <c:v>15.93273062672729</c:v>
                </c:pt>
                <c:pt idx="62">
                  <c:v>16.187475582965554</c:v>
                </c:pt>
                <c:pt idx="63">
                  <c:v>16.44222053920382</c:v>
                </c:pt>
                <c:pt idx="64">
                  <c:v>16.696965495442086</c:v>
                </c:pt>
                <c:pt idx="65">
                  <c:v>16.951710451680352</c:v>
                </c:pt>
                <c:pt idx="66">
                  <c:v>17.206455407918618</c:v>
                </c:pt>
                <c:pt idx="67">
                  <c:v>17.461200364156884</c:v>
                </c:pt>
                <c:pt idx="68">
                  <c:v>17.71594532039515</c:v>
                </c:pt>
                <c:pt idx="69">
                  <c:v>17.970690276633416</c:v>
                </c:pt>
                <c:pt idx="70">
                  <c:v>18.225435232871682</c:v>
                </c:pt>
                <c:pt idx="71">
                  <c:v>18.480180189109948</c:v>
                </c:pt>
                <c:pt idx="72">
                  <c:v>18.734925145348214</c:v>
                </c:pt>
                <c:pt idx="73">
                  <c:v>18.98967010158648</c:v>
                </c:pt>
                <c:pt idx="74">
                  <c:v>19.244415057824746</c:v>
                </c:pt>
                <c:pt idx="75">
                  <c:v>19.499160014063012</c:v>
                </c:pt>
                <c:pt idx="76">
                  <c:v>19.753904970301278</c:v>
                </c:pt>
                <c:pt idx="77">
                  <c:v>20.008649926539544</c:v>
                </c:pt>
                <c:pt idx="78">
                  <c:v>20.26339488277781</c:v>
                </c:pt>
                <c:pt idx="79">
                  <c:v>20.518139839016076</c:v>
                </c:pt>
                <c:pt idx="80">
                  <c:v>20.772884795254342</c:v>
                </c:pt>
                <c:pt idx="81">
                  <c:v>21.027629751492608</c:v>
                </c:pt>
                <c:pt idx="82">
                  <c:v>21.282374707730874</c:v>
                </c:pt>
                <c:pt idx="83">
                  <c:v>21.53711966396914</c:v>
                </c:pt>
                <c:pt idx="84">
                  <c:v>21.791864620207406</c:v>
                </c:pt>
                <c:pt idx="85">
                  <c:v>22.046609576445672</c:v>
                </c:pt>
                <c:pt idx="86">
                  <c:v>22.301354532683938</c:v>
                </c:pt>
                <c:pt idx="87">
                  <c:v>22.556099488922204</c:v>
                </c:pt>
                <c:pt idx="88">
                  <c:v>22.81084444516047</c:v>
                </c:pt>
                <c:pt idx="89">
                  <c:v>23.065589401398736</c:v>
                </c:pt>
                <c:pt idx="90">
                  <c:v>23.320334357637002</c:v>
                </c:pt>
                <c:pt idx="91">
                  <c:v>23.575079313875268</c:v>
                </c:pt>
                <c:pt idx="92">
                  <c:v>23.829824270113534</c:v>
                </c:pt>
                <c:pt idx="93">
                  <c:v>24.0845692263518</c:v>
                </c:pt>
                <c:pt idx="94">
                  <c:v>24.339314182590066</c:v>
                </c:pt>
                <c:pt idx="95">
                  <c:v>24.594059138828332</c:v>
                </c:pt>
                <c:pt idx="96">
                  <c:v>24.848804095066598</c:v>
                </c:pt>
                <c:pt idx="97">
                  <c:v>25.103549051304864</c:v>
                </c:pt>
                <c:pt idx="98">
                  <c:v>25.35829400754313</c:v>
                </c:pt>
                <c:pt idx="99">
                  <c:v>25.613038963781396</c:v>
                </c:pt>
                <c:pt idx="100">
                  <c:v>25.867783920019662</c:v>
                </c:pt>
                <c:pt idx="101">
                  <c:v>26.122528876257928</c:v>
                </c:pt>
                <c:pt idx="102">
                  <c:v>26.377273832496194</c:v>
                </c:pt>
                <c:pt idx="103">
                  <c:v>26.632018788734459</c:v>
                </c:pt>
                <c:pt idx="104">
                  <c:v>26.886763744972725</c:v>
                </c:pt>
                <c:pt idx="105">
                  <c:v>27.141508701210991</c:v>
                </c:pt>
                <c:pt idx="106">
                  <c:v>27.396253657449257</c:v>
                </c:pt>
                <c:pt idx="107">
                  <c:v>27.650998613687523</c:v>
                </c:pt>
                <c:pt idx="108">
                  <c:v>27.905743569925789</c:v>
                </c:pt>
                <c:pt idx="109">
                  <c:v>28.160488526164055</c:v>
                </c:pt>
                <c:pt idx="110">
                  <c:v>28.415233482402321</c:v>
                </c:pt>
                <c:pt idx="111">
                  <c:v>28.669978438640587</c:v>
                </c:pt>
                <c:pt idx="112">
                  <c:v>28.924723394878853</c:v>
                </c:pt>
                <c:pt idx="113">
                  <c:v>29.179468351117119</c:v>
                </c:pt>
                <c:pt idx="114">
                  <c:v>29.434213307355385</c:v>
                </c:pt>
                <c:pt idx="115">
                  <c:v>29.688958263593651</c:v>
                </c:pt>
                <c:pt idx="116">
                  <c:v>29.943703219831917</c:v>
                </c:pt>
                <c:pt idx="117">
                  <c:v>30.198448176070183</c:v>
                </c:pt>
                <c:pt idx="118">
                  <c:v>30.453193132308449</c:v>
                </c:pt>
                <c:pt idx="119">
                  <c:v>30.707938088546715</c:v>
                </c:pt>
                <c:pt idx="120">
                  <c:v>30.962683044784981</c:v>
                </c:pt>
                <c:pt idx="121">
                  <c:v>31.217428001023247</c:v>
                </c:pt>
                <c:pt idx="122">
                  <c:v>31.472172957261513</c:v>
                </c:pt>
                <c:pt idx="123">
                  <c:v>31.726917913499779</c:v>
                </c:pt>
                <c:pt idx="124">
                  <c:v>31.981662869738045</c:v>
                </c:pt>
                <c:pt idx="125">
                  <c:v>32.236407825976308</c:v>
                </c:pt>
                <c:pt idx="126">
                  <c:v>32.49115278221457</c:v>
                </c:pt>
                <c:pt idx="127">
                  <c:v>32.745897738452832</c:v>
                </c:pt>
                <c:pt idx="128">
                  <c:v>33.000642694691095</c:v>
                </c:pt>
                <c:pt idx="129">
                  <c:v>33.255387650929357</c:v>
                </c:pt>
                <c:pt idx="130">
                  <c:v>33.51013260716762</c:v>
                </c:pt>
                <c:pt idx="131">
                  <c:v>33.764877563405882</c:v>
                </c:pt>
                <c:pt idx="132">
                  <c:v>34.019622519644145</c:v>
                </c:pt>
                <c:pt idx="133">
                  <c:v>34.274367475882407</c:v>
                </c:pt>
                <c:pt idx="134">
                  <c:v>34.529112432120669</c:v>
                </c:pt>
                <c:pt idx="135">
                  <c:v>34.783857388358932</c:v>
                </c:pt>
                <c:pt idx="136">
                  <c:v>35.038602344597194</c:v>
                </c:pt>
                <c:pt idx="137">
                  <c:v>35.293347300835457</c:v>
                </c:pt>
                <c:pt idx="138">
                  <c:v>35.548092257073719</c:v>
                </c:pt>
                <c:pt idx="139">
                  <c:v>35.802837213311982</c:v>
                </c:pt>
                <c:pt idx="140">
                  <c:v>36.057582169550244</c:v>
                </c:pt>
                <c:pt idx="141">
                  <c:v>36.312327125788507</c:v>
                </c:pt>
                <c:pt idx="142">
                  <c:v>36.567072082026769</c:v>
                </c:pt>
                <c:pt idx="143">
                  <c:v>36.821817038265031</c:v>
                </c:pt>
                <c:pt idx="144">
                  <c:v>37.076561994503294</c:v>
                </c:pt>
                <c:pt idx="145">
                  <c:v>37.331306950741556</c:v>
                </c:pt>
                <c:pt idx="146">
                  <c:v>37.586051906979819</c:v>
                </c:pt>
                <c:pt idx="147">
                  <c:v>37.840796863218081</c:v>
                </c:pt>
                <c:pt idx="148">
                  <c:v>38.095541819456344</c:v>
                </c:pt>
                <c:pt idx="149">
                  <c:v>38.350286775694606</c:v>
                </c:pt>
                <c:pt idx="150">
                  <c:v>38.605031731932868</c:v>
                </c:pt>
                <c:pt idx="151">
                  <c:v>38.859776688171131</c:v>
                </c:pt>
                <c:pt idx="152">
                  <c:v>39.114521644409393</c:v>
                </c:pt>
                <c:pt idx="153">
                  <c:v>39.369266600647656</c:v>
                </c:pt>
                <c:pt idx="154">
                  <c:v>39.624011556885918</c:v>
                </c:pt>
                <c:pt idx="155">
                  <c:v>39.878756513124181</c:v>
                </c:pt>
                <c:pt idx="156">
                  <c:v>40.133501469362443</c:v>
                </c:pt>
                <c:pt idx="157">
                  <c:v>40.388246425600705</c:v>
                </c:pt>
                <c:pt idx="158">
                  <c:v>40.642991381838968</c:v>
                </c:pt>
                <c:pt idx="159">
                  <c:v>40.89773633807723</c:v>
                </c:pt>
                <c:pt idx="160">
                  <c:v>41.152481294315493</c:v>
                </c:pt>
                <c:pt idx="161">
                  <c:v>41.407226250553755</c:v>
                </c:pt>
                <c:pt idx="162">
                  <c:v>41.661971206792018</c:v>
                </c:pt>
                <c:pt idx="163">
                  <c:v>41.91671616303028</c:v>
                </c:pt>
                <c:pt idx="164">
                  <c:v>42.171461119268542</c:v>
                </c:pt>
                <c:pt idx="165">
                  <c:v>42.426206075506805</c:v>
                </c:pt>
                <c:pt idx="166">
                  <c:v>42.680951031745067</c:v>
                </c:pt>
                <c:pt idx="167">
                  <c:v>42.93569598798333</c:v>
                </c:pt>
                <c:pt idx="168">
                  <c:v>43.190440944221592</c:v>
                </c:pt>
                <c:pt idx="169">
                  <c:v>43.445185900459855</c:v>
                </c:pt>
                <c:pt idx="170">
                  <c:v>43.699930856698117</c:v>
                </c:pt>
                <c:pt idx="171">
                  <c:v>43.954675812936379</c:v>
                </c:pt>
                <c:pt idx="172">
                  <c:v>44.209420769174642</c:v>
                </c:pt>
                <c:pt idx="173">
                  <c:v>44.464165725412904</c:v>
                </c:pt>
                <c:pt idx="174">
                  <c:v>44.718910681651167</c:v>
                </c:pt>
                <c:pt idx="175">
                  <c:v>44.973655637889429</c:v>
                </c:pt>
                <c:pt idx="176">
                  <c:v>45.228400594127692</c:v>
                </c:pt>
                <c:pt idx="177">
                  <c:v>45.483145550365954</c:v>
                </c:pt>
                <c:pt idx="178">
                  <c:v>45.737890506604217</c:v>
                </c:pt>
                <c:pt idx="179">
                  <c:v>45.992635462842479</c:v>
                </c:pt>
                <c:pt idx="180">
                  <c:v>46.247380419080741</c:v>
                </c:pt>
                <c:pt idx="181">
                  <c:v>46.502125375319004</c:v>
                </c:pt>
                <c:pt idx="182">
                  <c:v>46.756870331557266</c:v>
                </c:pt>
                <c:pt idx="183">
                  <c:v>47.011615287795529</c:v>
                </c:pt>
                <c:pt idx="184">
                  <c:v>47.266360244033791</c:v>
                </c:pt>
                <c:pt idx="185">
                  <c:v>47.521105200272054</c:v>
                </c:pt>
                <c:pt idx="186">
                  <c:v>47.775850156510316</c:v>
                </c:pt>
                <c:pt idx="187">
                  <c:v>48.030595112748578</c:v>
                </c:pt>
                <c:pt idx="188">
                  <c:v>48.285340068986841</c:v>
                </c:pt>
                <c:pt idx="189">
                  <c:v>48.540085025225103</c:v>
                </c:pt>
                <c:pt idx="190">
                  <c:v>48.794829981463366</c:v>
                </c:pt>
                <c:pt idx="191">
                  <c:v>49.049574937701628</c:v>
                </c:pt>
                <c:pt idx="192">
                  <c:v>49.304319893939891</c:v>
                </c:pt>
                <c:pt idx="193">
                  <c:v>49.559064850178153</c:v>
                </c:pt>
                <c:pt idx="194">
                  <c:v>49.813809806416415</c:v>
                </c:pt>
                <c:pt idx="195">
                  <c:v>50.068554762654678</c:v>
                </c:pt>
                <c:pt idx="196">
                  <c:v>50.32329971889294</c:v>
                </c:pt>
                <c:pt idx="197">
                  <c:v>50.578044675131203</c:v>
                </c:pt>
                <c:pt idx="198">
                  <c:v>50.832789631369465</c:v>
                </c:pt>
                <c:pt idx="199">
                  <c:v>51.087534587607728</c:v>
                </c:pt>
                <c:pt idx="200">
                  <c:v>51.34227954384599</c:v>
                </c:pt>
                <c:pt idx="201">
                  <c:v>51.597024500084252</c:v>
                </c:pt>
                <c:pt idx="202">
                  <c:v>51.851769456322515</c:v>
                </c:pt>
                <c:pt idx="203">
                  <c:v>52.106514412560777</c:v>
                </c:pt>
                <c:pt idx="204">
                  <c:v>52.36125936879904</c:v>
                </c:pt>
                <c:pt idx="205">
                  <c:v>52.616004325037302</c:v>
                </c:pt>
                <c:pt idx="206">
                  <c:v>52.870749281275565</c:v>
                </c:pt>
                <c:pt idx="207">
                  <c:v>53.125494237513827</c:v>
                </c:pt>
                <c:pt idx="208">
                  <c:v>53.380239193752089</c:v>
                </c:pt>
                <c:pt idx="209">
                  <c:v>53.634984149990352</c:v>
                </c:pt>
                <c:pt idx="210">
                  <c:v>53.889729106228614</c:v>
                </c:pt>
                <c:pt idx="211">
                  <c:v>54.144474062466877</c:v>
                </c:pt>
                <c:pt idx="212">
                  <c:v>54.399219018705139</c:v>
                </c:pt>
                <c:pt idx="213">
                  <c:v>54.653963974943402</c:v>
                </c:pt>
                <c:pt idx="214">
                  <c:v>54.908708931181664</c:v>
                </c:pt>
                <c:pt idx="215">
                  <c:v>55.163453887419927</c:v>
                </c:pt>
                <c:pt idx="216">
                  <c:v>55.418198843658189</c:v>
                </c:pt>
                <c:pt idx="217">
                  <c:v>55.672943799896451</c:v>
                </c:pt>
                <c:pt idx="218">
                  <c:v>55.927688756134714</c:v>
                </c:pt>
                <c:pt idx="219">
                  <c:v>56.182433712372976</c:v>
                </c:pt>
                <c:pt idx="220">
                  <c:v>56.437178668611239</c:v>
                </c:pt>
                <c:pt idx="221">
                  <c:v>56.691923624849501</c:v>
                </c:pt>
                <c:pt idx="222">
                  <c:v>56.946668581087764</c:v>
                </c:pt>
                <c:pt idx="223">
                  <c:v>57.201413537326026</c:v>
                </c:pt>
                <c:pt idx="224">
                  <c:v>57.456158493564288</c:v>
                </c:pt>
                <c:pt idx="225">
                  <c:v>57.710903449802551</c:v>
                </c:pt>
                <c:pt idx="226">
                  <c:v>57.965648406040813</c:v>
                </c:pt>
                <c:pt idx="227">
                  <c:v>58.220393362279076</c:v>
                </c:pt>
                <c:pt idx="228">
                  <c:v>58.475138318517338</c:v>
                </c:pt>
                <c:pt idx="229">
                  <c:v>58.729883274755601</c:v>
                </c:pt>
                <c:pt idx="230">
                  <c:v>58.984628230993863</c:v>
                </c:pt>
                <c:pt idx="231">
                  <c:v>59.239373187232125</c:v>
                </c:pt>
                <c:pt idx="232">
                  <c:v>59.494118143470388</c:v>
                </c:pt>
                <c:pt idx="233">
                  <c:v>59.74886309970865</c:v>
                </c:pt>
                <c:pt idx="234">
                  <c:v>60.003608055946913</c:v>
                </c:pt>
                <c:pt idx="235">
                  <c:v>60.258353012185175</c:v>
                </c:pt>
                <c:pt idx="236">
                  <c:v>60.513097968423438</c:v>
                </c:pt>
                <c:pt idx="237">
                  <c:v>60.7678429246617</c:v>
                </c:pt>
                <c:pt idx="238">
                  <c:v>61.022587880899962</c:v>
                </c:pt>
                <c:pt idx="239">
                  <c:v>61.277332837138225</c:v>
                </c:pt>
                <c:pt idx="240">
                  <c:v>61.532077793376487</c:v>
                </c:pt>
                <c:pt idx="241">
                  <c:v>61.78682274961475</c:v>
                </c:pt>
                <c:pt idx="242">
                  <c:v>62.041567705853012</c:v>
                </c:pt>
                <c:pt idx="243">
                  <c:v>62.296312662091275</c:v>
                </c:pt>
                <c:pt idx="244">
                  <c:v>62.551057618329537</c:v>
                </c:pt>
                <c:pt idx="245">
                  <c:v>62.805802574567799</c:v>
                </c:pt>
                <c:pt idx="246">
                  <c:v>63.060547530806062</c:v>
                </c:pt>
                <c:pt idx="247">
                  <c:v>63.315292487044324</c:v>
                </c:pt>
                <c:pt idx="248">
                  <c:v>63.570037443282587</c:v>
                </c:pt>
                <c:pt idx="249">
                  <c:v>63.824782399520849</c:v>
                </c:pt>
              </c:numCache>
            </c:numRef>
          </c:xVal>
          <c:yVal>
            <c:numRef>
              <c:f>BPIDF2!$CP$1:$CP$250</c:f>
              <c:numCache>
                <c:formatCode>General</c:formatCode>
                <c:ptCount val="250"/>
                <c:pt idx="0">
                  <c:v>3.2661033059331379E-2</c:v>
                </c:pt>
                <c:pt idx="1">
                  <c:v>8.3208408999270858E-2</c:v>
                </c:pt>
                <c:pt idx="2">
                  <c:v>0.1482335111222283</c:v>
                </c:pt>
                <c:pt idx="3">
                  <c:v>0.21770823114229687</c:v>
                </c:pt>
                <c:pt idx="4">
                  <c:v>0.28435293389018723</c:v>
                </c:pt>
                <c:pt idx="5">
                  <c:v>0.34388032821157322</c:v>
                </c:pt>
                <c:pt idx="6">
                  <c:v>0.39426843595695726</c:v>
                </c:pt>
                <c:pt idx="7">
                  <c:v>0.43497691526816029</c:v>
                </c:pt>
                <c:pt idx="8">
                  <c:v>0.46634335794124854</c:v>
                </c:pt>
                <c:pt idx="9">
                  <c:v>0.48917270814634545</c:v>
                </c:pt>
                <c:pt idx="10">
                  <c:v>0.50447681975233238</c:v>
                </c:pt>
                <c:pt idx="11">
                  <c:v>0.51331803774682006</c:v>
                </c:pt>
                <c:pt idx="12">
                  <c:v>0.51672074588968298</c:v>
                </c:pt>
                <c:pt idx="13">
                  <c:v>0.51562564694756952</c:v>
                </c:pt>
                <c:pt idx="14">
                  <c:v>0.51087004169992045</c:v>
                </c:pt>
                <c:pt idx="15">
                  <c:v>0.50318335598924557</c:v>
                </c:pt>
                <c:pt idx="16">
                  <c:v>0.49319116465162738</c:v>
                </c:pt>
                <c:pt idx="17">
                  <c:v>0.48142355939826115</c:v>
                </c:pt>
                <c:pt idx="18">
                  <c:v>0.4683253650443589</c:v>
                </c:pt>
                <c:pt idx="19">
                  <c:v>0.45426675098505398</c:v>
                </c:pt>
                <c:pt idx="20">
                  <c:v>0.43955343198229546</c:v>
                </c:pt>
                <c:pt idx="21">
                  <c:v>0.42443604799517004</c:v>
                </c:pt>
                <c:pt idx="22">
                  <c:v>0.40911854982332696</c:v>
                </c:pt>
                <c:pt idx="23">
                  <c:v>0.39376555515026967</c:v>
                </c:pt>
                <c:pt idx="24">
                  <c:v>0.37850871594646635</c:v>
                </c:pt>
                <c:pt idx="25">
                  <c:v>0.36345217702137494</c:v>
                </c:pt>
                <c:pt idx="26">
                  <c:v>0.34867722184139671</c:v>
                </c:pt>
                <c:pt idx="27">
                  <c:v>0.33424620496498308</c:v>
                </c:pt>
                <c:pt idx="28">
                  <c:v>0.32020586641814497</c:v>
                </c:pt>
                <c:pt idx="29">
                  <c:v>0.30659011561228028</c:v>
                </c:pt>
                <c:pt idx="30">
                  <c:v>0.29342236313436371</c:v>
                </c:pt>
                <c:pt idx="31">
                  <c:v>0.28071746916635526</c:v>
                </c:pt>
                <c:pt idx="32">
                  <c:v>0.26848336811016271</c:v>
                </c:pt>
                <c:pt idx="33">
                  <c:v>0.25672242056004985</c:v>
                </c:pt>
                <c:pt idx="34">
                  <c:v>0.24543253622438141</c:v>
                </c:pt>
                <c:pt idx="35">
                  <c:v>0.23460810478165581</c:v>
                </c:pt>
                <c:pt idx="36">
                  <c:v>0.22424076592382139</c:v>
                </c:pt>
                <c:pt idx="37">
                  <c:v>0.21432004492081017</c:v>
                </c:pt>
                <c:pt idx="38">
                  <c:v>0.20483387584765239</c:v>
                </c:pt>
                <c:pt idx="39">
                  <c:v>0.19576903106031349</c:v>
                </c:pt>
                <c:pt idx="40">
                  <c:v>0.18711147250302212</c:v>
                </c:pt>
                <c:pt idx="41">
                  <c:v>0.17884663789984667</c:v>
                </c:pt>
                <c:pt idx="42">
                  <c:v>0.17095967275646659</c:v>
                </c:pt>
                <c:pt idx="43">
                  <c:v>0.16343561731297263</c:v>
                </c:pt>
                <c:pt idx="44">
                  <c:v>0.15625955609187084</c:v>
                </c:pt>
                <c:pt idx="45">
                  <c:v>0.14941673643162423</c:v>
                </c:pt>
                <c:pt idx="46">
                  <c:v>0.14289266134620715</c:v>
                </c:pt>
                <c:pt idx="47">
                  <c:v>0.13667316117236056</c:v>
                </c:pt>
                <c:pt idx="48">
                  <c:v>0.13074444773079888</c:v>
                </c:pt>
                <c:pt idx="49">
                  <c:v>0.12509315411218594</c:v>
                </c:pt>
                <c:pt idx="50">
                  <c:v>0.11970636268368599</c:v>
                </c:pt>
                <c:pt idx="51">
                  <c:v>0.11457162348091855</c:v>
                </c:pt>
                <c:pt idx="52">
                  <c:v>0.10967696478944453</c:v>
                </c:pt>
                <c:pt idx="53">
                  <c:v>0.10501089741802883</c:v>
                </c:pt>
                <c:pt idx="54">
                  <c:v>0.10056241391323742</c:v>
                </c:pt>
                <c:pt idx="55">
                  <c:v>9.6320983753429179E-2</c:v>
                </c:pt>
                <c:pt idx="56">
                  <c:v>9.2276545383173564E-2</c:v>
                </c:pt>
                <c:pt idx="57">
                  <c:v>8.8419495800970985E-2</c:v>
                </c:pt>
                <c:pt idx="58">
                  <c:v>8.4740678289176419E-2</c:v>
                </c:pt>
                <c:pt idx="59">
                  <c:v>8.1231368771316648E-2</c:v>
                </c:pt>
                <c:pt idx="60">
                  <c:v>7.7883261195265466E-2</c:v>
                </c:pt>
                <c:pt idx="61">
                  <c:v>7.4688452268255295E-2</c:v>
                </c:pt>
                <c:pt idx="62">
                  <c:v>7.1639425809157914E-2</c:v>
                </c:pt>
                <c:pt idx="63">
                  <c:v>6.8729036932942675E-2</c:v>
                </c:pt>
                <c:pt idx="64">
                  <c:v>6.5950496240093956E-2</c:v>
                </c:pt>
                <c:pt idx="65">
                  <c:v>6.3297354148699095E-2</c:v>
                </c:pt>
                <c:pt idx="66">
                  <c:v>6.0763485477759636E-2</c:v>
                </c:pt>
                <c:pt idx="67">
                  <c:v>5.8343074366083082E-2</c:v>
                </c:pt>
                <c:pt idx="68">
                  <c:v>5.6030599591082135E-2</c:v>
                </c:pt>
                <c:pt idx="69">
                  <c:v>5.3820820335265827E-2</c:v>
                </c:pt>
                <c:pt idx="70">
                  <c:v>5.170876243459202E-2</c:v>
                </c:pt>
                <c:pt idx="71">
                  <c:v>4.9689705131688605E-2</c:v>
                </c:pt>
                <c:pt idx="72">
                  <c:v>4.7759168347837562E-2</c:v>
                </c:pt>
                <c:pt idx="73">
                  <c:v>4.5912900480223298E-2</c:v>
                </c:pt>
                <c:pt idx="74">
                  <c:v>4.4146866724985988E-2</c:v>
                </c:pt>
                <c:pt idx="75">
                  <c:v>4.2457237921858203E-2</c:v>
                </c:pt>
                <c:pt idx="76">
                  <c:v>4.0840379912397612E-2</c:v>
                </c:pt>
                <c:pt idx="77">
                  <c:v>3.9292843400892473E-2</c:v>
                </c:pt>
                <c:pt idx="78">
                  <c:v>3.7811354304768681E-2</c:v>
                </c:pt>
                <c:pt idx="79">
                  <c:v>3.6392804579648767E-2</c:v>
                </c:pt>
                <c:pt idx="80">
                  <c:v>3.5034243503005005E-2</c:v>
                </c:pt>
                <c:pt idx="81">
                  <c:v>3.3732869399525203E-2</c:v>
                </c:pt>
                <c:pt idx="82">
                  <c:v>3.2486021790803406E-2</c:v>
                </c:pt>
                <c:pt idx="83">
                  <c:v>3.129117395171746E-2</c:v>
                </c:pt>
                <c:pt idx="84">
                  <c:v>3.0145925855811877E-2</c:v>
                </c:pt>
                <c:pt idx="85">
                  <c:v>2.9047997492129003E-2</c:v>
                </c:pt>
                <c:pt idx="86">
                  <c:v>2.7995222536185912E-2</c:v>
                </c:pt>
                <c:pt idx="87">
                  <c:v>2.6985542358152544E-2</c:v>
                </c:pt>
                <c:pt idx="88">
                  <c:v>2.6017000351725085E-2</c:v>
                </c:pt>
                <c:pt idx="89">
                  <c:v>2.5087736567683976E-2</c:v>
                </c:pt>
                <c:pt idx="90">
                  <c:v>2.4195982636667907E-2</c:v>
                </c:pt>
                <c:pt idx="91">
                  <c:v>2.3340056966262724E-2</c:v>
                </c:pt>
                <c:pt idx="92">
                  <c:v>2.2518360198093824E-2</c:v>
                </c:pt>
                <c:pt idx="93">
                  <c:v>2.1729370911208246E-2</c:v>
                </c:pt>
                <c:pt idx="94">
                  <c:v>2.0971641558631935E-2</c:v>
                </c:pt>
                <c:pt idx="95">
                  <c:v>2.0243794624585604E-2</c:v>
                </c:pt>
                <c:pt idx="96">
                  <c:v>1.9544518990429922E-2</c:v>
                </c:pt>
                <c:pt idx="97">
                  <c:v>1.8872566497988325E-2</c:v>
                </c:pt>
                <c:pt idx="98">
                  <c:v>1.8226748699456844E-2</c:v>
                </c:pt>
                <c:pt idx="99">
                  <c:v>1.7605933783656526E-2</c:v>
                </c:pt>
                <c:pt idx="100">
                  <c:v>1.700904366891029E-2</c:v>
                </c:pt>
                <c:pt idx="101">
                  <c:v>1.6435051253333978E-2</c:v>
                </c:pt>
                <c:pt idx="102">
                  <c:v>1.5882977813818797E-2</c:v>
                </c:pt>
                <c:pt idx="103">
                  <c:v>1.535189054544947E-2</c:v>
                </c:pt>
                <c:pt idx="104">
                  <c:v>1.4840900233549089E-2</c:v>
                </c:pt>
                <c:pt idx="105">
                  <c:v>1.4349159050967552E-2</c:v>
                </c:pt>
                <c:pt idx="106">
                  <c:v>1.3875858473636564E-2</c:v>
                </c:pt>
                <c:pt idx="107">
                  <c:v>1.3420227307800512E-2</c:v>
                </c:pt>
                <c:pt idx="108">
                  <c:v>1.2981529822698987E-2</c:v>
                </c:pt>
                <c:pt idx="109">
                  <c:v>1.2559063982825379E-2</c:v>
                </c:pt>
                <c:pt idx="110">
                  <c:v>1.2152159774215458E-2</c:v>
                </c:pt>
                <c:pt idx="111">
                  <c:v>1.176017761953309E-2</c:v>
                </c:pt>
                <c:pt idx="112">
                  <c:v>1.1382506877015267E-2</c:v>
                </c:pt>
                <c:pt idx="113">
                  <c:v>1.1018564418619569E-2</c:v>
                </c:pt>
                <c:pt idx="114">
                  <c:v>1.0667793282980472E-2</c:v>
                </c:pt>
                <c:pt idx="115">
                  <c:v>1.0329661399031353E-2</c:v>
                </c:pt>
                <c:pt idx="116">
                  <c:v>1.0003660376385238E-2</c:v>
                </c:pt>
                <c:pt idx="117">
                  <c:v>9.6893043587890932E-3</c:v>
                </c:pt>
                <c:pt idx="118">
                  <c:v>9.3861289371774178E-3</c:v>
                </c:pt>
                <c:pt idx="119">
                  <c:v>9.0936901190483629E-3</c:v>
                </c:pt>
                <c:pt idx="120">
                  <c:v>8.81156335107291E-3</c:v>
                </c:pt>
                <c:pt idx="121">
                  <c:v>8.5393425920231702E-3</c:v>
                </c:pt>
                <c:pt idx="122">
                  <c:v>8.276639433272533E-3</c:v>
                </c:pt>
                <c:pt idx="123">
                  <c:v>8.0230822642760186E-3</c:v>
                </c:pt>
                <c:pt idx="124">
                  <c:v>7.7783154805871934E-3</c:v>
                </c:pt>
                <c:pt idx="125">
                  <c:v>7.5419987321064114E-3</c:v>
                </c:pt>
                <c:pt idx="126">
                  <c:v>7.3138062093860857E-3</c:v>
                </c:pt>
                <c:pt idx="127">
                  <c:v>7.0934259659417133E-3</c:v>
                </c:pt>
                <c:pt idx="128">
                  <c:v>6.8805592746335707E-3</c:v>
                </c:pt>
                <c:pt idx="129">
                  <c:v>6.6749200162931326E-3</c:v>
                </c:pt>
                <c:pt idx="130">
                  <c:v>6.4762340988709496E-3</c:v>
                </c:pt>
                <c:pt idx="131">
                  <c:v>6.2842389054802942E-3</c:v>
                </c:pt>
                <c:pt idx="132">
                  <c:v>6.0986827698011527E-3</c:v>
                </c:pt>
                <c:pt idx="133">
                  <c:v>5.9193244773961999E-3</c:v>
                </c:pt>
                <c:pt idx="134">
                  <c:v>5.7459327915703167E-3</c:v>
                </c:pt>
                <c:pt idx="135">
                  <c:v>5.5782860024823988E-3</c:v>
                </c:pt>
                <c:pt idx="136">
                  <c:v>5.4161714982893334E-3</c:v>
                </c:pt>
                <c:pt idx="137">
                  <c:v>5.2593853571701269E-3</c:v>
                </c:pt>
                <c:pt idx="138">
                  <c:v>5.1077319591417624E-3</c:v>
                </c:pt>
                <c:pt idx="139">
                  <c:v>4.9610236166384115E-3</c:v>
                </c:pt>
                <c:pt idx="140">
                  <c:v>4.8190802228823965E-3</c:v>
                </c:pt>
                <c:pt idx="141">
                  <c:v>4.6817289171284682E-3</c:v>
                </c:pt>
                <c:pt idx="142">
                  <c:v>4.5488037659133628E-3</c:v>
                </c:pt>
                <c:pt idx="143">
                  <c:v>4.4201454594899135E-3</c:v>
                </c:pt>
                <c:pt idx="144">
                  <c:v>4.2956010226698127E-3</c:v>
                </c:pt>
                <c:pt idx="145">
                  <c:v>4.1750235393410561E-3</c:v>
                </c:pt>
                <c:pt idx="146">
                  <c:v>4.0582718899659946E-3</c:v>
                </c:pt>
                <c:pt idx="147">
                  <c:v>3.9452105014032811E-3</c:v>
                </c:pt>
                <c:pt idx="148">
                  <c:v>3.8357091084323829E-3</c:v>
                </c:pt>
                <c:pt idx="149">
                  <c:v>3.7296425263926587E-3</c:v>
                </c:pt>
                <c:pt idx="150">
                  <c:v>3.6268904343804138E-3</c:v>
                </c:pt>
                <c:pt idx="151">
                  <c:v>3.527337168477084E-3</c:v>
                </c:pt>
                <c:pt idx="152">
                  <c:v>3.4308715245096504E-3</c:v>
                </c:pt>
                <c:pt idx="153">
                  <c:v>3.3373865698708735E-3</c:v>
                </c:pt>
                <c:pt idx="154">
                  <c:v>3.2467794639518543E-3</c:v>
                </c:pt>
                <c:pt idx="155">
                  <c:v>3.1589512867630058E-3</c:v>
                </c:pt>
                <c:pt idx="156">
                  <c:v>3.0738068753417762E-3</c:v>
                </c:pt>
                <c:pt idx="157">
                  <c:v>2.9912546675665052E-3</c:v>
                </c:pt>
                <c:pt idx="158">
                  <c:v>2.9112065530155855E-3</c:v>
                </c:pt>
                <c:pt idx="159">
                  <c:v>2.8335777305299862E-3</c:v>
                </c:pt>
                <c:pt idx="160">
                  <c:v>2.7582865721546982E-3</c:v>
                </c:pt>
                <c:pt idx="161">
                  <c:v>2.6852544931517358E-3</c:v>
                </c:pt>
                <c:pt idx="162">
                  <c:v>2.6144058277928163E-3</c:v>
                </c:pt>
                <c:pt idx="163">
                  <c:v>2.5456677106551204E-3</c:v>
                </c:pt>
                <c:pt idx="164">
                  <c:v>2.4789699631574615E-3</c:v>
                </c:pt>
                <c:pt idx="165">
                  <c:v>2.4142449850877291E-3</c:v>
                </c:pt>
                <c:pt idx="166">
                  <c:v>2.3514276508850747E-3</c:v>
                </c:pt>
                <c:pt idx="167">
                  <c:v>2.2904552104523143E-3</c:v>
                </c:pt>
                <c:pt idx="168">
                  <c:v>2.2312671942853056E-3</c:v>
                </c:pt>
                <c:pt idx="169">
                  <c:v>2.1738053227169044E-3</c:v>
                </c:pt>
                <c:pt idx="170">
                  <c:v>2.1180134190831338E-3</c:v>
                </c:pt>
                <c:pt idx="171">
                  <c:v>2.063837326628893E-3</c:v>
                </c:pt>
                <c:pt idx="172">
                  <c:v>2.01122482897962E-3</c:v>
                </c:pt>
                <c:pt idx="173">
                  <c:v>1.960125574013964E-3</c:v>
                </c:pt>
                <c:pt idx="174">
                  <c:v>1.9104910009806106E-3</c:v>
                </c:pt>
                <c:pt idx="175">
                  <c:v>1.8622742707102885E-3</c:v>
                </c:pt>
                <c:pt idx="176">
                  <c:v>1.815430198781163E-3</c:v>
                </c:pt>
                <c:pt idx="177">
                  <c:v>1.7699151915028571E-3</c:v>
                </c:pt>
                <c:pt idx="178">
                  <c:v>1.7256871845909396E-3</c:v>
                </c:pt>
                <c:pt idx="179">
                  <c:v>1.6827055844099092E-3</c:v>
                </c:pt>
                <c:pt idx="180">
                  <c:v>1.6409312116686221E-3</c:v>
                </c:pt>
                <c:pt idx="181">
                  <c:v>1.6003262474578292E-3</c:v>
                </c:pt>
                <c:pt idx="182">
                  <c:v>1.5608541815246401E-3</c:v>
                </c:pt>
                <c:pt idx="183">
                  <c:v>1.5224797626839763E-3</c:v>
                </c:pt>
                <c:pt idx="184">
                  <c:v>1.4851689512716867E-3</c:v>
                </c:pt>
                <c:pt idx="185">
                  <c:v>1.4488888735486932E-3</c:v>
                </c:pt>
                <c:pt idx="186">
                  <c:v>1.4136077779697757E-3</c:v>
                </c:pt>
                <c:pt idx="187">
                  <c:v>1.3792949932347016E-3</c:v>
                </c:pt>
                <c:pt idx="188">
                  <c:v>1.3459208880433455E-3</c:v>
                </c:pt>
                <c:pt idx="189">
                  <c:v>1.3134568324800996E-3</c:v>
                </c:pt>
                <c:pt idx="190">
                  <c:v>1.2818751609563633E-3</c:v>
                </c:pt>
                <c:pt idx="191">
                  <c:v>1.2511491366433577E-3</c:v>
                </c:pt>
                <c:pt idx="192">
                  <c:v>1.2212529173304485E-3</c:v>
                </c:pt>
                <c:pt idx="193">
                  <c:v>1.1921615226474559E-3</c:v>
                </c:pt>
                <c:pt idx="194">
                  <c:v>1.163850802592039E-3</c:v>
                </c:pt>
                <c:pt idx="195">
                  <c:v>1.1362974073061245E-3</c:v>
                </c:pt>
                <c:pt idx="196">
                  <c:v>1.1094787580478418E-3</c:v>
                </c:pt>
                <c:pt idx="197">
                  <c:v>1.0833730193079533E-3</c:v>
                </c:pt>
                <c:pt idx="198">
                  <c:v>1.0579590720220468E-3</c:v>
                </c:pt>
                <c:pt idx="199">
                  <c:v>1.0332164878320226E-3</c:v>
                </c:pt>
                <c:pt idx="200">
                  <c:v>1.0091255043525058E-3</c:v>
                </c:pt>
                <c:pt idx="201">
                  <c:v>9.8566700139980949E-4</c:v>
                </c:pt>
                <c:pt idx="202">
                  <c:v>9.6282247814304805E-4</c:v>
                </c:pt>
                <c:pt idx="203">
                  <c:v>9.4057403113874242E-4</c:v>
                </c:pt>
                <c:pt idx="204">
                  <c:v>9.1890433321206591E-4</c:v>
                </c:pt>
                <c:pt idx="205">
                  <c:v>8.9779661314947409E-4</c:v>
                </c:pt>
                <c:pt idx="206">
                  <c:v>8.7723463616910238E-4</c:v>
                </c:pt>
                <c:pt idx="207">
                  <c:v>8.5720268513671098E-4</c:v>
                </c:pt>
                <c:pt idx="208">
                  <c:v>8.3768554249652406E-4</c:v>
                </c:pt>
                <c:pt idx="209">
                  <c:v>8.186684728875047E-4</c:v>
                </c:pt>
                <c:pt idx="210">
                  <c:v>8.0013720641707725E-4</c:v>
                </c:pt>
                <c:pt idx="211">
                  <c:v>7.8207792256536378E-4</c:v>
                </c:pt>
                <c:pt idx="212">
                  <c:v>7.6447723469435765E-4</c:v>
                </c:pt>
                <c:pt idx="213">
                  <c:v>7.4732217513741555E-4</c:v>
                </c:pt>
                <c:pt idx="214">
                  <c:v>7.3060018084563044E-4</c:v>
                </c:pt>
                <c:pt idx="215">
                  <c:v>7.1429907956863342E-4</c:v>
                </c:pt>
                <c:pt idx="216">
                  <c:v>6.9840707654830465E-4</c:v>
                </c:pt>
                <c:pt idx="217">
                  <c:v>6.8291274170487215E-4</c:v>
                </c:pt>
                <c:pt idx="218">
                  <c:v>6.678049972957174E-4</c:v>
                </c:pt>
                <c:pt idx="219">
                  <c:v>6.5307310602802642E-4</c:v>
                </c:pt>
                <c:pt idx="220">
                  <c:v>6.3870665960732802E-4</c:v>
                </c:pt>
                <c:pt idx="221">
                  <c:v>6.2469556770457875E-4</c:v>
                </c:pt>
                <c:pt idx="222">
                  <c:v>6.1103004732535949E-4</c:v>
                </c:pt>
                <c:pt idx="223">
                  <c:v>5.9770061256529162E-4</c:v>
                </c:pt>
                <c:pt idx="224">
                  <c:v>5.8469806473655805E-4</c:v>
                </c:pt>
                <c:pt idx="225">
                  <c:v>5.7201348285100193E-4</c:v>
                </c:pt>
                <c:pt idx="226">
                  <c:v>5.5963821444589745E-4</c:v>
                </c:pt>
                <c:pt idx="227">
                  <c:v>5.475638667390688E-4</c:v>
                </c:pt>
                <c:pt idx="228">
                  <c:v>5.3578229810059559E-4</c:v>
                </c:pt>
                <c:pt idx="229">
                  <c:v>5.2428560982885656E-4</c:v>
                </c:pt>
                <c:pt idx="230">
                  <c:v>5.1306613821920427E-4</c:v>
                </c:pt>
                <c:pt idx="231">
                  <c:v>5.0211644691399338E-4</c:v>
                </c:pt>
                <c:pt idx="232">
                  <c:v>4.9142931952323571E-4</c:v>
                </c:pt>
                <c:pt idx="233">
                  <c:v>4.8099775250548142E-4</c:v>
                </c:pt>
                <c:pt idx="234">
                  <c:v>4.7081494829907507E-4</c:v>
                </c:pt>
                <c:pt idx="235">
                  <c:v>4.6087430869424351E-4</c:v>
                </c:pt>
                <c:pt idx="236">
                  <c:v>4.5116942843690451E-4</c:v>
                </c:pt>
                <c:pt idx="237">
                  <c:v>4.4169408905545519E-4</c:v>
                </c:pt>
                <c:pt idx="238">
                  <c:v>4.3244225290214357E-4</c:v>
                </c:pt>
                <c:pt idx="239">
                  <c:v>4.234080574009597E-4</c:v>
                </c:pt>
                <c:pt idx="240">
                  <c:v>4.1458580949433645E-4</c:v>
                </c:pt>
                <c:pt idx="241">
                  <c:v>4.0596998028121596E-4</c:v>
                </c:pt>
                <c:pt idx="242">
                  <c:v>3.9755519983938875E-4</c:v>
                </c:pt>
                <c:pt idx="243">
                  <c:v>3.8933625222523619E-4</c:v>
                </c:pt>
                <c:pt idx="244">
                  <c:v>3.8130807064434353E-4</c:v>
                </c:pt>
                <c:pt idx="245">
                  <c:v>3.7346573278665998E-4</c:v>
                </c:pt>
                <c:pt idx="246">
                  <c:v>3.6580445632014948E-4</c:v>
                </c:pt>
                <c:pt idx="247">
                  <c:v>3.5831959453713617E-4</c:v>
                </c:pt>
                <c:pt idx="248">
                  <c:v>3.5100663214774328E-4</c:v>
                </c:pt>
                <c:pt idx="249">
                  <c:v>3.4386118121505896E-4</c:v>
                </c:pt>
              </c:numCache>
            </c:numRef>
          </c:yVal>
          <c:smooth val="0"/>
          <c:extLst>
            <c:ext xmlns:c16="http://schemas.microsoft.com/office/drawing/2014/chart" uri="{C3380CC4-5D6E-409C-BE32-E72D297353CC}">
              <c16:uniqueId val="{00000001-A5FA-4688-87BD-6CA5C11242E5}"/>
            </c:ext>
          </c:extLst>
        </c:ser>
        <c:dLbls>
          <c:showLegendKey val="0"/>
          <c:showVal val="0"/>
          <c:showCatName val="0"/>
          <c:showSerName val="0"/>
          <c:showPercent val="0"/>
          <c:showBubbleSize val="0"/>
        </c:dLbls>
        <c:axId val="1836182447"/>
        <c:axId val="1836184111"/>
      </c:scatterChart>
      <c:valAx>
        <c:axId val="1836182447"/>
        <c:scaling>
          <c:orientation val="minMax"/>
          <c:max val="40"/>
          <c:min val="0"/>
        </c:scaling>
        <c:delete val="0"/>
        <c:axPos val="b"/>
        <c:title>
          <c:tx>
            <c:rich>
              <a:bodyPr/>
              <a:lstStyle/>
              <a:p>
                <a:pPr>
                  <a:defRPr/>
                </a:pPr>
                <a:r>
                  <a:rPr lang="en-US"/>
                  <a:t>Technology Innovation Diffusion Rate</a:t>
                </a:r>
              </a:p>
            </c:rich>
          </c:tx>
          <c:overlay val="0"/>
        </c:title>
        <c:numFmt formatCode="General" sourceLinked="1"/>
        <c:majorTickMark val="none"/>
        <c:minorTickMark val="none"/>
        <c:tickLblPos val="nextTo"/>
        <c:spPr>
          <a:ln w="6350">
            <a:noFill/>
          </a:ln>
        </c:spPr>
        <c:crossAx val="1836184111"/>
        <c:crosses val="autoZero"/>
        <c:crossBetween val="midCat"/>
        <c:majorUnit val="5"/>
        <c:minorUnit val="1"/>
      </c:valAx>
      <c:valAx>
        <c:axId val="1836184111"/>
        <c:scaling>
          <c:orientation val="minMax"/>
        </c:scaling>
        <c:delete val="0"/>
        <c:axPos val="l"/>
        <c:title>
          <c:tx>
            <c:rich>
              <a:bodyPr/>
              <a:lstStyle/>
              <a:p>
                <a:pPr>
                  <a:defRPr/>
                </a:pPr>
                <a:r>
                  <a:rPr lang="en-US"/>
                  <a:t>f(x)</a:t>
                </a:r>
              </a:p>
            </c:rich>
          </c:tx>
          <c:overlay val="0"/>
        </c:title>
        <c:numFmt formatCode="General" sourceLinked="1"/>
        <c:majorTickMark val="out"/>
        <c:minorTickMark val="none"/>
        <c:tickLblPos val="nextTo"/>
        <c:crossAx val="1836182447"/>
        <c:crosses val="autoZero"/>
        <c:crossBetween val="midCat"/>
      </c:valAx>
      <c:valAx>
        <c:axId val="1836201999"/>
        <c:scaling>
          <c:orientation val="minMax"/>
        </c:scaling>
        <c:delete val="1"/>
        <c:axPos val="r"/>
        <c:numFmt formatCode="General" sourceLinked="1"/>
        <c:majorTickMark val="out"/>
        <c:minorTickMark val="none"/>
        <c:tickLblPos val="nextTo"/>
        <c:crossAx val="1836189519"/>
        <c:crosses val="max"/>
        <c:crossBetween val="between"/>
      </c:valAx>
      <c:dateAx>
        <c:axId val="1836189519"/>
        <c:scaling>
          <c:orientation val="minMax"/>
          <c:max val="10001"/>
          <c:min val="1"/>
        </c:scaling>
        <c:delete val="0"/>
        <c:axPos val="b"/>
        <c:numFmt formatCode="General" sourceLinked="1"/>
        <c:majorTickMark val="out"/>
        <c:minorTickMark val="none"/>
        <c:tickLblPos val="none"/>
        <c:crossAx val="1836201999"/>
        <c:crosses val="autoZero"/>
        <c:auto val="0"/>
        <c:lblOffset val="100"/>
        <c:baseTimeUnit val="days"/>
        <c:majorUnit val="1250"/>
        <c:majorTimeUnit val="days"/>
      </c:dateAx>
      <c:spPr>
        <a:solidFill>
          <a:srgbClr val="FFFFFF"/>
        </a:solidFill>
        <a:ln w="12700">
          <a:solidFill>
            <a:srgbClr val="000000"/>
          </a:solidFill>
          <a:prstDash val="solid"/>
        </a:ln>
      </c:spPr>
    </c:plotArea>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P-P Plot: LogNormal - Three Parameter</a:t>
            </a:r>
          </a:p>
        </c:rich>
      </c:tx>
      <c:overlay val="0"/>
    </c:title>
    <c:autoTitleDeleted val="0"/>
    <c:plotArea>
      <c:layout/>
      <c:scatterChart>
        <c:scatterStyle val="lineMarker"/>
        <c:varyColors val="0"/>
        <c:ser>
          <c:idx val="0"/>
          <c:order val="0"/>
          <c:spPr>
            <a:ln w="19050">
              <a:noFill/>
            </a:ln>
          </c:spPr>
          <c:marker>
            <c:symbol val="diamond"/>
            <c:size val="3"/>
          </c:marker>
          <c:xVal>
            <c:numRef>
              <c:f>BPIDF2!$CQ$1:$CQ$42</c:f>
              <c:numCache>
                <c:formatCode>General</c:formatCode>
                <c:ptCount val="42"/>
                <c:pt idx="0">
                  <c:v>2.3809523809523808E-2</c:v>
                </c:pt>
                <c:pt idx="1">
                  <c:v>4.7619047619047616E-2</c:v>
                </c:pt>
                <c:pt idx="2">
                  <c:v>7.1428571428571425E-2</c:v>
                </c:pt>
                <c:pt idx="3">
                  <c:v>9.5238095238095233E-2</c:v>
                </c:pt>
                <c:pt idx="4">
                  <c:v>0.11904761904761904</c:v>
                </c:pt>
                <c:pt idx="5">
                  <c:v>0.14285714285714285</c:v>
                </c:pt>
                <c:pt idx="6">
                  <c:v>0.16666666666666666</c:v>
                </c:pt>
                <c:pt idx="7">
                  <c:v>0.19047619047619047</c:v>
                </c:pt>
                <c:pt idx="8">
                  <c:v>0.21428571428571427</c:v>
                </c:pt>
                <c:pt idx="9">
                  <c:v>0.23809523809523808</c:v>
                </c:pt>
                <c:pt idx="10">
                  <c:v>0.26190476190476192</c:v>
                </c:pt>
                <c:pt idx="11">
                  <c:v>0.2857142857142857</c:v>
                </c:pt>
                <c:pt idx="12">
                  <c:v>0.30952380952380953</c:v>
                </c:pt>
                <c:pt idx="13">
                  <c:v>0.33333333333333331</c:v>
                </c:pt>
                <c:pt idx="14">
                  <c:v>0.35714285714285715</c:v>
                </c:pt>
                <c:pt idx="15">
                  <c:v>0.38095238095238093</c:v>
                </c:pt>
                <c:pt idx="16">
                  <c:v>0.40476190476190477</c:v>
                </c:pt>
                <c:pt idx="17">
                  <c:v>0.42857142857142855</c:v>
                </c:pt>
                <c:pt idx="18">
                  <c:v>0.45238095238095238</c:v>
                </c:pt>
                <c:pt idx="19">
                  <c:v>0.47619047619047616</c:v>
                </c:pt>
                <c:pt idx="20">
                  <c:v>0.5</c:v>
                </c:pt>
                <c:pt idx="21">
                  <c:v>0.52380952380952384</c:v>
                </c:pt>
                <c:pt idx="22">
                  <c:v>0.54761904761904767</c:v>
                </c:pt>
                <c:pt idx="23">
                  <c:v>0.5714285714285714</c:v>
                </c:pt>
                <c:pt idx="24">
                  <c:v>0.59523809523809523</c:v>
                </c:pt>
                <c:pt idx="25">
                  <c:v>0.61904761904761907</c:v>
                </c:pt>
                <c:pt idx="26">
                  <c:v>0.6428571428571429</c:v>
                </c:pt>
                <c:pt idx="27">
                  <c:v>0.66666666666666663</c:v>
                </c:pt>
                <c:pt idx="28">
                  <c:v>0.69047619047619047</c:v>
                </c:pt>
                <c:pt idx="29">
                  <c:v>0.7142857142857143</c:v>
                </c:pt>
                <c:pt idx="30">
                  <c:v>0.73809523809523814</c:v>
                </c:pt>
                <c:pt idx="31">
                  <c:v>0.76190476190476186</c:v>
                </c:pt>
                <c:pt idx="32">
                  <c:v>0.7857142857142857</c:v>
                </c:pt>
                <c:pt idx="33">
                  <c:v>0.80952380952380953</c:v>
                </c:pt>
                <c:pt idx="34">
                  <c:v>0.83333333333333337</c:v>
                </c:pt>
                <c:pt idx="35">
                  <c:v>0.8571428571428571</c:v>
                </c:pt>
                <c:pt idx="36">
                  <c:v>0.88095238095238093</c:v>
                </c:pt>
                <c:pt idx="37">
                  <c:v>0.90476190476190477</c:v>
                </c:pt>
                <c:pt idx="38">
                  <c:v>0.9285714285714286</c:v>
                </c:pt>
                <c:pt idx="39">
                  <c:v>0.95238095238095233</c:v>
                </c:pt>
                <c:pt idx="40">
                  <c:v>0.97619047619047616</c:v>
                </c:pt>
                <c:pt idx="41">
                  <c:v>1</c:v>
                </c:pt>
              </c:numCache>
            </c:numRef>
          </c:xVal>
          <c:yVal>
            <c:numRef>
              <c:f>BPIDF2!$CR$1:$CR$42</c:f>
              <c:numCache>
                <c:formatCode>General</c:formatCode>
                <c:ptCount val="42"/>
                <c:pt idx="0">
                  <c:v>2.7936593592212396E-2</c:v>
                </c:pt>
                <c:pt idx="1">
                  <c:v>3.2475763267023443E-2</c:v>
                </c:pt>
                <c:pt idx="2">
                  <c:v>3.4994647302583629E-2</c:v>
                </c:pt>
                <c:pt idx="3">
                  <c:v>4.5755609839061906E-2</c:v>
                </c:pt>
                <c:pt idx="4">
                  <c:v>8.4058567770537246E-2</c:v>
                </c:pt>
                <c:pt idx="5">
                  <c:v>9.5269429230541366E-2</c:v>
                </c:pt>
                <c:pt idx="6">
                  <c:v>9.6193457678205974E-2</c:v>
                </c:pt>
                <c:pt idx="7">
                  <c:v>0.11279561290730905</c:v>
                </c:pt>
                <c:pt idx="8">
                  <c:v>0.1476793301118518</c:v>
                </c:pt>
                <c:pt idx="9">
                  <c:v>0.19902090790077132</c:v>
                </c:pt>
                <c:pt idx="10">
                  <c:v>0.29408344047274265</c:v>
                </c:pt>
                <c:pt idx="11">
                  <c:v>0.3339554869636755</c:v>
                </c:pt>
                <c:pt idx="12">
                  <c:v>0.33839064862269208</c:v>
                </c:pt>
                <c:pt idx="13">
                  <c:v>0.34924901860970992</c:v>
                </c:pt>
                <c:pt idx="14">
                  <c:v>0.36823037401622571</c:v>
                </c:pt>
                <c:pt idx="15">
                  <c:v>0.38133342487936817</c:v>
                </c:pt>
                <c:pt idx="16">
                  <c:v>0.43266320712382061</c:v>
                </c:pt>
                <c:pt idx="17">
                  <c:v>0.43505557779183807</c:v>
                </c:pt>
                <c:pt idx="18">
                  <c:v>0.47984699692063598</c:v>
                </c:pt>
                <c:pt idx="19">
                  <c:v>0.49094064968560175</c:v>
                </c:pt>
                <c:pt idx="20">
                  <c:v>0.50222813362390073</c:v>
                </c:pt>
                <c:pt idx="21">
                  <c:v>0.53361671618656836</c:v>
                </c:pt>
                <c:pt idx="22">
                  <c:v>0.62126181046330198</c:v>
                </c:pt>
                <c:pt idx="23">
                  <c:v>0.633622794152642</c:v>
                </c:pt>
                <c:pt idx="24">
                  <c:v>0.64713159776228113</c:v>
                </c:pt>
                <c:pt idx="25">
                  <c:v>0.66133817742871237</c:v>
                </c:pt>
                <c:pt idx="26">
                  <c:v>0.68223861442727263</c:v>
                </c:pt>
                <c:pt idx="27">
                  <c:v>0.692087427546206</c:v>
                </c:pt>
                <c:pt idx="28">
                  <c:v>0.69268875035577959</c:v>
                </c:pt>
                <c:pt idx="29">
                  <c:v>0.74816199639523462</c:v>
                </c:pt>
                <c:pt idx="30">
                  <c:v>0.75372154810114556</c:v>
                </c:pt>
                <c:pt idx="31">
                  <c:v>0.75810924836266114</c:v>
                </c:pt>
                <c:pt idx="32">
                  <c:v>0.78297528685076023</c:v>
                </c:pt>
                <c:pt idx="33">
                  <c:v>0.78917143855828964</c:v>
                </c:pt>
                <c:pt idx="34">
                  <c:v>0.81122429483116465</c:v>
                </c:pt>
                <c:pt idx="35">
                  <c:v>0.83853001990524434</c:v>
                </c:pt>
                <c:pt idx="36">
                  <c:v>0.85192907923298877</c:v>
                </c:pt>
                <c:pt idx="37">
                  <c:v>0.87724383663782679</c:v>
                </c:pt>
                <c:pt idx="38">
                  <c:v>0.89330921595917256</c:v>
                </c:pt>
                <c:pt idx="39">
                  <c:v>0.90342190948229917</c:v>
                </c:pt>
                <c:pt idx="40">
                  <c:v>0.94834080572331703</c:v>
                </c:pt>
                <c:pt idx="41">
                  <c:v>0.98824893152867177</c:v>
                </c:pt>
              </c:numCache>
            </c:numRef>
          </c:yVal>
          <c:smooth val="0"/>
          <c:extLst>
            <c:ext xmlns:c16="http://schemas.microsoft.com/office/drawing/2014/chart" uri="{C3380CC4-5D6E-409C-BE32-E72D297353CC}">
              <c16:uniqueId val="{00000000-A3B7-4C16-99FC-E1AB5EE48DDD}"/>
            </c:ext>
          </c:extLst>
        </c:ser>
        <c:ser>
          <c:idx val="1"/>
          <c:order val="1"/>
          <c:spPr>
            <a:ln w="12700">
              <a:solidFill>
                <a:srgbClr val="800000"/>
              </a:solidFill>
              <a:prstDash val="solid"/>
            </a:ln>
          </c:spPr>
          <c:marker>
            <c:symbol val="none"/>
          </c:marker>
          <c:xVal>
            <c:numRef>
              <c:f>BPIDF2!$CS$1:$CS$2</c:f>
              <c:numCache>
                <c:formatCode>General</c:formatCode>
                <c:ptCount val="2"/>
                <c:pt idx="0">
                  <c:v>0</c:v>
                </c:pt>
                <c:pt idx="1">
                  <c:v>1</c:v>
                </c:pt>
              </c:numCache>
            </c:numRef>
          </c:xVal>
          <c:yVal>
            <c:numRef>
              <c:f>BPIDF2!$CT$1:$CT$2</c:f>
              <c:numCache>
                <c:formatCode>General</c:formatCode>
                <c:ptCount val="2"/>
                <c:pt idx="0">
                  <c:v>0</c:v>
                </c:pt>
                <c:pt idx="1">
                  <c:v>1</c:v>
                </c:pt>
              </c:numCache>
            </c:numRef>
          </c:yVal>
          <c:smooth val="0"/>
          <c:extLst>
            <c:ext xmlns:c16="http://schemas.microsoft.com/office/drawing/2014/chart" uri="{C3380CC4-5D6E-409C-BE32-E72D297353CC}">
              <c16:uniqueId val="{00000001-A3B7-4C16-99FC-E1AB5EE48DDD}"/>
            </c:ext>
          </c:extLst>
        </c:ser>
        <c:dLbls>
          <c:showLegendKey val="0"/>
          <c:showVal val="0"/>
          <c:showCatName val="0"/>
          <c:showSerName val="0"/>
          <c:showPercent val="0"/>
          <c:showBubbleSize val="0"/>
        </c:dLbls>
        <c:axId val="1836197839"/>
        <c:axId val="1836203247"/>
      </c:scatterChart>
      <c:valAx>
        <c:axId val="1836197839"/>
        <c:scaling>
          <c:orientation val="minMax"/>
          <c:max val="1"/>
          <c:min val="0"/>
        </c:scaling>
        <c:delete val="0"/>
        <c:axPos val="b"/>
        <c:title>
          <c:tx>
            <c:rich>
              <a:bodyPr/>
              <a:lstStyle/>
              <a:p>
                <a:pPr>
                  <a:defRPr/>
                </a:pPr>
                <a:r>
                  <a:rPr lang="en-US"/>
                  <a:t>P(Empirical)</a:t>
                </a:r>
              </a:p>
            </c:rich>
          </c:tx>
          <c:overlay val="0"/>
        </c:title>
        <c:numFmt formatCode="General" sourceLinked="1"/>
        <c:majorTickMark val="out"/>
        <c:minorTickMark val="none"/>
        <c:tickLblPos val="nextTo"/>
        <c:crossAx val="1836203247"/>
        <c:crosses val="autoZero"/>
        <c:crossBetween val="midCat"/>
      </c:valAx>
      <c:valAx>
        <c:axId val="1836203247"/>
        <c:scaling>
          <c:orientation val="minMax"/>
          <c:max val="1"/>
          <c:min val="0"/>
        </c:scaling>
        <c:delete val="0"/>
        <c:axPos val="l"/>
        <c:title>
          <c:tx>
            <c:rich>
              <a:bodyPr/>
              <a:lstStyle/>
              <a:p>
                <a:pPr>
                  <a:defRPr/>
                </a:pPr>
                <a:r>
                  <a:rPr lang="en-US"/>
                  <a:t>P(Model)</a:t>
                </a:r>
              </a:p>
            </c:rich>
          </c:tx>
          <c:overlay val="0"/>
        </c:title>
        <c:numFmt formatCode="General" sourceLinked="1"/>
        <c:majorTickMark val="out"/>
        <c:minorTickMark val="none"/>
        <c:tickLblPos val="nextTo"/>
        <c:crossAx val="1836197839"/>
        <c:crosses val="autoZero"/>
        <c:crossBetween val="midCat"/>
      </c:valAx>
      <c:spPr>
        <a:solidFill>
          <a:srgbClr val="FFFFFF"/>
        </a:solidFill>
        <a:ln w="25400">
          <a:noFill/>
        </a:ln>
      </c:spPr>
    </c:plotArea>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Normal</a:t>
            </a:r>
          </a:p>
        </c:rich>
      </c:tx>
      <c:overlay val="0"/>
    </c:title>
    <c:autoTitleDeleted val="0"/>
    <c:plotArea>
      <c:layout/>
      <c:areaChart>
        <c:grouping val="standard"/>
        <c:varyColors val="0"/>
        <c:ser>
          <c:idx val="2"/>
          <c:order val="2"/>
          <c:tx>
            <c:v>Shade</c:v>
          </c:tx>
          <c:spPr>
            <a:solidFill>
              <a:srgbClr val="CCFFCC"/>
            </a:solidFill>
            <a:ln w="25400">
              <a:noFill/>
            </a:ln>
          </c:spPr>
          <c:cat>
            <c:numRef>
              <c:f>BPIDF2!$DF$1:$DF$22</c:f>
              <c:numCache>
                <c:formatCode>General</c:formatCode>
                <c:ptCount val="22"/>
                <c:pt idx="0">
                  <c:v>330</c:v>
                </c:pt>
                <c:pt idx="1">
                  <c:v>330</c:v>
                </c:pt>
                <c:pt idx="2">
                  <c:v>1522</c:v>
                </c:pt>
                <c:pt idx="3">
                  <c:v>1522</c:v>
                </c:pt>
                <c:pt idx="4">
                  <c:v>1522</c:v>
                </c:pt>
                <c:pt idx="5">
                  <c:v>2713</c:v>
                </c:pt>
                <c:pt idx="6">
                  <c:v>2713</c:v>
                </c:pt>
                <c:pt idx="7">
                  <c:v>2713</c:v>
                </c:pt>
                <c:pt idx="8">
                  <c:v>3904</c:v>
                </c:pt>
                <c:pt idx="9">
                  <c:v>3904</c:v>
                </c:pt>
                <c:pt idx="10">
                  <c:v>3904</c:v>
                </c:pt>
                <c:pt idx="11">
                  <c:v>5095</c:v>
                </c:pt>
                <c:pt idx="12">
                  <c:v>5095</c:v>
                </c:pt>
                <c:pt idx="13">
                  <c:v>5095</c:v>
                </c:pt>
                <c:pt idx="14">
                  <c:v>6287</c:v>
                </c:pt>
                <c:pt idx="15">
                  <c:v>6287</c:v>
                </c:pt>
                <c:pt idx="16">
                  <c:v>6287</c:v>
                </c:pt>
                <c:pt idx="17">
                  <c:v>7478</c:v>
                </c:pt>
                <c:pt idx="18">
                  <c:v>7478</c:v>
                </c:pt>
                <c:pt idx="19">
                  <c:v>7478</c:v>
                </c:pt>
                <c:pt idx="20">
                  <c:v>8669</c:v>
                </c:pt>
                <c:pt idx="21">
                  <c:v>8669</c:v>
                </c:pt>
              </c:numCache>
            </c:numRef>
          </c:cat>
          <c:val>
            <c:numRef>
              <c:f>BPIDF2!$CX$1:$CX$22</c:f>
              <c:numCache>
                <c:formatCode>General</c:formatCode>
                <c:ptCount val="22"/>
                <c:pt idx="0">
                  <c:v>0</c:v>
                </c:pt>
                <c:pt idx="1">
                  <c:v>0.45238095238095238</c:v>
                </c:pt>
                <c:pt idx="2">
                  <c:v>0.45238095238095238</c:v>
                </c:pt>
                <c:pt idx="3">
                  <c:v>0</c:v>
                </c:pt>
                <c:pt idx="4">
                  <c:v>0.30952380952380953</c:v>
                </c:pt>
                <c:pt idx="5">
                  <c:v>0.30952380952380953</c:v>
                </c:pt>
                <c:pt idx="6">
                  <c:v>0</c:v>
                </c:pt>
                <c:pt idx="7">
                  <c:v>0.14285714285714285</c:v>
                </c:pt>
                <c:pt idx="8">
                  <c:v>0.14285714285714285</c:v>
                </c:pt>
                <c:pt idx="9">
                  <c:v>0</c:v>
                </c:pt>
                <c:pt idx="10">
                  <c:v>4.7619047619047616E-2</c:v>
                </c:pt>
                <c:pt idx="11">
                  <c:v>4.7619047619047616E-2</c:v>
                </c:pt>
                <c:pt idx="12">
                  <c:v>0</c:v>
                </c:pt>
                <c:pt idx="13">
                  <c:v>2.3809523809523808E-2</c:v>
                </c:pt>
                <c:pt idx="14">
                  <c:v>2.3809523809523808E-2</c:v>
                </c:pt>
                <c:pt idx="15">
                  <c:v>0</c:v>
                </c:pt>
                <c:pt idx="16">
                  <c:v>0</c:v>
                </c:pt>
                <c:pt idx="17">
                  <c:v>0</c:v>
                </c:pt>
                <c:pt idx="18">
                  <c:v>0</c:v>
                </c:pt>
                <c:pt idx="19">
                  <c:v>2.3809523809523808E-2</c:v>
                </c:pt>
                <c:pt idx="20">
                  <c:v>2.3809523809523808E-2</c:v>
                </c:pt>
                <c:pt idx="21">
                  <c:v>0</c:v>
                </c:pt>
              </c:numCache>
            </c:numRef>
          </c:val>
          <c:extLst>
            <c:ext xmlns:c16="http://schemas.microsoft.com/office/drawing/2014/chart" uri="{C3380CC4-5D6E-409C-BE32-E72D297353CC}">
              <c16:uniqueId val="{00000002-6778-4FA3-B876-FF1A13FC503F}"/>
            </c:ext>
          </c:extLst>
        </c:ser>
        <c:dLbls>
          <c:showLegendKey val="0"/>
          <c:showVal val="0"/>
          <c:showCatName val="0"/>
          <c:showSerName val="0"/>
          <c:showPercent val="0"/>
          <c:showBubbleSize val="0"/>
        </c:dLbls>
        <c:axId val="1836221551"/>
        <c:axId val="1836212815"/>
      </c:areaChart>
      <c:scatterChart>
        <c:scatterStyle val="lineMarker"/>
        <c:varyColors val="0"/>
        <c:ser>
          <c:idx val="0"/>
          <c:order val="0"/>
          <c:tx>
            <c:v>Hist</c:v>
          </c:tx>
          <c:spPr>
            <a:ln w="12700">
              <a:solidFill>
                <a:srgbClr val="000000"/>
              </a:solidFill>
              <a:prstDash val="solid"/>
            </a:ln>
          </c:spPr>
          <c:marker>
            <c:symbol val="none"/>
          </c:marker>
          <c:xVal>
            <c:numRef>
              <c:f>BPIDF2!$CW$1:$CW$22</c:f>
              <c:numCache>
                <c:formatCode>General</c:formatCode>
                <c:ptCount val="22"/>
                <c:pt idx="0">
                  <c:v>1.3169999999999999</c:v>
                </c:pt>
                <c:pt idx="1">
                  <c:v>1.3169999999999999</c:v>
                </c:pt>
                <c:pt idx="2">
                  <c:v>6.0819999999999999</c:v>
                </c:pt>
                <c:pt idx="3">
                  <c:v>6.0819999999999999</c:v>
                </c:pt>
                <c:pt idx="4">
                  <c:v>6.0819999999999999</c:v>
                </c:pt>
                <c:pt idx="5">
                  <c:v>10.847</c:v>
                </c:pt>
                <c:pt idx="6">
                  <c:v>10.847</c:v>
                </c:pt>
                <c:pt idx="7">
                  <c:v>10.847</c:v>
                </c:pt>
                <c:pt idx="8">
                  <c:v>15.611999999999998</c:v>
                </c:pt>
                <c:pt idx="9">
                  <c:v>15.611999999999998</c:v>
                </c:pt>
                <c:pt idx="10">
                  <c:v>15.611999999999998</c:v>
                </c:pt>
                <c:pt idx="11">
                  <c:v>20.376999999999999</c:v>
                </c:pt>
                <c:pt idx="12">
                  <c:v>20.376999999999999</c:v>
                </c:pt>
                <c:pt idx="13">
                  <c:v>20.376999999999999</c:v>
                </c:pt>
                <c:pt idx="14">
                  <c:v>25.141999999999999</c:v>
                </c:pt>
                <c:pt idx="15">
                  <c:v>25.141999999999999</c:v>
                </c:pt>
                <c:pt idx="16">
                  <c:v>25.141999999999999</c:v>
                </c:pt>
                <c:pt idx="17">
                  <c:v>29.907</c:v>
                </c:pt>
                <c:pt idx="18">
                  <c:v>29.907</c:v>
                </c:pt>
                <c:pt idx="19">
                  <c:v>29.907</c:v>
                </c:pt>
                <c:pt idx="20">
                  <c:v>34.671999999999997</c:v>
                </c:pt>
                <c:pt idx="21">
                  <c:v>34.671999999999997</c:v>
                </c:pt>
              </c:numCache>
            </c:numRef>
          </c:xVal>
          <c:yVal>
            <c:numRef>
              <c:f>BPIDF2!$CX$1:$CX$22</c:f>
              <c:numCache>
                <c:formatCode>General</c:formatCode>
                <c:ptCount val="22"/>
                <c:pt idx="0">
                  <c:v>0</c:v>
                </c:pt>
                <c:pt idx="1">
                  <c:v>0.45238095238095238</c:v>
                </c:pt>
                <c:pt idx="2">
                  <c:v>0.45238095238095238</c:v>
                </c:pt>
                <c:pt idx="3">
                  <c:v>0</c:v>
                </c:pt>
                <c:pt idx="4">
                  <c:v>0.30952380952380953</c:v>
                </c:pt>
                <c:pt idx="5">
                  <c:v>0.30952380952380953</c:v>
                </c:pt>
                <c:pt idx="6">
                  <c:v>0</c:v>
                </c:pt>
                <c:pt idx="7">
                  <c:v>0.14285714285714285</c:v>
                </c:pt>
                <c:pt idx="8">
                  <c:v>0.14285714285714285</c:v>
                </c:pt>
                <c:pt idx="9">
                  <c:v>0</c:v>
                </c:pt>
                <c:pt idx="10">
                  <c:v>4.7619047619047616E-2</c:v>
                </c:pt>
                <c:pt idx="11">
                  <c:v>4.7619047619047616E-2</c:v>
                </c:pt>
                <c:pt idx="12">
                  <c:v>0</c:v>
                </c:pt>
                <c:pt idx="13">
                  <c:v>2.3809523809523808E-2</c:v>
                </c:pt>
                <c:pt idx="14">
                  <c:v>2.3809523809523808E-2</c:v>
                </c:pt>
                <c:pt idx="15">
                  <c:v>0</c:v>
                </c:pt>
                <c:pt idx="16">
                  <c:v>0</c:v>
                </c:pt>
                <c:pt idx="17">
                  <c:v>0</c:v>
                </c:pt>
                <c:pt idx="18">
                  <c:v>0</c:v>
                </c:pt>
                <c:pt idx="19">
                  <c:v>2.3809523809523808E-2</c:v>
                </c:pt>
                <c:pt idx="20">
                  <c:v>2.3809523809523808E-2</c:v>
                </c:pt>
                <c:pt idx="21">
                  <c:v>0</c:v>
                </c:pt>
              </c:numCache>
            </c:numRef>
          </c:yVal>
          <c:smooth val="0"/>
          <c:extLst>
            <c:ext xmlns:c16="http://schemas.microsoft.com/office/drawing/2014/chart" uri="{C3380CC4-5D6E-409C-BE32-E72D297353CC}">
              <c16:uniqueId val="{00000000-6778-4FA3-B876-FF1A13FC503F}"/>
            </c:ext>
          </c:extLst>
        </c:ser>
        <c:ser>
          <c:idx val="1"/>
          <c:order val="1"/>
          <c:spPr>
            <a:ln w="25400">
              <a:solidFill>
                <a:srgbClr val="000000"/>
              </a:solidFill>
              <a:prstDash val="solid"/>
            </a:ln>
          </c:spPr>
          <c:marker>
            <c:symbol val="none"/>
          </c:marker>
          <c:xVal>
            <c:numRef>
              <c:f>BPIDF2!$CY$1:$CY$250</c:f>
              <c:numCache>
                <c:formatCode>General</c:formatCode>
                <c:ptCount val="250"/>
                <c:pt idx="0">
                  <c:v>-11.310876308933061</c:v>
                </c:pt>
                <c:pt idx="1">
                  <c:v>-11.154971965128263</c:v>
                </c:pt>
                <c:pt idx="2">
                  <c:v>-10.999067621323466</c:v>
                </c:pt>
                <c:pt idx="3">
                  <c:v>-10.843163277518668</c:v>
                </c:pt>
                <c:pt idx="4">
                  <c:v>-10.687258933713871</c:v>
                </c:pt>
                <c:pt idx="5">
                  <c:v>-10.531354589909073</c:v>
                </c:pt>
                <c:pt idx="6">
                  <c:v>-10.375450246104275</c:v>
                </c:pt>
                <c:pt idx="7">
                  <c:v>-10.219545902299478</c:v>
                </c:pt>
                <c:pt idx="8">
                  <c:v>-10.06364155849468</c:v>
                </c:pt>
                <c:pt idx="9">
                  <c:v>-9.9077372146898828</c:v>
                </c:pt>
                <c:pt idx="10">
                  <c:v>-9.7518328708850852</c:v>
                </c:pt>
                <c:pt idx="11">
                  <c:v>-9.5959285270802877</c:v>
                </c:pt>
                <c:pt idx="12">
                  <c:v>-9.4400241832754901</c:v>
                </c:pt>
                <c:pt idx="13">
                  <c:v>-9.2841198394706925</c:v>
                </c:pt>
                <c:pt idx="14">
                  <c:v>-9.128215495665895</c:v>
                </c:pt>
                <c:pt idx="15">
                  <c:v>-8.9723111518610974</c:v>
                </c:pt>
                <c:pt idx="16">
                  <c:v>-8.8164068080562998</c:v>
                </c:pt>
                <c:pt idx="17">
                  <c:v>-8.6605024642515023</c:v>
                </c:pt>
                <c:pt idx="18">
                  <c:v>-8.5045981204467047</c:v>
                </c:pt>
                <c:pt idx="19">
                  <c:v>-8.3486937766419071</c:v>
                </c:pt>
                <c:pt idx="20">
                  <c:v>-8.1927894328371096</c:v>
                </c:pt>
                <c:pt idx="21">
                  <c:v>-8.036885089032312</c:v>
                </c:pt>
                <c:pt idx="22">
                  <c:v>-7.8809807452275145</c:v>
                </c:pt>
                <c:pt idx="23">
                  <c:v>-7.7250764014227169</c:v>
                </c:pt>
                <c:pt idx="24">
                  <c:v>-7.5691720576179193</c:v>
                </c:pt>
                <c:pt idx="25">
                  <c:v>-7.4132677138131218</c:v>
                </c:pt>
                <c:pt idx="26">
                  <c:v>-7.2573633700083242</c:v>
                </c:pt>
                <c:pt idx="27">
                  <c:v>-7.1014590262035266</c:v>
                </c:pt>
                <c:pt idx="28">
                  <c:v>-6.9455546823987291</c:v>
                </c:pt>
                <c:pt idx="29">
                  <c:v>-6.7896503385939315</c:v>
                </c:pt>
                <c:pt idx="30">
                  <c:v>-6.633745994789134</c:v>
                </c:pt>
                <c:pt idx="31">
                  <c:v>-6.4778416509843364</c:v>
                </c:pt>
                <c:pt idx="32">
                  <c:v>-6.3219373071795388</c:v>
                </c:pt>
                <c:pt idx="33">
                  <c:v>-6.1660329633747413</c:v>
                </c:pt>
                <c:pt idx="34">
                  <c:v>-6.0101286195699437</c:v>
                </c:pt>
                <c:pt idx="35">
                  <c:v>-5.8542242757651461</c:v>
                </c:pt>
                <c:pt idx="36">
                  <c:v>-5.6983199319603486</c:v>
                </c:pt>
                <c:pt idx="37">
                  <c:v>-5.542415588155551</c:v>
                </c:pt>
                <c:pt idx="38">
                  <c:v>-5.3865112443507535</c:v>
                </c:pt>
                <c:pt idx="39">
                  <c:v>-5.2306069005459559</c:v>
                </c:pt>
                <c:pt idx="40">
                  <c:v>-5.0747025567411583</c:v>
                </c:pt>
                <c:pt idx="41">
                  <c:v>-4.9187982129363608</c:v>
                </c:pt>
                <c:pt idx="42">
                  <c:v>-4.7628938691315632</c:v>
                </c:pt>
                <c:pt idx="43">
                  <c:v>-4.6069895253267656</c:v>
                </c:pt>
                <c:pt idx="44">
                  <c:v>-4.4510851815219681</c:v>
                </c:pt>
                <c:pt idx="45">
                  <c:v>-4.2951808377171705</c:v>
                </c:pt>
                <c:pt idx="46">
                  <c:v>-4.139276493912373</c:v>
                </c:pt>
                <c:pt idx="47">
                  <c:v>-3.9833721501075749</c:v>
                </c:pt>
                <c:pt idx="48">
                  <c:v>-3.8274678063027769</c:v>
                </c:pt>
                <c:pt idx="49">
                  <c:v>-3.6715634624979789</c:v>
                </c:pt>
                <c:pt idx="50">
                  <c:v>-3.5156591186931809</c:v>
                </c:pt>
                <c:pt idx="51">
                  <c:v>-3.3597547748883829</c:v>
                </c:pt>
                <c:pt idx="52">
                  <c:v>-3.2038504310835849</c:v>
                </c:pt>
                <c:pt idx="53">
                  <c:v>-3.0479460872787869</c:v>
                </c:pt>
                <c:pt idx="54">
                  <c:v>-2.8920417434739889</c:v>
                </c:pt>
                <c:pt idx="55">
                  <c:v>-2.7361373996691909</c:v>
                </c:pt>
                <c:pt idx="56">
                  <c:v>-2.5802330558643929</c:v>
                </c:pt>
                <c:pt idx="57">
                  <c:v>-2.4243287120595949</c:v>
                </c:pt>
                <c:pt idx="58">
                  <c:v>-2.2684243682547969</c:v>
                </c:pt>
                <c:pt idx="59">
                  <c:v>-2.1125200244499989</c:v>
                </c:pt>
                <c:pt idx="60">
                  <c:v>-1.9566156806452011</c:v>
                </c:pt>
                <c:pt idx="61">
                  <c:v>-1.8007113368404033</c:v>
                </c:pt>
                <c:pt idx="62">
                  <c:v>-1.6448069930356055</c:v>
                </c:pt>
                <c:pt idx="63">
                  <c:v>-1.4889026492308077</c:v>
                </c:pt>
                <c:pt idx="64">
                  <c:v>-1.3329983054260099</c:v>
                </c:pt>
                <c:pt idx="65">
                  <c:v>-1.1770939616212122</c:v>
                </c:pt>
                <c:pt idx="66">
                  <c:v>-1.0211896178164144</c:v>
                </c:pt>
                <c:pt idx="67">
                  <c:v>-0.86528527401161659</c:v>
                </c:pt>
                <c:pt idx="68">
                  <c:v>-0.7093809302068188</c:v>
                </c:pt>
                <c:pt idx="69">
                  <c:v>-0.55347658640202102</c:v>
                </c:pt>
                <c:pt idx="70">
                  <c:v>-0.39757224259722318</c:v>
                </c:pt>
                <c:pt idx="71">
                  <c:v>-0.24166789879242534</c:v>
                </c:pt>
                <c:pt idx="72">
                  <c:v>-8.5763554987627499E-2</c:v>
                </c:pt>
                <c:pt idx="73">
                  <c:v>7.0140788817170341E-2</c:v>
                </c:pt>
                <c:pt idx="74">
                  <c:v>0.22604513262196818</c:v>
                </c:pt>
                <c:pt idx="75">
                  <c:v>0.38194947642676602</c:v>
                </c:pt>
                <c:pt idx="76">
                  <c:v>0.53785382023156392</c:v>
                </c:pt>
                <c:pt idx="77">
                  <c:v>0.6937581640363617</c:v>
                </c:pt>
                <c:pt idx="78">
                  <c:v>0.84966250784115949</c:v>
                </c:pt>
                <c:pt idx="79">
                  <c:v>1.0055668516459573</c:v>
                </c:pt>
                <c:pt idx="80">
                  <c:v>1.1614711954507551</c:v>
                </c:pt>
                <c:pt idx="81">
                  <c:v>1.3173755392555528</c:v>
                </c:pt>
                <c:pt idx="82">
                  <c:v>1.4732798830603506</c:v>
                </c:pt>
                <c:pt idx="83">
                  <c:v>1.6291842268651484</c:v>
                </c:pt>
                <c:pt idx="84">
                  <c:v>1.7850885706699462</c:v>
                </c:pt>
                <c:pt idx="85">
                  <c:v>1.940992914474744</c:v>
                </c:pt>
                <c:pt idx="86">
                  <c:v>2.096897258279542</c:v>
                </c:pt>
                <c:pt idx="87">
                  <c:v>2.25280160208434</c:v>
                </c:pt>
                <c:pt idx="88">
                  <c:v>2.408705945889138</c:v>
                </c:pt>
                <c:pt idx="89">
                  <c:v>2.564610289693936</c:v>
                </c:pt>
                <c:pt idx="90">
                  <c:v>2.720514633498734</c:v>
                </c:pt>
                <c:pt idx="91">
                  <c:v>2.876418977303532</c:v>
                </c:pt>
                <c:pt idx="92">
                  <c:v>3.03232332110833</c:v>
                </c:pt>
                <c:pt idx="93">
                  <c:v>3.188227664913128</c:v>
                </c:pt>
                <c:pt idx="94">
                  <c:v>3.344132008717926</c:v>
                </c:pt>
                <c:pt idx="95">
                  <c:v>3.500036352522724</c:v>
                </c:pt>
                <c:pt idx="96">
                  <c:v>3.6559406963275221</c:v>
                </c:pt>
                <c:pt idx="97">
                  <c:v>3.8118450401323201</c:v>
                </c:pt>
                <c:pt idx="98">
                  <c:v>3.9677493839371181</c:v>
                </c:pt>
                <c:pt idx="99">
                  <c:v>4.1236537277419156</c:v>
                </c:pt>
                <c:pt idx="100">
                  <c:v>4.2795580715467132</c:v>
                </c:pt>
                <c:pt idx="101">
                  <c:v>4.4354624153515108</c:v>
                </c:pt>
                <c:pt idx="102">
                  <c:v>4.5913667591563083</c:v>
                </c:pt>
                <c:pt idx="103">
                  <c:v>4.7472711029611059</c:v>
                </c:pt>
                <c:pt idx="104">
                  <c:v>4.9031754467659034</c:v>
                </c:pt>
                <c:pt idx="105">
                  <c:v>5.059079790570701</c:v>
                </c:pt>
                <c:pt idx="106">
                  <c:v>5.2149841343754986</c:v>
                </c:pt>
                <c:pt idx="107">
                  <c:v>5.3708884781802961</c:v>
                </c:pt>
                <c:pt idx="108">
                  <c:v>5.5267928219850937</c:v>
                </c:pt>
                <c:pt idx="109">
                  <c:v>5.6826971657898913</c:v>
                </c:pt>
                <c:pt idx="110">
                  <c:v>5.8386015095946888</c:v>
                </c:pt>
                <c:pt idx="111">
                  <c:v>5.9945058533994864</c:v>
                </c:pt>
                <c:pt idx="112">
                  <c:v>6.1504101972042839</c:v>
                </c:pt>
                <c:pt idx="113">
                  <c:v>6.3063145410090815</c:v>
                </c:pt>
                <c:pt idx="114">
                  <c:v>6.4622188848138791</c:v>
                </c:pt>
                <c:pt idx="115">
                  <c:v>6.6181232286186766</c:v>
                </c:pt>
                <c:pt idx="116">
                  <c:v>6.7740275724234742</c:v>
                </c:pt>
                <c:pt idx="117">
                  <c:v>6.9299319162282718</c:v>
                </c:pt>
                <c:pt idx="118">
                  <c:v>7.0858362600330693</c:v>
                </c:pt>
                <c:pt idx="119">
                  <c:v>7.2417406038378669</c:v>
                </c:pt>
                <c:pt idx="120">
                  <c:v>7.3976449476426644</c:v>
                </c:pt>
                <c:pt idx="121">
                  <c:v>7.553549291447462</c:v>
                </c:pt>
                <c:pt idx="122">
                  <c:v>7.7094536352522596</c:v>
                </c:pt>
                <c:pt idx="123">
                  <c:v>7.8653579790570571</c:v>
                </c:pt>
                <c:pt idx="124">
                  <c:v>8.0212623228618547</c:v>
                </c:pt>
                <c:pt idx="125">
                  <c:v>8.1771666666666523</c:v>
                </c:pt>
                <c:pt idx="126">
                  <c:v>8.3330710104714498</c:v>
                </c:pt>
                <c:pt idx="127">
                  <c:v>8.4889753542762474</c:v>
                </c:pt>
                <c:pt idx="128">
                  <c:v>8.6448796980810449</c:v>
                </c:pt>
                <c:pt idx="129">
                  <c:v>8.8007840418858425</c:v>
                </c:pt>
                <c:pt idx="130">
                  <c:v>8.9566883856906401</c:v>
                </c:pt>
                <c:pt idx="131">
                  <c:v>9.1125927294954376</c:v>
                </c:pt>
                <c:pt idx="132">
                  <c:v>9.2684970733002352</c:v>
                </c:pt>
                <c:pt idx="133">
                  <c:v>9.4244014171050328</c:v>
                </c:pt>
                <c:pt idx="134">
                  <c:v>9.5803057609098303</c:v>
                </c:pt>
                <c:pt idx="135">
                  <c:v>9.7362101047146279</c:v>
                </c:pt>
                <c:pt idx="136">
                  <c:v>9.8921144485194255</c:v>
                </c:pt>
                <c:pt idx="137">
                  <c:v>10.048018792324223</c:v>
                </c:pt>
                <c:pt idx="138">
                  <c:v>10.203923136129021</c:v>
                </c:pt>
                <c:pt idx="139">
                  <c:v>10.359827479933818</c:v>
                </c:pt>
                <c:pt idx="140">
                  <c:v>10.515731823738616</c:v>
                </c:pt>
                <c:pt idx="141">
                  <c:v>10.671636167543413</c:v>
                </c:pt>
                <c:pt idx="142">
                  <c:v>10.827540511348211</c:v>
                </c:pt>
                <c:pt idx="143">
                  <c:v>10.983444855153008</c:v>
                </c:pt>
                <c:pt idx="144">
                  <c:v>11.139349198957806</c:v>
                </c:pt>
                <c:pt idx="145">
                  <c:v>11.295253542762604</c:v>
                </c:pt>
                <c:pt idx="146">
                  <c:v>11.451157886567401</c:v>
                </c:pt>
                <c:pt idx="147">
                  <c:v>11.607062230372199</c:v>
                </c:pt>
                <c:pt idx="148">
                  <c:v>11.762966574176996</c:v>
                </c:pt>
                <c:pt idx="149">
                  <c:v>11.918870917981794</c:v>
                </c:pt>
                <c:pt idx="150">
                  <c:v>12.074775261786591</c:v>
                </c:pt>
                <c:pt idx="151">
                  <c:v>12.230679605591389</c:v>
                </c:pt>
                <c:pt idx="152">
                  <c:v>12.386583949396186</c:v>
                </c:pt>
                <c:pt idx="153">
                  <c:v>12.542488293200984</c:v>
                </c:pt>
                <c:pt idx="154">
                  <c:v>12.698392637005782</c:v>
                </c:pt>
                <c:pt idx="155">
                  <c:v>12.854296980810579</c:v>
                </c:pt>
                <c:pt idx="156">
                  <c:v>13.010201324615377</c:v>
                </c:pt>
                <c:pt idx="157">
                  <c:v>13.166105668420174</c:v>
                </c:pt>
                <c:pt idx="158">
                  <c:v>13.322010012224972</c:v>
                </c:pt>
                <c:pt idx="159">
                  <c:v>13.477914356029769</c:v>
                </c:pt>
                <c:pt idx="160">
                  <c:v>13.633818699834567</c:v>
                </c:pt>
                <c:pt idx="161">
                  <c:v>13.789723043639365</c:v>
                </c:pt>
                <c:pt idx="162">
                  <c:v>13.945627387444162</c:v>
                </c:pt>
                <c:pt idx="163">
                  <c:v>14.10153173124896</c:v>
                </c:pt>
                <c:pt idx="164">
                  <c:v>14.257436075053757</c:v>
                </c:pt>
                <c:pt idx="165">
                  <c:v>14.413340418858555</c:v>
                </c:pt>
                <c:pt idx="166">
                  <c:v>14.569244762663352</c:v>
                </c:pt>
                <c:pt idx="167">
                  <c:v>14.72514910646815</c:v>
                </c:pt>
                <c:pt idx="168">
                  <c:v>14.881053450272947</c:v>
                </c:pt>
                <c:pt idx="169">
                  <c:v>15.036957794077745</c:v>
                </c:pt>
                <c:pt idx="170">
                  <c:v>15.192862137882543</c:v>
                </c:pt>
                <c:pt idx="171">
                  <c:v>15.34876648168734</c:v>
                </c:pt>
                <c:pt idx="172">
                  <c:v>15.504670825492138</c:v>
                </c:pt>
                <c:pt idx="173">
                  <c:v>15.660575169296935</c:v>
                </c:pt>
                <c:pt idx="174">
                  <c:v>15.816479513101733</c:v>
                </c:pt>
                <c:pt idx="175">
                  <c:v>15.97238385690653</c:v>
                </c:pt>
                <c:pt idx="176">
                  <c:v>16.128288200711328</c:v>
                </c:pt>
                <c:pt idx="177">
                  <c:v>16.284192544516127</c:v>
                </c:pt>
                <c:pt idx="178">
                  <c:v>16.440096888320927</c:v>
                </c:pt>
                <c:pt idx="179">
                  <c:v>16.596001232125726</c:v>
                </c:pt>
                <c:pt idx="180">
                  <c:v>16.751905575930525</c:v>
                </c:pt>
                <c:pt idx="181">
                  <c:v>16.907809919735325</c:v>
                </c:pt>
                <c:pt idx="182">
                  <c:v>17.063714263540124</c:v>
                </c:pt>
                <c:pt idx="183">
                  <c:v>17.219618607344923</c:v>
                </c:pt>
                <c:pt idx="184">
                  <c:v>17.375522951149723</c:v>
                </c:pt>
                <c:pt idx="185">
                  <c:v>17.531427294954522</c:v>
                </c:pt>
                <c:pt idx="186">
                  <c:v>17.687331638759321</c:v>
                </c:pt>
                <c:pt idx="187">
                  <c:v>17.843235982564121</c:v>
                </c:pt>
                <c:pt idx="188">
                  <c:v>17.99914032636892</c:v>
                </c:pt>
                <c:pt idx="189">
                  <c:v>18.155044670173719</c:v>
                </c:pt>
                <c:pt idx="190">
                  <c:v>18.310949013978519</c:v>
                </c:pt>
                <c:pt idx="191">
                  <c:v>18.466853357783318</c:v>
                </c:pt>
                <c:pt idx="192">
                  <c:v>18.622757701588117</c:v>
                </c:pt>
                <c:pt idx="193">
                  <c:v>18.778662045392917</c:v>
                </c:pt>
                <c:pt idx="194">
                  <c:v>18.934566389197716</c:v>
                </c:pt>
                <c:pt idx="195">
                  <c:v>19.090470733002515</c:v>
                </c:pt>
                <c:pt idx="196">
                  <c:v>19.246375076807315</c:v>
                </c:pt>
                <c:pt idx="197">
                  <c:v>19.402279420612114</c:v>
                </c:pt>
                <c:pt idx="198">
                  <c:v>19.558183764416913</c:v>
                </c:pt>
                <c:pt idx="199">
                  <c:v>19.714088108221713</c:v>
                </c:pt>
                <c:pt idx="200">
                  <c:v>19.869992452026512</c:v>
                </c:pt>
                <c:pt idx="201">
                  <c:v>20.025896795831311</c:v>
                </c:pt>
                <c:pt idx="202">
                  <c:v>20.181801139636111</c:v>
                </c:pt>
                <c:pt idx="203">
                  <c:v>20.33770548344091</c:v>
                </c:pt>
                <c:pt idx="204">
                  <c:v>20.493609827245709</c:v>
                </c:pt>
                <c:pt idx="205">
                  <c:v>20.649514171050509</c:v>
                </c:pt>
                <c:pt idx="206">
                  <c:v>20.805418514855308</c:v>
                </c:pt>
                <c:pt idx="207">
                  <c:v>20.961322858660107</c:v>
                </c:pt>
                <c:pt idx="208">
                  <c:v>21.117227202464907</c:v>
                </c:pt>
                <c:pt idx="209">
                  <c:v>21.273131546269706</c:v>
                </c:pt>
                <c:pt idx="210">
                  <c:v>21.429035890074505</c:v>
                </c:pt>
                <c:pt idx="211">
                  <c:v>21.584940233879305</c:v>
                </c:pt>
                <c:pt idx="212">
                  <c:v>21.740844577684104</c:v>
                </c:pt>
                <c:pt idx="213">
                  <c:v>21.896748921488904</c:v>
                </c:pt>
                <c:pt idx="214">
                  <c:v>22.052653265293703</c:v>
                </c:pt>
                <c:pt idx="215">
                  <c:v>22.208557609098502</c:v>
                </c:pt>
                <c:pt idx="216">
                  <c:v>22.364461952903302</c:v>
                </c:pt>
                <c:pt idx="217">
                  <c:v>22.520366296708101</c:v>
                </c:pt>
                <c:pt idx="218">
                  <c:v>22.6762706405129</c:v>
                </c:pt>
                <c:pt idx="219">
                  <c:v>22.8321749843177</c:v>
                </c:pt>
                <c:pt idx="220">
                  <c:v>22.988079328122499</c:v>
                </c:pt>
                <c:pt idx="221">
                  <c:v>23.143983671927298</c:v>
                </c:pt>
                <c:pt idx="222">
                  <c:v>23.299888015732098</c:v>
                </c:pt>
                <c:pt idx="223">
                  <c:v>23.455792359536897</c:v>
                </c:pt>
                <c:pt idx="224">
                  <c:v>23.611696703341696</c:v>
                </c:pt>
                <c:pt idx="225">
                  <c:v>23.767601047146496</c:v>
                </c:pt>
                <c:pt idx="226">
                  <c:v>23.923505390951295</c:v>
                </c:pt>
                <c:pt idx="227">
                  <c:v>24.079409734756094</c:v>
                </c:pt>
                <c:pt idx="228">
                  <c:v>24.235314078560894</c:v>
                </c:pt>
                <c:pt idx="229">
                  <c:v>24.391218422365693</c:v>
                </c:pt>
                <c:pt idx="230">
                  <c:v>24.547122766170492</c:v>
                </c:pt>
                <c:pt idx="231">
                  <c:v>24.703027109975292</c:v>
                </c:pt>
                <c:pt idx="232">
                  <c:v>24.858931453780091</c:v>
                </c:pt>
                <c:pt idx="233">
                  <c:v>25.01483579758489</c:v>
                </c:pt>
                <c:pt idx="234">
                  <c:v>25.17074014138969</c:v>
                </c:pt>
                <c:pt idx="235">
                  <c:v>25.326644485194489</c:v>
                </c:pt>
                <c:pt idx="236">
                  <c:v>25.482548828999288</c:v>
                </c:pt>
                <c:pt idx="237">
                  <c:v>25.638453172804088</c:v>
                </c:pt>
                <c:pt idx="238">
                  <c:v>25.794357516608887</c:v>
                </c:pt>
                <c:pt idx="239">
                  <c:v>25.950261860413686</c:v>
                </c:pt>
                <c:pt idx="240">
                  <c:v>26.106166204218486</c:v>
                </c:pt>
                <c:pt idx="241">
                  <c:v>26.262070548023285</c:v>
                </c:pt>
                <c:pt idx="242">
                  <c:v>26.417974891828084</c:v>
                </c:pt>
                <c:pt idx="243">
                  <c:v>26.573879235632884</c:v>
                </c:pt>
                <c:pt idx="244">
                  <c:v>26.729783579437683</c:v>
                </c:pt>
                <c:pt idx="245">
                  <c:v>26.885687923242482</c:v>
                </c:pt>
                <c:pt idx="246">
                  <c:v>27.041592267047282</c:v>
                </c:pt>
                <c:pt idx="247">
                  <c:v>27.197496610852081</c:v>
                </c:pt>
                <c:pt idx="248">
                  <c:v>27.35340095465688</c:v>
                </c:pt>
                <c:pt idx="249">
                  <c:v>27.50930529846168</c:v>
                </c:pt>
              </c:numCache>
            </c:numRef>
          </c:xVal>
          <c:yVal>
            <c:numRef>
              <c:f>BPIDF2!$CZ$1:$CZ$250</c:f>
              <c:numCache>
                <c:formatCode>General</c:formatCode>
                <c:ptCount val="250"/>
                <c:pt idx="0">
                  <c:v>2.5441372669491513E-3</c:v>
                </c:pt>
                <c:pt idx="1">
                  <c:v>2.7452778813582888E-3</c:v>
                </c:pt>
                <c:pt idx="2">
                  <c:v>2.9605108321743229E-3</c:v>
                </c:pt>
                <c:pt idx="3">
                  <c:v>3.1906676571804775E-3</c:v>
                </c:pt>
                <c:pt idx="4">
                  <c:v>3.4366163958480206E-3</c:v>
                </c:pt>
                <c:pt idx="5">
                  <c:v>3.6992622239487706E-3</c:v>
                </c:pt>
                <c:pt idx="6">
                  <c:v>3.9795480195280184E-3</c:v>
                </c:pt>
                <c:pt idx="7">
                  <c:v>4.2784548527955105E-3</c:v>
                </c:pt>
                <c:pt idx="8">
                  <c:v>4.5970023922588237E-3</c:v>
                </c:pt>
                <c:pt idx="9">
                  <c:v>4.9362492192109066E-3</c:v>
                </c:pt>
                <c:pt idx="10">
                  <c:v>5.2972930424951973E-3</c:v>
                </c:pt>
                <c:pt idx="11">
                  <c:v>5.6812708053099788E-3</c:v>
                </c:pt>
                <c:pt idx="12">
                  <c:v>6.0893586756815927E-3</c:v>
                </c:pt>
                <c:pt idx="13">
                  <c:v>6.5227719121369E-3</c:v>
                </c:pt>
                <c:pt idx="14">
                  <c:v>6.9827645960411876E-3</c:v>
                </c:pt>
                <c:pt idx="15">
                  <c:v>7.4706292220430058E-3</c:v>
                </c:pt>
                <c:pt idx="16">
                  <c:v>7.9876961380833805E-3</c:v>
                </c:pt>
                <c:pt idx="17">
                  <c:v>8.5353328264875447E-3</c:v>
                </c:pt>
                <c:pt idx="18">
                  <c:v>9.1149430177649947E-3</c:v>
                </c:pt>
                <c:pt idx="19">
                  <c:v>9.7279656289015071E-3</c:v>
                </c:pt>
                <c:pt idx="20">
                  <c:v>1.0375873518136604E-2</c:v>
                </c:pt>
                <c:pt idx="21">
                  <c:v>1.1060172048484937E-2</c:v>
                </c:pt>
                <c:pt idx="22">
                  <c:v>1.1782397452581844E-2</c:v>
                </c:pt>
                <c:pt idx="23">
                  <c:v>1.2544114991814442E-2</c:v>
                </c:pt>
                <c:pt idx="24">
                  <c:v>1.3346916903141751E-2</c:v>
                </c:pt>
                <c:pt idx="25">
                  <c:v>1.4192420127511157E-2</c:v>
                </c:pt>
                <c:pt idx="26">
                  <c:v>1.5082263814346838E-2</c:v>
                </c:pt>
                <c:pt idx="27">
                  <c:v>1.6018106597218505E-2</c:v>
                </c:pt>
                <c:pt idx="28">
                  <c:v>1.7001623636495617E-2</c:v>
                </c:pt>
                <c:pt idx="29">
                  <c:v>1.8034503425556261E-2</c:v>
                </c:pt>
                <c:pt idx="30">
                  <c:v>1.9118444357946893E-2</c:v>
                </c:pt>
                <c:pt idx="31">
                  <c:v>2.0255151053782464E-2</c:v>
                </c:pt>
                <c:pt idx="32">
                  <c:v>2.1446330444631741E-2</c:v>
                </c:pt>
                <c:pt idx="33">
                  <c:v>2.2693687617150501E-2</c:v>
                </c:pt>
                <c:pt idx="34">
                  <c:v>2.3998921416803494E-2</c:v>
                </c:pt>
                <c:pt idx="35">
                  <c:v>2.5363719814149494E-2</c:v>
                </c:pt>
                <c:pt idx="36">
                  <c:v>2.6789755037354635E-2</c:v>
                </c:pt>
                <c:pt idx="37">
                  <c:v>2.8278678475837309E-2</c:v>
                </c:pt>
                <c:pt idx="38">
                  <c:v>2.9832115361236183E-2</c:v>
                </c:pt>
                <c:pt idx="39">
                  <c:v>3.1451659233219513E-2</c:v>
                </c:pt>
                <c:pt idx="40">
                  <c:v>3.3138866199021115E-2</c:v>
                </c:pt>
                <c:pt idx="41">
                  <c:v>3.4895248996983749E-2</c:v>
                </c:pt>
                <c:pt idx="42">
                  <c:v>3.6722270875813055E-2</c:v>
                </c:pt>
                <c:pt idx="43">
                  <c:v>3.8621339302685478E-2</c:v>
                </c:pt>
                <c:pt idx="44">
                  <c:v>4.059379951480465E-2</c:v>
                </c:pt>
                <c:pt idx="45">
                  <c:v>4.2640927930456665E-2</c:v>
                </c:pt>
                <c:pt idx="46">
                  <c:v>4.476392543706488E-2</c:v>
                </c:pt>
                <c:pt idx="47">
                  <c:v>4.6963910575184092E-2</c:v>
                </c:pt>
                <c:pt idx="48">
                  <c:v>4.9241912638789929E-2</c:v>
                </c:pt>
                <c:pt idx="49">
                  <c:v>5.1598864713606363E-2</c:v>
                </c:pt>
                <c:pt idx="50">
                  <c:v>5.4035596676560251E-2</c:v>
                </c:pt>
                <c:pt idx="51">
                  <c:v>5.6552828180749526E-2</c:v>
                </c:pt>
                <c:pt idx="52">
                  <c:v>5.9151161651549169E-2</c:v>
                </c:pt>
                <c:pt idx="53">
                  <c:v>6.1831075320647993E-2</c:v>
                </c:pt>
                <c:pt idx="54">
                  <c:v>6.4592916325901223E-2</c:v>
                </c:pt>
                <c:pt idx="55">
                  <c:v>6.7436893905882908E-2</c:v>
                </c:pt>
                <c:pt idx="56">
                  <c:v>7.0363072718928305E-2</c:v>
                </c:pt>
                <c:pt idx="57">
                  <c:v>7.3371366317250344E-2</c:v>
                </c:pt>
                <c:pt idx="58">
                  <c:v>7.6461530807393013E-2</c:v>
                </c:pt>
                <c:pt idx="59">
                  <c:v>7.963315872883707E-2</c:v>
                </c:pt>
                <c:pt idx="60">
                  <c:v>8.2885673182990116E-2</c:v>
                </c:pt>
                <c:pt idx="61">
                  <c:v>8.6218322245068049E-2</c:v>
                </c:pt>
                <c:pt idx="62">
                  <c:v>8.9630173691498491E-2</c:v>
                </c:pt>
                <c:pt idx="63">
                  <c:v>9.3120110075442672E-2</c:v>
                </c:pt>
                <c:pt idx="64">
                  <c:v>9.6686824182835862E-2</c:v>
                </c:pt>
                <c:pt idx="65">
                  <c:v>0.10032881490097766</c:v>
                </c:pt>
                <c:pt idx="66">
                  <c:v>0.10404438353116356</c:v>
                </c:pt>
                <c:pt idx="67">
                  <c:v>0.10783163057613106</c:v>
                </c:pt>
                <c:pt idx="68">
                  <c:v>0.11168845303219134</c:v>
                </c:pt>
                <c:pt idx="69">
                  <c:v>0.11561254221483877</c:v>
                </c:pt>
                <c:pt idx="70">
                  <c:v>0.11960138214536177</c:v>
                </c:pt>
                <c:pt idx="71">
                  <c:v>0.12365224852453291</c:v>
                </c:pt>
                <c:pt idx="72">
                  <c:v>0.12776220831782428</c:v>
                </c:pt>
                <c:pt idx="73">
                  <c:v>0.13192811997478676</c:v>
                </c:pt>
                <c:pt idx="74">
                  <c:v>0.13614663430324811</c:v>
                </c:pt>
                <c:pt idx="75">
                  <c:v>0.14041419601683047</c:v>
                </c:pt>
                <c:pt idx="76">
                  <c:v>0.14472704597197456</c:v>
                </c:pt>
                <c:pt idx="77">
                  <c:v>0.14908122410818034</c:v>
                </c:pt>
                <c:pt idx="78">
                  <c:v>0.1534725731025591</c:v>
                </c:pt>
                <c:pt idx="79">
                  <c:v>0.15789674274703294</c:v>
                </c:pt>
                <c:pt idx="80">
                  <c:v>0.16234919505363438</c:v>
                </c:pt>
                <c:pt idx="81">
                  <c:v>0.16682521009036547</c:v>
                </c:pt>
                <c:pt idx="82">
                  <c:v>0.17131989254697449</c:v>
                </c:pt>
                <c:pt idx="83">
                  <c:v>0.17582817902683034</c:v>
                </c:pt>
                <c:pt idx="84">
                  <c:v>0.18034484605781695</c:v>
                </c:pt>
                <c:pt idx="85">
                  <c:v>0.18486451881186525</c:v>
                </c:pt>
                <c:pt idx="86">
                  <c:v>0.18938168051939089</c:v>
                </c:pt>
                <c:pt idx="87">
                  <c:v>0.19389068256154349</c:v>
                </c:pt>
                <c:pt idx="88">
                  <c:v>0.19838575521980251</c:v>
                </c:pt>
                <c:pt idx="89">
                  <c:v>0.20286101905910467</c:v>
                </c:pt>
                <c:pt idx="90">
                  <c:v>0.20731049691737435</c:v>
                </c:pt>
                <c:pt idx="91">
                  <c:v>0.21172812647106587</c:v>
                </c:pt>
                <c:pt idx="92">
                  <c:v>0.21610777334314316</c:v>
                </c:pt>
                <c:pt idx="93">
                  <c:v>0.22044324471683074</c:v>
                </c:pt>
                <c:pt idx="94">
                  <c:v>0.22472830341549163</c:v>
                </c:pt>
                <c:pt idx="95">
                  <c:v>0.22895668240614242</c:v>
                </c:pt>
                <c:pt idx="96">
                  <c:v>0.23312209968142156</c:v>
                </c:pt>
                <c:pt idx="97">
                  <c:v>0.23721827347229946</c:v>
                </c:pt>
                <c:pt idx="98">
                  <c:v>0.24123893774148142</c:v>
                </c:pt>
                <c:pt idx="99">
                  <c:v>0.24517785790531682</c:v>
                </c:pt>
                <c:pt idx="100">
                  <c:v>0.24902884673010811</c:v>
                </c:pt>
                <c:pt idx="101">
                  <c:v>0.25278578034703025</c:v>
                </c:pt>
                <c:pt idx="102">
                  <c:v>0.25644261432843035</c:v>
                </c:pt>
                <c:pt idx="103">
                  <c:v>0.25999339976709684</c:v>
                </c:pt>
                <c:pt idx="104">
                  <c:v>0.2634322992991755</c:v>
                </c:pt>
                <c:pt idx="105">
                  <c:v>0.26675360301077655</c:v>
                </c:pt>
                <c:pt idx="106">
                  <c:v>0.26995174416796952</c:v>
                </c:pt>
                <c:pt idx="107">
                  <c:v>0.27302131470980512</c:v>
                </c:pt>
                <c:pt idx="108">
                  <c:v>0.27595708044424566</c:v>
                </c:pt>
                <c:pt idx="109">
                  <c:v>0.27875399588742283</c:v>
                </c:pt>
                <c:pt idx="110">
                  <c:v>0.28140721868748003</c:v>
                </c:pt>
                <c:pt idx="111">
                  <c:v>0.28391212357539314</c:v>
                </c:pt>
                <c:pt idx="112">
                  <c:v>0.28626431578659267</c:v>
                </c:pt>
                <c:pt idx="113">
                  <c:v>0.28845964389893614</c:v>
                </c:pt>
                <c:pt idx="114">
                  <c:v>0.29049421203457898</c:v>
                </c:pt>
                <c:pt idx="115">
                  <c:v>0.29236439137557824</c:v>
                </c:pt>
                <c:pt idx="116">
                  <c:v>0.29406683094560448</c:v>
                </c:pt>
                <c:pt idx="117">
                  <c:v>0.2955984676129384</c:v>
                </c:pt>
                <c:pt idx="118">
                  <c:v>0.29695653527296506</c:v>
                </c:pt>
                <c:pt idx="119">
                  <c:v>0.29813857317164183</c:v>
                </c:pt>
                <c:pt idx="120">
                  <c:v>0.29914243333488572</c:v>
                </c:pt>
                <c:pt idx="121">
                  <c:v>0.29996628707248502</c:v>
                </c:pt>
                <c:pt idx="122">
                  <c:v>0.30060863052897152</c:v>
                </c:pt>
                <c:pt idx="123">
                  <c:v>0.30106828925786899</c:v>
                </c:pt>
                <c:pt idx="124">
                  <c:v>0.30134442179984372</c:v>
                </c:pt>
                <c:pt idx="125">
                  <c:v>0.30143652224949735</c:v>
                </c:pt>
                <c:pt idx="126">
                  <c:v>0.30134442179984372</c:v>
                </c:pt>
                <c:pt idx="127">
                  <c:v>0.30106828925786905</c:v>
                </c:pt>
                <c:pt idx="128">
                  <c:v>0.30060863052897158</c:v>
                </c:pt>
                <c:pt idx="129">
                  <c:v>0.29996628707248513</c:v>
                </c:pt>
                <c:pt idx="130">
                  <c:v>0.29914243333488583</c:v>
                </c:pt>
                <c:pt idx="131">
                  <c:v>0.29813857317164205</c:v>
                </c:pt>
                <c:pt idx="132">
                  <c:v>0.29695653527296528</c:v>
                </c:pt>
                <c:pt idx="133">
                  <c:v>0.29559846761293868</c:v>
                </c:pt>
                <c:pt idx="134">
                  <c:v>0.29406683094560482</c:v>
                </c:pt>
                <c:pt idx="135">
                  <c:v>0.29236439137557857</c:v>
                </c:pt>
                <c:pt idx="136">
                  <c:v>0.29049421203457942</c:v>
                </c:pt>
                <c:pt idx="137">
                  <c:v>0.28845964389893658</c:v>
                </c:pt>
                <c:pt idx="138">
                  <c:v>0.28626431578659317</c:v>
                </c:pt>
                <c:pt idx="139">
                  <c:v>0.28391212357539369</c:v>
                </c:pt>
                <c:pt idx="140">
                  <c:v>0.28140721868748064</c:v>
                </c:pt>
                <c:pt idx="141">
                  <c:v>0.27875399588742339</c:v>
                </c:pt>
                <c:pt idx="142">
                  <c:v>0.27595708044424627</c:v>
                </c:pt>
                <c:pt idx="143">
                  <c:v>0.27302131470980573</c:v>
                </c:pt>
                <c:pt idx="144">
                  <c:v>0.26995174416797019</c:v>
                </c:pt>
                <c:pt idx="145">
                  <c:v>0.26675360301077722</c:v>
                </c:pt>
                <c:pt idx="146">
                  <c:v>0.26343229929917622</c:v>
                </c:pt>
                <c:pt idx="147">
                  <c:v>0.25999339976709757</c:v>
                </c:pt>
                <c:pt idx="148">
                  <c:v>0.25644261432843107</c:v>
                </c:pt>
                <c:pt idx="149">
                  <c:v>0.25278578034703097</c:v>
                </c:pt>
                <c:pt idx="150">
                  <c:v>0.24902884673010889</c:v>
                </c:pt>
                <c:pt idx="151">
                  <c:v>0.2451778579053176</c:v>
                </c:pt>
                <c:pt idx="152">
                  <c:v>0.24123893774148222</c:v>
                </c:pt>
                <c:pt idx="153">
                  <c:v>0.23721827347230029</c:v>
                </c:pt>
                <c:pt idx="154">
                  <c:v>0.23312209968142245</c:v>
                </c:pt>
                <c:pt idx="155">
                  <c:v>0.22895668240614331</c:v>
                </c:pt>
                <c:pt idx="156">
                  <c:v>0.22472830341549252</c:v>
                </c:pt>
                <c:pt idx="157">
                  <c:v>0.22044324471683166</c:v>
                </c:pt>
                <c:pt idx="158">
                  <c:v>0.21610777334314413</c:v>
                </c:pt>
                <c:pt idx="159">
                  <c:v>0.2117281264710669</c:v>
                </c:pt>
                <c:pt idx="160">
                  <c:v>0.20731049691737538</c:v>
                </c:pt>
                <c:pt idx="161">
                  <c:v>0.20286101905910567</c:v>
                </c:pt>
                <c:pt idx="162">
                  <c:v>0.19838575521980353</c:v>
                </c:pt>
                <c:pt idx="163">
                  <c:v>0.19389068256154457</c:v>
                </c:pt>
                <c:pt idx="164">
                  <c:v>0.18938168051939189</c:v>
                </c:pt>
                <c:pt idx="165">
                  <c:v>0.18486451881186633</c:v>
                </c:pt>
                <c:pt idx="166">
                  <c:v>0.18034484605781806</c:v>
                </c:pt>
                <c:pt idx="167">
                  <c:v>0.1758281790268314</c:v>
                </c:pt>
                <c:pt idx="168">
                  <c:v>0.17131989254697561</c:v>
                </c:pt>
                <c:pt idx="169">
                  <c:v>0.1668252100903666</c:v>
                </c:pt>
                <c:pt idx="170">
                  <c:v>0.16234919505363551</c:v>
                </c:pt>
                <c:pt idx="171">
                  <c:v>0.15789674274703402</c:v>
                </c:pt>
                <c:pt idx="172">
                  <c:v>0.15347257310256024</c:v>
                </c:pt>
                <c:pt idx="173">
                  <c:v>0.14908122410818142</c:v>
                </c:pt>
                <c:pt idx="174">
                  <c:v>0.14472704597197567</c:v>
                </c:pt>
                <c:pt idx="175">
                  <c:v>0.14041419601683153</c:v>
                </c:pt>
                <c:pt idx="176">
                  <c:v>0.13614663430324922</c:v>
                </c:pt>
                <c:pt idx="177">
                  <c:v>0.13192811997478782</c:v>
                </c:pt>
                <c:pt idx="178">
                  <c:v>0.12776220831782523</c:v>
                </c:pt>
                <c:pt idx="179">
                  <c:v>0.12365224852453381</c:v>
                </c:pt>
                <c:pt idx="180">
                  <c:v>0.11960138214536263</c:v>
                </c:pt>
                <c:pt idx="181">
                  <c:v>0.11561254221483959</c:v>
                </c:pt>
                <c:pt idx="182">
                  <c:v>0.11168845303219214</c:v>
                </c:pt>
                <c:pt idx="183">
                  <c:v>0.10783163057613183</c:v>
                </c:pt>
                <c:pt idx="184">
                  <c:v>0.10404438353116428</c:v>
                </c:pt>
                <c:pt idx="185">
                  <c:v>0.10032881490097827</c:v>
                </c:pt>
                <c:pt idx="186">
                  <c:v>9.6686824182836445E-2</c:v>
                </c:pt>
                <c:pt idx="187">
                  <c:v>9.3120110075443185E-2</c:v>
                </c:pt>
                <c:pt idx="188">
                  <c:v>8.9630173691498949E-2</c:v>
                </c:pt>
                <c:pt idx="189">
                  <c:v>8.6218322245068507E-2</c:v>
                </c:pt>
                <c:pt idx="190">
                  <c:v>8.2885673182990546E-2</c:v>
                </c:pt>
                <c:pt idx="191">
                  <c:v>7.963315872883743E-2</c:v>
                </c:pt>
                <c:pt idx="192">
                  <c:v>7.6461530807393305E-2</c:v>
                </c:pt>
                <c:pt idx="193">
                  <c:v>7.3371366317250608E-2</c:v>
                </c:pt>
                <c:pt idx="194">
                  <c:v>7.0363072718928568E-2</c:v>
                </c:pt>
                <c:pt idx="195">
                  <c:v>6.743689390588313E-2</c:v>
                </c:pt>
                <c:pt idx="196">
                  <c:v>6.4592916325901431E-2</c:v>
                </c:pt>
                <c:pt idx="197">
                  <c:v>6.1831075320648167E-2</c:v>
                </c:pt>
                <c:pt idx="198">
                  <c:v>5.9151161651549294E-2</c:v>
                </c:pt>
                <c:pt idx="199">
                  <c:v>5.6552828180749658E-2</c:v>
                </c:pt>
                <c:pt idx="200">
                  <c:v>5.4035596676560313E-2</c:v>
                </c:pt>
                <c:pt idx="201">
                  <c:v>5.1598864713606411E-2</c:v>
                </c:pt>
                <c:pt idx="202">
                  <c:v>4.9241912638789978E-2</c:v>
                </c:pt>
                <c:pt idx="203">
                  <c:v>4.696391057518412E-2</c:v>
                </c:pt>
                <c:pt idx="204">
                  <c:v>4.476392543706488E-2</c:v>
                </c:pt>
                <c:pt idx="205">
                  <c:v>4.2640927930456637E-2</c:v>
                </c:pt>
                <c:pt idx="206">
                  <c:v>4.0593799514804615E-2</c:v>
                </c:pt>
                <c:pt idx="207">
                  <c:v>3.8621339302685416E-2</c:v>
                </c:pt>
                <c:pt idx="208">
                  <c:v>3.6722270875812993E-2</c:v>
                </c:pt>
                <c:pt idx="209">
                  <c:v>3.4895248996983659E-2</c:v>
                </c:pt>
                <c:pt idx="210">
                  <c:v>3.3138866199021018E-2</c:v>
                </c:pt>
                <c:pt idx="211">
                  <c:v>3.1451659233219367E-2</c:v>
                </c:pt>
                <c:pt idx="212">
                  <c:v>2.9832115361236013E-2</c:v>
                </c:pt>
                <c:pt idx="213">
                  <c:v>2.8278678475837135E-2</c:v>
                </c:pt>
                <c:pt idx="214">
                  <c:v>2.6789755037354444E-2</c:v>
                </c:pt>
                <c:pt idx="215">
                  <c:v>2.5363719814149328E-2</c:v>
                </c:pt>
                <c:pt idx="216">
                  <c:v>2.39989214168033E-2</c:v>
                </c:pt>
                <c:pt idx="217">
                  <c:v>2.2693687617150321E-2</c:v>
                </c:pt>
                <c:pt idx="218">
                  <c:v>2.1446330444631543E-2</c:v>
                </c:pt>
                <c:pt idx="219">
                  <c:v>2.0255151053782287E-2</c:v>
                </c:pt>
                <c:pt idx="220">
                  <c:v>1.9118444357946688E-2</c:v>
                </c:pt>
                <c:pt idx="221">
                  <c:v>1.8034503425556053E-2</c:v>
                </c:pt>
                <c:pt idx="222">
                  <c:v>1.7001623636495412E-2</c:v>
                </c:pt>
                <c:pt idx="223">
                  <c:v>1.60181065972183E-2</c:v>
                </c:pt>
                <c:pt idx="224">
                  <c:v>1.5082263814346641E-2</c:v>
                </c:pt>
                <c:pt idx="225">
                  <c:v>1.419242012751095E-2</c:v>
                </c:pt>
                <c:pt idx="226">
                  <c:v>1.3346916903141557E-2</c:v>
                </c:pt>
                <c:pt idx="227">
                  <c:v>1.254411499181423E-2</c:v>
                </c:pt>
                <c:pt idx="228">
                  <c:v>1.1782397452581627E-2</c:v>
                </c:pt>
                <c:pt idx="229">
                  <c:v>1.1060172048484735E-2</c:v>
                </c:pt>
                <c:pt idx="230">
                  <c:v>1.0375873518136401E-2</c:v>
                </c:pt>
                <c:pt idx="231">
                  <c:v>9.7279656289013059E-3</c:v>
                </c:pt>
                <c:pt idx="232">
                  <c:v>9.1149430177648021E-3</c:v>
                </c:pt>
                <c:pt idx="233">
                  <c:v>8.5353328264873626E-3</c:v>
                </c:pt>
                <c:pt idx="234">
                  <c:v>7.9876961380832001E-3</c:v>
                </c:pt>
                <c:pt idx="235">
                  <c:v>7.4706292220428228E-3</c:v>
                </c:pt>
                <c:pt idx="236">
                  <c:v>6.9827645960410167E-3</c:v>
                </c:pt>
                <c:pt idx="237">
                  <c:v>6.5227719121367413E-3</c:v>
                </c:pt>
                <c:pt idx="238">
                  <c:v>6.0893586756814331E-3</c:v>
                </c:pt>
                <c:pt idx="239">
                  <c:v>5.6812708053098158E-3</c:v>
                </c:pt>
                <c:pt idx="240">
                  <c:v>5.2972930424950515E-3</c:v>
                </c:pt>
                <c:pt idx="241">
                  <c:v>4.9362492192107661E-3</c:v>
                </c:pt>
                <c:pt idx="242">
                  <c:v>4.5970023922586771E-3</c:v>
                </c:pt>
                <c:pt idx="243">
                  <c:v>4.2784548527953666E-3</c:v>
                </c:pt>
                <c:pt idx="244">
                  <c:v>3.9795480195278813E-3</c:v>
                </c:pt>
                <c:pt idx="245">
                  <c:v>3.6992622239486453E-3</c:v>
                </c:pt>
                <c:pt idx="246">
                  <c:v>3.4366163958478978E-3</c:v>
                </c:pt>
                <c:pt idx="247">
                  <c:v>3.1906676571803586E-3</c:v>
                </c:pt>
                <c:pt idx="248">
                  <c:v>2.9605108321742119E-3</c:v>
                </c:pt>
                <c:pt idx="249">
                  <c:v>2.7452778813581869E-3</c:v>
                </c:pt>
              </c:numCache>
            </c:numRef>
          </c:yVal>
          <c:smooth val="0"/>
          <c:extLst>
            <c:ext xmlns:c16="http://schemas.microsoft.com/office/drawing/2014/chart" uri="{C3380CC4-5D6E-409C-BE32-E72D297353CC}">
              <c16:uniqueId val="{00000001-6778-4FA3-B876-FF1A13FC503F}"/>
            </c:ext>
          </c:extLst>
        </c:ser>
        <c:dLbls>
          <c:showLegendKey val="0"/>
          <c:showVal val="0"/>
          <c:showCatName val="0"/>
          <c:showSerName val="0"/>
          <c:showPercent val="0"/>
          <c:showBubbleSize val="0"/>
        </c:dLbls>
        <c:axId val="1836199919"/>
        <c:axId val="1836188687"/>
      </c:scatterChart>
      <c:valAx>
        <c:axId val="1836199919"/>
        <c:scaling>
          <c:orientation val="minMax"/>
          <c:max val="40"/>
          <c:min val="0"/>
        </c:scaling>
        <c:delete val="0"/>
        <c:axPos val="b"/>
        <c:title>
          <c:tx>
            <c:rich>
              <a:bodyPr/>
              <a:lstStyle/>
              <a:p>
                <a:pPr>
                  <a:defRPr/>
                </a:pPr>
                <a:r>
                  <a:rPr lang="en-US"/>
                  <a:t>Technology Innovation Diffusion Rate</a:t>
                </a:r>
              </a:p>
            </c:rich>
          </c:tx>
          <c:overlay val="0"/>
        </c:title>
        <c:numFmt formatCode="General" sourceLinked="1"/>
        <c:majorTickMark val="none"/>
        <c:minorTickMark val="none"/>
        <c:tickLblPos val="nextTo"/>
        <c:spPr>
          <a:ln w="6350">
            <a:noFill/>
          </a:ln>
        </c:spPr>
        <c:crossAx val="1836188687"/>
        <c:crosses val="autoZero"/>
        <c:crossBetween val="midCat"/>
        <c:majorUnit val="5"/>
        <c:minorUnit val="1"/>
      </c:valAx>
      <c:valAx>
        <c:axId val="1836188687"/>
        <c:scaling>
          <c:orientation val="minMax"/>
        </c:scaling>
        <c:delete val="0"/>
        <c:axPos val="l"/>
        <c:title>
          <c:tx>
            <c:rich>
              <a:bodyPr/>
              <a:lstStyle/>
              <a:p>
                <a:pPr>
                  <a:defRPr/>
                </a:pPr>
                <a:r>
                  <a:rPr lang="en-US"/>
                  <a:t>f(x)</a:t>
                </a:r>
              </a:p>
            </c:rich>
          </c:tx>
          <c:overlay val="0"/>
        </c:title>
        <c:numFmt formatCode="General" sourceLinked="1"/>
        <c:majorTickMark val="out"/>
        <c:minorTickMark val="none"/>
        <c:tickLblPos val="nextTo"/>
        <c:crossAx val="1836199919"/>
        <c:crossesAt val="-20"/>
        <c:crossBetween val="midCat"/>
      </c:valAx>
      <c:valAx>
        <c:axId val="1836212815"/>
        <c:scaling>
          <c:orientation val="minMax"/>
        </c:scaling>
        <c:delete val="1"/>
        <c:axPos val="r"/>
        <c:numFmt formatCode="General" sourceLinked="1"/>
        <c:majorTickMark val="out"/>
        <c:minorTickMark val="none"/>
        <c:tickLblPos val="nextTo"/>
        <c:crossAx val="1836221551"/>
        <c:crosses val="max"/>
        <c:crossBetween val="between"/>
      </c:valAx>
      <c:dateAx>
        <c:axId val="1836221551"/>
        <c:scaling>
          <c:orientation val="minMax"/>
          <c:max val="10001"/>
          <c:min val="1"/>
        </c:scaling>
        <c:delete val="0"/>
        <c:axPos val="b"/>
        <c:numFmt formatCode="General" sourceLinked="1"/>
        <c:majorTickMark val="out"/>
        <c:minorTickMark val="none"/>
        <c:tickLblPos val="none"/>
        <c:crossAx val="1836212815"/>
        <c:crosses val="autoZero"/>
        <c:auto val="0"/>
        <c:lblOffset val="100"/>
        <c:baseTimeUnit val="days"/>
        <c:majorUnit val="1250"/>
        <c:majorTimeUnit val="days"/>
      </c:dateAx>
      <c:spPr>
        <a:solidFill>
          <a:srgbClr val="FFFFFF"/>
        </a:solidFill>
        <a:ln w="12700">
          <a:solidFill>
            <a:srgbClr val="000000"/>
          </a:solidFill>
          <a:prstDash val="solid"/>
        </a:ln>
      </c:spPr>
    </c:plotArea>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P-P Plot: Normal</a:t>
            </a:r>
          </a:p>
        </c:rich>
      </c:tx>
      <c:overlay val="0"/>
    </c:title>
    <c:autoTitleDeleted val="0"/>
    <c:plotArea>
      <c:layout/>
      <c:scatterChart>
        <c:scatterStyle val="lineMarker"/>
        <c:varyColors val="0"/>
        <c:ser>
          <c:idx val="0"/>
          <c:order val="0"/>
          <c:spPr>
            <a:ln w="19050">
              <a:noFill/>
            </a:ln>
          </c:spPr>
          <c:marker>
            <c:symbol val="diamond"/>
            <c:size val="3"/>
          </c:marker>
          <c:xVal>
            <c:numRef>
              <c:f>BPIDF2!$DA$1:$DA$42</c:f>
              <c:numCache>
                <c:formatCode>General</c:formatCode>
                <c:ptCount val="42"/>
                <c:pt idx="0">
                  <c:v>2.3809523809523808E-2</c:v>
                </c:pt>
                <c:pt idx="1">
                  <c:v>4.7619047619047616E-2</c:v>
                </c:pt>
                <c:pt idx="2">
                  <c:v>7.1428571428571425E-2</c:v>
                </c:pt>
                <c:pt idx="3">
                  <c:v>9.5238095238095233E-2</c:v>
                </c:pt>
                <c:pt idx="4">
                  <c:v>0.11904761904761904</c:v>
                </c:pt>
                <c:pt idx="5">
                  <c:v>0.14285714285714285</c:v>
                </c:pt>
                <c:pt idx="6">
                  <c:v>0.16666666666666666</c:v>
                </c:pt>
                <c:pt idx="7">
                  <c:v>0.19047619047619047</c:v>
                </c:pt>
                <c:pt idx="8">
                  <c:v>0.21428571428571427</c:v>
                </c:pt>
                <c:pt idx="9">
                  <c:v>0.23809523809523808</c:v>
                </c:pt>
                <c:pt idx="10">
                  <c:v>0.26190476190476192</c:v>
                </c:pt>
                <c:pt idx="11">
                  <c:v>0.2857142857142857</c:v>
                </c:pt>
                <c:pt idx="12">
                  <c:v>0.30952380952380953</c:v>
                </c:pt>
                <c:pt idx="13">
                  <c:v>0.33333333333333331</c:v>
                </c:pt>
                <c:pt idx="14">
                  <c:v>0.35714285714285715</c:v>
                </c:pt>
                <c:pt idx="15">
                  <c:v>0.38095238095238093</c:v>
                </c:pt>
                <c:pt idx="16">
                  <c:v>0.40476190476190477</c:v>
                </c:pt>
                <c:pt idx="17">
                  <c:v>0.42857142857142855</c:v>
                </c:pt>
                <c:pt idx="18">
                  <c:v>0.45238095238095238</c:v>
                </c:pt>
                <c:pt idx="19">
                  <c:v>0.47619047619047616</c:v>
                </c:pt>
                <c:pt idx="20">
                  <c:v>0.5</c:v>
                </c:pt>
                <c:pt idx="21">
                  <c:v>0.52380952380952384</c:v>
                </c:pt>
                <c:pt idx="22">
                  <c:v>0.54761904761904767</c:v>
                </c:pt>
                <c:pt idx="23">
                  <c:v>0.5714285714285714</c:v>
                </c:pt>
                <c:pt idx="24">
                  <c:v>0.59523809523809523</c:v>
                </c:pt>
                <c:pt idx="25">
                  <c:v>0.61904761904761907</c:v>
                </c:pt>
                <c:pt idx="26">
                  <c:v>0.6428571428571429</c:v>
                </c:pt>
                <c:pt idx="27">
                  <c:v>0.66666666666666663</c:v>
                </c:pt>
                <c:pt idx="28">
                  <c:v>0.69047619047619047</c:v>
                </c:pt>
                <c:pt idx="29">
                  <c:v>0.7142857142857143</c:v>
                </c:pt>
                <c:pt idx="30">
                  <c:v>0.73809523809523814</c:v>
                </c:pt>
                <c:pt idx="31">
                  <c:v>0.76190476190476186</c:v>
                </c:pt>
                <c:pt idx="32">
                  <c:v>0.7857142857142857</c:v>
                </c:pt>
                <c:pt idx="33">
                  <c:v>0.80952380952380953</c:v>
                </c:pt>
                <c:pt idx="34">
                  <c:v>0.83333333333333337</c:v>
                </c:pt>
                <c:pt idx="35">
                  <c:v>0.8571428571428571</c:v>
                </c:pt>
                <c:pt idx="36">
                  <c:v>0.88095238095238093</c:v>
                </c:pt>
                <c:pt idx="37">
                  <c:v>0.90476190476190477</c:v>
                </c:pt>
                <c:pt idx="38">
                  <c:v>0.9285714285714286</c:v>
                </c:pt>
                <c:pt idx="39">
                  <c:v>0.95238095238095233</c:v>
                </c:pt>
                <c:pt idx="40">
                  <c:v>0.97619047619047616</c:v>
                </c:pt>
                <c:pt idx="41">
                  <c:v>1</c:v>
                </c:pt>
              </c:numCache>
            </c:numRef>
          </c:xVal>
          <c:yVal>
            <c:numRef>
              <c:f>BPIDF2!$DB$1:$DB$42</c:f>
              <c:numCache>
                <c:formatCode>General</c:formatCode>
                <c:ptCount val="42"/>
                <c:pt idx="0">
                  <c:v>0.1383369975307279</c:v>
                </c:pt>
                <c:pt idx="1">
                  <c:v>0.1411569965678883</c:v>
                </c:pt>
                <c:pt idx="2">
                  <c:v>0.14265299348850613</c:v>
                </c:pt>
                <c:pt idx="3">
                  <c:v>0.14863363307321711</c:v>
                </c:pt>
                <c:pt idx="4">
                  <c:v>0.16705199919160782</c:v>
                </c:pt>
                <c:pt idx="5">
                  <c:v>0.17201877994395393</c:v>
                </c:pt>
                <c:pt idx="6">
                  <c:v>0.17242339370203949</c:v>
                </c:pt>
                <c:pt idx="7">
                  <c:v>0.17960220614057471</c:v>
                </c:pt>
                <c:pt idx="8">
                  <c:v>0.19438280521672313</c:v>
                </c:pt>
                <c:pt idx="9">
                  <c:v>0.21619457215377991</c:v>
                </c:pt>
                <c:pt idx="10">
                  <c:v>0.25933104978719868</c:v>
                </c:pt>
                <c:pt idx="11">
                  <c:v>0.27922267339486373</c:v>
                </c:pt>
                <c:pt idx="12">
                  <c:v>0.28151941867020536</c:v>
                </c:pt>
                <c:pt idx="13">
                  <c:v>0.28721977100115015</c:v>
                </c:pt>
                <c:pt idx="14">
                  <c:v>0.29746207050107459</c:v>
                </c:pt>
                <c:pt idx="15">
                  <c:v>0.30475164653899478</c:v>
                </c:pt>
                <c:pt idx="16">
                  <c:v>0.33524646976408012</c:v>
                </c:pt>
                <c:pt idx="17">
                  <c:v>0.33675022356389861</c:v>
                </c:pt>
                <c:pt idx="18">
                  <c:v>0.36644996165662758</c:v>
                </c:pt>
                <c:pt idx="19">
                  <c:v>0.37429550612074575</c:v>
                </c:pt>
                <c:pt idx="20">
                  <c:v>0.38249590110503379</c:v>
                </c:pt>
                <c:pt idx="21">
                  <c:v>0.40653968750139563</c:v>
                </c:pt>
                <c:pt idx="22">
                  <c:v>0.48518989120074263</c:v>
                </c:pt>
                <c:pt idx="23">
                  <c:v>0.49790186808689457</c:v>
                </c:pt>
                <c:pt idx="24">
                  <c:v>0.51232330343924726</c:v>
                </c:pt>
                <c:pt idx="25">
                  <c:v>0.52811708324321271</c:v>
                </c:pt>
                <c:pt idx="26">
                  <c:v>0.55259546079362543</c:v>
                </c:pt>
                <c:pt idx="27">
                  <c:v>0.56467214955888378</c:v>
                </c:pt>
                <c:pt idx="28">
                  <c:v>0.56542116301795731</c:v>
                </c:pt>
                <c:pt idx="29">
                  <c:v>0.64072775745282562</c:v>
                </c:pt>
                <c:pt idx="30">
                  <c:v>0.64899353244557167</c:v>
                </c:pt>
                <c:pt idx="31">
                  <c:v>0.65561437076013851</c:v>
                </c:pt>
                <c:pt idx="32">
                  <c:v>0.69478549873978857</c:v>
                </c:pt>
                <c:pt idx="33">
                  <c:v>0.70498644890118634</c:v>
                </c:pt>
                <c:pt idx="34">
                  <c:v>0.74270234291216364</c:v>
                </c:pt>
                <c:pt idx="35">
                  <c:v>0.79224455423555729</c:v>
                </c:pt>
                <c:pt idx="36">
                  <c:v>0.81750240257444429</c:v>
                </c:pt>
                <c:pt idx="37">
                  <c:v>0.866117473681979</c:v>
                </c:pt>
                <c:pt idx="38">
                  <c:v>0.8967604226294319</c:v>
                </c:pt>
                <c:pt idx="39">
                  <c:v>0.91549869555984686</c:v>
                </c:pt>
                <c:pt idx="40">
                  <c:v>0.98301970579552855</c:v>
                </c:pt>
                <c:pt idx="41">
                  <c:v>0.999986730893627</c:v>
                </c:pt>
              </c:numCache>
            </c:numRef>
          </c:yVal>
          <c:smooth val="0"/>
          <c:extLst>
            <c:ext xmlns:c16="http://schemas.microsoft.com/office/drawing/2014/chart" uri="{C3380CC4-5D6E-409C-BE32-E72D297353CC}">
              <c16:uniqueId val="{00000000-E067-474A-9641-F41E5F50CDCD}"/>
            </c:ext>
          </c:extLst>
        </c:ser>
        <c:ser>
          <c:idx val="1"/>
          <c:order val="1"/>
          <c:spPr>
            <a:ln w="12700">
              <a:solidFill>
                <a:srgbClr val="800000"/>
              </a:solidFill>
              <a:prstDash val="solid"/>
            </a:ln>
          </c:spPr>
          <c:marker>
            <c:symbol val="none"/>
          </c:marker>
          <c:xVal>
            <c:numRef>
              <c:f>BPIDF2!$DC$1:$DC$2</c:f>
              <c:numCache>
                <c:formatCode>General</c:formatCode>
                <c:ptCount val="2"/>
                <c:pt idx="0">
                  <c:v>0</c:v>
                </c:pt>
                <c:pt idx="1">
                  <c:v>1</c:v>
                </c:pt>
              </c:numCache>
            </c:numRef>
          </c:xVal>
          <c:yVal>
            <c:numRef>
              <c:f>BPIDF2!$DD$1:$DD$2</c:f>
              <c:numCache>
                <c:formatCode>General</c:formatCode>
                <c:ptCount val="2"/>
                <c:pt idx="0">
                  <c:v>0</c:v>
                </c:pt>
                <c:pt idx="1">
                  <c:v>1</c:v>
                </c:pt>
              </c:numCache>
            </c:numRef>
          </c:yVal>
          <c:smooth val="0"/>
          <c:extLst>
            <c:ext xmlns:c16="http://schemas.microsoft.com/office/drawing/2014/chart" uri="{C3380CC4-5D6E-409C-BE32-E72D297353CC}">
              <c16:uniqueId val="{00000001-E067-474A-9641-F41E5F50CDCD}"/>
            </c:ext>
          </c:extLst>
        </c:ser>
        <c:dLbls>
          <c:showLegendKey val="0"/>
          <c:showVal val="0"/>
          <c:showCatName val="0"/>
          <c:showSerName val="0"/>
          <c:showPercent val="0"/>
          <c:showBubbleSize val="0"/>
        </c:dLbls>
        <c:axId val="1836213647"/>
        <c:axId val="1836209071"/>
      </c:scatterChart>
      <c:valAx>
        <c:axId val="1836213647"/>
        <c:scaling>
          <c:orientation val="minMax"/>
          <c:max val="1"/>
          <c:min val="0"/>
        </c:scaling>
        <c:delete val="0"/>
        <c:axPos val="b"/>
        <c:title>
          <c:tx>
            <c:rich>
              <a:bodyPr/>
              <a:lstStyle/>
              <a:p>
                <a:pPr>
                  <a:defRPr/>
                </a:pPr>
                <a:r>
                  <a:rPr lang="en-US"/>
                  <a:t>P(Empirical)</a:t>
                </a:r>
              </a:p>
            </c:rich>
          </c:tx>
          <c:overlay val="0"/>
        </c:title>
        <c:numFmt formatCode="General" sourceLinked="1"/>
        <c:majorTickMark val="out"/>
        <c:minorTickMark val="none"/>
        <c:tickLblPos val="nextTo"/>
        <c:crossAx val="1836209071"/>
        <c:crosses val="autoZero"/>
        <c:crossBetween val="midCat"/>
      </c:valAx>
      <c:valAx>
        <c:axId val="1836209071"/>
        <c:scaling>
          <c:orientation val="minMax"/>
          <c:max val="1"/>
          <c:min val="0"/>
        </c:scaling>
        <c:delete val="0"/>
        <c:axPos val="l"/>
        <c:title>
          <c:tx>
            <c:rich>
              <a:bodyPr/>
              <a:lstStyle/>
              <a:p>
                <a:pPr>
                  <a:defRPr/>
                </a:pPr>
                <a:r>
                  <a:rPr lang="en-US"/>
                  <a:t>P(Model)</a:t>
                </a:r>
              </a:p>
            </c:rich>
          </c:tx>
          <c:overlay val="0"/>
        </c:title>
        <c:numFmt formatCode="General" sourceLinked="1"/>
        <c:majorTickMark val="out"/>
        <c:minorTickMark val="none"/>
        <c:tickLblPos val="nextTo"/>
        <c:crossAx val="1836213647"/>
        <c:crosses val="autoZero"/>
        <c:crossBetween val="midCat"/>
      </c:valAx>
      <c:spPr>
        <a:solidFill>
          <a:srgbClr val="FFFFFF"/>
        </a:solidFill>
        <a:ln w="25400">
          <a:noFill/>
        </a:ln>
      </c:spPr>
    </c:plotArea>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Smallest Extreme Value</a:t>
            </a:r>
          </a:p>
        </c:rich>
      </c:tx>
      <c:overlay val="0"/>
    </c:title>
    <c:autoTitleDeleted val="0"/>
    <c:plotArea>
      <c:layout/>
      <c:areaChart>
        <c:grouping val="standard"/>
        <c:varyColors val="0"/>
        <c:ser>
          <c:idx val="2"/>
          <c:order val="2"/>
          <c:tx>
            <c:v>Shade</c:v>
          </c:tx>
          <c:spPr>
            <a:solidFill>
              <a:srgbClr val="CCFFCC"/>
            </a:solidFill>
            <a:ln w="25400">
              <a:noFill/>
            </a:ln>
          </c:spPr>
          <c:cat>
            <c:numRef>
              <c:f>BPIDF2!$DP$1:$DP$22</c:f>
              <c:numCache>
                <c:formatCode>General</c:formatCode>
                <c:ptCount val="22"/>
                <c:pt idx="0">
                  <c:v>330</c:v>
                </c:pt>
                <c:pt idx="1">
                  <c:v>330</c:v>
                </c:pt>
                <c:pt idx="2">
                  <c:v>1522</c:v>
                </c:pt>
                <c:pt idx="3">
                  <c:v>1522</c:v>
                </c:pt>
                <c:pt idx="4">
                  <c:v>1522</c:v>
                </c:pt>
                <c:pt idx="5">
                  <c:v>2713</c:v>
                </c:pt>
                <c:pt idx="6">
                  <c:v>2713</c:v>
                </c:pt>
                <c:pt idx="7">
                  <c:v>2713</c:v>
                </c:pt>
                <c:pt idx="8">
                  <c:v>3904</c:v>
                </c:pt>
                <c:pt idx="9">
                  <c:v>3904</c:v>
                </c:pt>
                <c:pt idx="10">
                  <c:v>3904</c:v>
                </c:pt>
                <c:pt idx="11">
                  <c:v>5095</c:v>
                </c:pt>
                <c:pt idx="12">
                  <c:v>5095</c:v>
                </c:pt>
                <c:pt idx="13">
                  <c:v>5095</c:v>
                </c:pt>
                <c:pt idx="14">
                  <c:v>6287</c:v>
                </c:pt>
                <c:pt idx="15">
                  <c:v>6287</c:v>
                </c:pt>
                <c:pt idx="16">
                  <c:v>6287</c:v>
                </c:pt>
                <c:pt idx="17">
                  <c:v>7478</c:v>
                </c:pt>
                <c:pt idx="18">
                  <c:v>7478</c:v>
                </c:pt>
                <c:pt idx="19">
                  <c:v>7478</c:v>
                </c:pt>
                <c:pt idx="20">
                  <c:v>8669</c:v>
                </c:pt>
                <c:pt idx="21">
                  <c:v>8669</c:v>
                </c:pt>
              </c:numCache>
            </c:numRef>
          </c:cat>
          <c:val>
            <c:numRef>
              <c:f>BPIDF2!$DH$1:$DH$22</c:f>
              <c:numCache>
                <c:formatCode>General</c:formatCode>
                <c:ptCount val="22"/>
                <c:pt idx="0">
                  <c:v>0</c:v>
                </c:pt>
                <c:pt idx="1">
                  <c:v>0.45238095238095238</c:v>
                </c:pt>
                <c:pt idx="2">
                  <c:v>0.45238095238095238</c:v>
                </c:pt>
                <c:pt idx="3">
                  <c:v>0</c:v>
                </c:pt>
                <c:pt idx="4">
                  <c:v>0.30952380952380953</c:v>
                </c:pt>
                <c:pt idx="5">
                  <c:v>0.30952380952380953</c:v>
                </c:pt>
                <c:pt idx="6">
                  <c:v>0</c:v>
                </c:pt>
                <c:pt idx="7">
                  <c:v>0.14285714285714285</c:v>
                </c:pt>
                <c:pt idx="8">
                  <c:v>0.14285714285714285</c:v>
                </c:pt>
                <c:pt idx="9">
                  <c:v>0</c:v>
                </c:pt>
                <c:pt idx="10">
                  <c:v>4.7619047619047616E-2</c:v>
                </c:pt>
                <c:pt idx="11">
                  <c:v>4.7619047619047616E-2</c:v>
                </c:pt>
                <c:pt idx="12">
                  <c:v>0</c:v>
                </c:pt>
                <c:pt idx="13">
                  <c:v>2.3809523809523808E-2</c:v>
                </c:pt>
                <c:pt idx="14">
                  <c:v>2.3809523809523808E-2</c:v>
                </c:pt>
                <c:pt idx="15">
                  <c:v>0</c:v>
                </c:pt>
                <c:pt idx="16">
                  <c:v>0</c:v>
                </c:pt>
                <c:pt idx="17">
                  <c:v>0</c:v>
                </c:pt>
                <c:pt idx="18">
                  <c:v>0</c:v>
                </c:pt>
                <c:pt idx="19">
                  <c:v>2.3809523809523808E-2</c:v>
                </c:pt>
                <c:pt idx="20">
                  <c:v>2.3809523809523808E-2</c:v>
                </c:pt>
                <c:pt idx="21">
                  <c:v>0</c:v>
                </c:pt>
              </c:numCache>
            </c:numRef>
          </c:val>
          <c:extLst>
            <c:ext xmlns:c16="http://schemas.microsoft.com/office/drawing/2014/chart" uri="{C3380CC4-5D6E-409C-BE32-E72D297353CC}">
              <c16:uniqueId val="{00000002-96AF-4949-98B1-6F7EC37999F5}"/>
            </c:ext>
          </c:extLst>
        </c:ser>
        <c:dLbls>
          <c:showLegendKey val="0"/>
          <c:showVal val="0"/>
          <c:showCatName val="0"/>
          <c:showSerName val="0"/>
          <c:showPercent val="0"/>
          <c:showBubbleSize val="0"/>
        </c:dLbls>
        <c:axId val="1836167887"/>
        <c:axId val="1836209071"/>
      </c:areaChart>
      <c:scatterChart>
        <c:scatterStyle val="lineMarker"/>
        <c:varyColors val="0"/>
        <c:ser>
          <c:idx val="0"/>
          <c:order val="0"/>
          <c:tx>
            <c:v>Hist</c:v>
          </c:tx>
          <c:spPr>
            <a:ln w="12700">
              <a:solidFill>
                <a:srgbClr val="000000"/>
              </a:solidFill>
              <a:prstDash val="solid"/>
            </a:ln>
          </c:spPr>
          <c:marker>
            <c:symbol val="none"/>
          </c:marker>
          <c:xVal>
            <c:numRef>
              <c:f>BPIDF2!$DG$1:$DG$22</c:f>
              <c:numCache>
                <c:formatCode>General</c:formatCode>
                <c:ptCount val="22"/>
                <c:pt idx="0">
                  <c:v>1.3169999999999999</c:v>
                </c:pt>
                <c:pt idx="1">
                  <c:v>1.3169999999999999</c:v>
                </c:pt>
                <c:pt idx="2">
                  <c:v>6.0819999999999999</c:v>
                </c:pt>
                <c:pt idx="3">
                  <c:v>6.0819999999999999</c:v>
                </c:pt>
                <c:pt idx="4">
                  <c:v>6.0819999999999999</c:v>
                </c:pt>
                <c:pt idx="5">
                  <c:v>10.847</c:v>
                </c:pt>
                <c:pt idx="6">
                  <c:v>10.847</c:v>
                </c:pt>
                <c:pt idx="7">
                  <c:v>10.847</c:v>
                </c:pt>
                <c:pt idx="8">
                  <c:v>15.611999999999998</c:v>
                </c:pt>
                <c:pt idx="9">
                  <c:v>15.611999999999998</c:v>
                </c:pt>
                <c:pt idx="10">
                  <c:v>15.611999999999998</c:v>
                </c:pt>
                <c:pt idx="11">
                  <c:v>20.376999999999999</c:v>
                </c:pt>
                <c:pt idx="12">
                  <c:v>20.376999999999999</c:v>
                </c:pt>
                <c:pt idx="13">
                  <c:v>20.376999999999999</c:v>
                </c:pt>
                <c:pt idx="14">
                  <c:v>25.141999999999999</c:v>
                </c:pt>
                <c:pt idx="15">
                  <c:v>25.141999999999999</c:v>
                </c:pt>
                <c:pt idx="16">
                  <c:v>25.141999999999999</c:v>
                </c:pt>
                <c:pt idx="17">
                  <c:v>29.907</c:v>
                </c:pt>
                <c:pt idx="18">
                  <c:v>29.907</c:v>
                </c:pt>
                <c:pt idx="19">
                  <c:v>29.907</c:v>
                </c:pt>
                <c:pt idx="20">
                  <c:v>34.671999999999997</c:v>
                </c:pt>
                <c:pt idx="21">
                  <c:v>34.671999999999997</c:v>
                </c:pt>
              </c:numCache>
            </c:numRef>
          </c:xVal>
          <c:yVal>
            <c:numRef>
              <c:f>BPIDF2!$DH$1:$DH$22</c:f>
              <c:numCache>
                <c:formatCode>General</c:formatCode>
                <c:ptCount val="22"/>
                <c:pt idx="0">
                  <c:v>0</c:v>
                </c:pt>
                <c:pt idx="1">
                  <c:v>0.45238095238095238</c:v>
                </c:pt>
                <c:pt idx="2">
                  <c:v>0.45238095238095238</c:v>
                </c:pt>
                <c:pt idx="3">
                  <c:v>0</c:v>
                </c:pt>
                <c:pt idx="4">
                  <c:v>0.30952380952380953</c:v>
                </c:pt>
                <c:pt idx="5">
                  <c:v>0.30952380952380953</c:v>
                </c:pt>
                <c:pt idx="6">
                  <c:v>0</c:v>
                </c:pt>
                <c:pt idx="7">
                  <c:v>0.14285714285714285</c:v>
                </c:pt>
                <c:pt idx="8">
                  <c:v>0.14285714285714285</c:v>
                </c:pt>
                <c:pt idx="9">
                  <c:v>0</c:v>
                </c:pt>
                <c:pt idx="10">
                  <c:v>4.7619047619047616E-2</c:v>
                </c:pt>
                <c:pt idx="11">
                  <c:v>4.7619047619047616E-2</c:v>
                </c:pt>
                <c:pt idx="12">
                  <c:v>0</c:v>
                </c:pt>
                <c:pt idx="13">
                  <c:v>2.3809523809523808E-2</c:v>
                </c:pt>
                <c:pt idx="14">
                  <c:v>2.3809523809523808E-2</c:v>
                </c:pt>
                <c:pt idx="15">
                  <c:v>0</c:v>
                </c:pt>
                <c:pt idx="16">
                  <c:v>0</c:v>
                </c:pt>
                <c:pt idx="17">
                  <c:v>0</c:v>
                </c:pt>
                <c:pt idx="18">
                  <c:v>0</c:v>
                </c:pt>
                <c:pt idx="19">
                  <c:v>2.3809523809523808E-2</c:v>
                </c:pt>
                <c:pt idx="20">
                  <c:v>2.3809523809523808E-2</c:v>
                </c:pt>
                <c:pt idx="21">
                  <c:v>0</c:v>
                </c:pt>
              </c:numCache>
            </c:numRef>
          </c:yVal>
          <c:smooth val="0"/>
          <c:extLst>
            <c:ext xmlns:c16="http://schemas.microsoft.com/office/drawing/2014/chart" uri="{C3380CC4-5D6E-409C-BE32-E72D297353CC}">
              <c16:uniqueId val="{00000000-96AF-4949-98B1-6F7EC37999F5}"/>
            </c:ext>
          </c:extLst>
        </c:ser>
        <c:ser>
          <c:idx val="1"/>
          <c:order val="1"/>
          <c:spPr>
            <a:ln w="25400">
              <a:solidFill>
                <a:srgbClr val="000000"/>
              </a:solidFill>
              <a:prstDash val="solid"/>
            </a:ln>
          </c:spPr>
          <c:marker>
            <c:symbol val="none"/>
          </c:marker>
          <c:xVal>
            <c:numRef>
              <c:f>BPIDF2!$DI$1:$DI$250</c:f>
              <c:numCache>
                <c:formatCode>General</c:formatCode>
                <c:ptCount val="250"/>
                <c:pt idx="0">
                  <c:v>-51.863733883971051</c:v>
                </c:pt>
                <c:pt idx="1">
                  <c:v>-51.537745453016981</c:v>
                </c:pt>
                <c:pt idx="2">
                  <c:v>-51.211757022062912</c:v>
                </c:pt>
                <c:pt idx="3">
                  <c:v>-50.885768591108842</c:v>
                </c:pt>
                <c:pt idx="4">
                  <c:v>-50.559780160154773</c:v>
                </c:pt>
                <c:pt idx="5">
                  <c:v>-50.233791729200703</c:v>
                </c:pt>
                <c:pt idx="6">
                  <c:v>-49.907803298246634</c:v>
                </c:pt>
                <c:pt idx="7">
                  <c:v>-49.581814867292564</c:v>
                </c:pt>
                <c:pt idx="8">
                  <c:v>-49.255826436338495</c:v>
                </c:pt>
                <c:pt idx="9">
                  <c:v>-48.929838005384426</c:v>
                </c:pt>
                <c:pt idx="10">
                  <c:v>-48.603849574430356</c:v>
                </c:pt>
                <c:pt idx="11">
                  <c:v>-48.277861143476287</c:v>
                </c:pt>
                <c:pt idx="12">
                  <c:v>-47.951872712522217</c:v>
                </c:pt>
                <c:pt idx="13">
                  <c:v>-47.625884281568148</c:v>
                </c:pt>
                <c:pt idx="14">
                  <c:v>-47.299895850614078</c:v>
                </c:pt>
                <c:pt idx="15">
                  <c:v>-46.973907419660009</c:v>
                </c:pt>
                <c:pt idx="16">
                  <c:v>-46.647918988705939</c:v>
                </c:pt>
                <c:pt idx="17">
                  <c:v>-46.32193055775187</c:v>
                </c:pt>
                <c:pt idx="18">
                  <c:v>-45.9959421267978</c:v>
                </c:pt>
                <c:pt idx="19">
                  <c:v>-45.669953695843731</c:v>
                </c:pt>
                <c:pt idx="20">
                  <c:v>-45.343965264889661</c:v>
                </c:pt>
                <c:pt idx="21">
                  <c:v>-45.017976833935592</c:v>
                </c:pt>
                <c:pt idx="22">
                  <c:v>-44.691988402981522</c:v>
                </c:pt>
                <c:pt idx="23">
                  <c:v>-44.365999972027453</c:v>
                </c:pt>
                <c:pt idx="24">
                  <c:v>-44.040011541073383</c:v>
                </c:pt>
                <c:pt idx="25">
                  <c:v>-43.714023110119314</c:v>
                </c:pt>
                <c:pt idx="26">
                  <c:v>-43.388034679165244</c:v>
                </c:pt>
                <c:pt idx="27">
                  <c:v>-43.062046248211175</c:v>
                </c:pt>
                <c:pt idx="28">
                  <c:v>-42.736057817257105</c:v>
                </c:pt>
                <c:pt idx="29">
                  <c:v>-42.410069386303036</c:v>
                </c:pt>
                <c:pt idx="30">
                  <c:v>-42.084080955348966</c:v>
                </c:pt>
                <c:pt idx="31">
                  <c:v>-41.758092524394897</c:v>
                </c:pt>
                <c:pt idx="32">
                  <c:v>-41.432104093440827</c:v>
                </c:pt>
                <c:pt idx="33">
                  <c:v>-41.106115662486758</c:v>
                </c:pt>
                <c:pt idx="34">
                  <c:v>-40.780127231532688</c:v>
                </c:pt>
                <c:pt idx="35">
                  <c:v>-40.454138800578619</c:v>
                </c:pt>
                <c:pt idx="36">
                  <c:v>-40.128150369624549</c:v>
                </c:pt>
                <c:pt idx="37">
                  <c:v>-39.80216193867048</c:v>
                </c:pt>
                <c:pt idx="38">
                  <c:v>-39.47617350771641</c:v>
                </c:pt>
                <c:pt idx="39">
                  <c:v>-39.150185076762341</c:v>
                </c:pt>
                <c:pt idx="40">
                  <c:v>-38.824196645808271</c:v>
                </c:pt>
                <c:pt idx="41">
                  <c:v>-38.498208214854202</c:v>
                </c:pt>
                <c:pt idx="42">
                  <c:v>-38.172219783900132</c:v>
                </c:pt>
                <c:pt idx="43">
                  <c:v>-37.846231352946063</c:v>
                </c:pt>
                <c:pt idx="44">
                  <c:v>-37.520242921991994</c:v>
                </c:pt>
                <c:pt idx="45">
                  <c:v>-37.194254491037924</c:v>
                </c:pt>
                <c:pt idx="46">
                  <c:v>-36.868266060083855</c:v>
                </c:pt>
                <c:pt idx="47">
                  <c:v>-36.542277629129785</c:v>
                </c:pt>
                <c:pt idx="48">
                  <c:v>-36.216289198175716</c:v>
                </c:pt>
                <c:pt idx="49">
                  <c:v>-35.890300767221646</c:v>
                </c:pt>
                <c:pt idx="50">
                  <c:v>-35.564312336267577</c:v>
                </c:pt>
                <c:pt idx="51">
                  <c:v>-35.238323905313507</c:v>
                </c:pt>
                <c:pt idx="52">
                  <c:v>-34.912335474359438</c:v>
                </c:pt>
                <c:pt idx="53">
                  <c:v>-34.586347043405368</c:v>
                </c:pt>
                <c:pt idx="54">
                  <c:v>-34.260358612451299</c:v>
                </c:pt>
                <c:pt idx="55">
                  <c:v>-33.934370181497229</c:v>
                </c:pt>
                <c:pt idx="56">
                  <c:v>-33.60838175054316</c:v>
                </c:pt>
                <c:pt idx="57">
                  <c:v>-33.28239331958909</c:v>
                </c:pt>
                <c:pt idx="58">
                  <c:v>-32.956404888635021</c:v>
                </c:pt>
                <c:pt idx="59">
                  <c:v>-32.630416457680951</c:v>
                </c:pt>
                <c:pt idx="60">
                  <c:v>-32.304428026726882</c:v>
                </c:pt>
                <c:pt idx="61">
                  <c:v>-31.978439595772816</c:v>
                </c:pt>
                <c:pt idx="62">
                  <c:v>-31.65245116481875</c:v>
                </c:pt>
                <c:pt idx="63">
                  <c:v>-31.326462733864684</c:v>
                </c:pt>
                <c:pt idx="64">
                  <c:v>-31.000474302910618</c:v>
                </c:pt>
                <c:pt idx="65">
                  <c:v>-30.674485871956552</c:v>
                </c:pt>
                <c:pt idx="66">
                  <c:v>-30.348497441002486</c:v>
                </c:pt>
                <c:pt idx="67">
                  <c:v>-30.02250901004842</c:v>
                </c:pt>
                <c:pt idx="68">
                  <c:v>-29.696520579094354</c:v>
                </c:pt>
                <c:pt idx="69">
                  <c:v>-29.370532148140288</c:v>
                </c:pt>
                <c:pt idx="70">
                  <c:v>-29.044543717186222</c:v>
                </c:pt>
                <c:pt idx="71">
                  <c:v>-28.718555286232156</c:v>
                </c:pt>
                <c:pt idx="72">
                  <c:v>-28.392566855278091</c:v>
                </c:pt>
                <c:pt idx="73">
                  <c:v>-28.066578424324025</c:v>
                </c:pt>
                <c:pt idx="74">
                  <c:v>-27.740589993369959</c:v>
                </c:pt>
                <c:pt idx="75">
                  <c:v>-27.414601562415893</c:v>
                </c:pt>
                <c:pt idx="76">
                  <c:v>-27.088613131461827</c:v>
                </c:pt>
                <c:pt idx="77">
                  <c:v>-26.762624700507761</c:v>
                </c:pt>
                <c:pt idx="78">
                  <c:v>-26.436636269553695</c:v>
                </c:pt>
                <c:pt idx="79">
                  <c:v>-26.110647838599629</c:v>
                </c:pt>
                <c:pt idx="80">
                  <c:v>-25.784659407645563</c:v>
                </c:pt>
                <c:pt idx="81">
                  <c:v>-25.458670976691497</c:v>
                </c:pt>
                <c:pt idx="82">
                  <c:v>-25.132682545737431</c:v>
                </c:pt>
                <c:pt idx="83">
                  <c:v>-24.806694114783365</c:v>
                </c:pt>
                <c:pt idx="84">
                  <c:v>-24.480705683829299</c:v>
                </c:pt>
                <c:pt idx="85">
                  <c:v>-24.154717252875233</c:v>
                </c:pt>
                <c:pt idx="86">
                  <c:v>-23.828728821921167</c:v>
                </c:pt>
                <c:pt idx="87">
                  <c:v>-23.502740390967102</c:v>
                </c:pt>
                <c:pt idx="88">
                  <c:v>-23.176751960013036</c:v>
                </c:pt>
                <c:pt idx="89">
                  <c:v>-22.85076352905897</c:v>
                </c:pt>
                <c:pt idx="90">
                  <c:v>-22.524775098104904</c:v>
                </c:pt>
                <c:pt idx="91">
                  <c:v>-22.198786667150838</c:v>
                </c:pt>
                <c:pt idx="92">
                  <c:v>-21.872798236196772</c:v>
                </c:pt>
                <c:pt idx="93">
                  <c:v>-21.546809805242706</c:v>
                </c:pt>
                <c:pt idx="94">
                  <c:v>-21.22082137428864</c:v>
                </c:pt>
                <c:pt idx="95">
                  <c:v>-20.894832943334574</c:v>
                </c:pt>
                <c:pt idx="96">
                  <c:v>-20.568844512380508</c:v>
                </c:pt>
                <c:pt idx="97">
                  <c:v>-20.242856081426442</c:v>
                </c:pt>
                <c:pt idx="98">
                  <c:v>-19.916867650472376</c:v>
                </c:pt>
                <c:pt idx="99">
                  <c:v>-19.59087921951831</c:v>
                </c:pt>
                <c:pt idx="100">
                  <c:v>-19.264890788564244</c:v>
                </c:pt>
                <c:pt idx="101">
                  <c:v>-18.938902357610178</c:v>
                </c:pt>
                <c:pt idx="102">
                  <c:v>-18.612913926656113</c:v>
                </c:pt>
                <c:pt idx="103">
                  <c:v>-18.286925495702047</c:v>
                </c:pt>
                <c:pt idx="104">
                  <c:v>-17.960937064747981</c:v>
                </c:pt>
                <c:pt idx="105">
                  <c:v>-17.634948633793915</c:v>
                </c:pt>
                <c:pt idx="106">
                  <c:v>-17.308960202839849</c:v>
                </c:pt>
                <c:pt idx="107">
                  <c:v>-16.982971771885783</c:v>
                </c:pt>
                <c:pt idx="108">
                  <c:v>-16.656983340931717</c:v>
                </c:pt>
                <c:pt idx="109">
                  <c:v>-16.330994909977651</c:v>
                </c:pt>
                <c:pt idx="110">
                  <c:v>-16.005006479023585</c:v>
                </c:pt>
                <c:pt idx="111">
                  <c:v>-15.679018048069519</c:v>
                </c:pt>
                <c:pt idx="112">
                  <c:v>-15.353029617115453</c:v>
                </c:pt>
                <c:pt idx="113">
                  <c:v>-15.027041186161387</c:v>
                </c:pt>
                <c:pt idx="114">
                  <c:v>-14.701052755207321</c:v>
                </c:pt>
                <c:pt idx="115">
                  <c:v>-14.375064324253255</c:v>
                </c:pt>
                <c:pt idx="116">
                  <c:v>-14.049075893299189</c:v>
                </c:pt>
                <c:pt idx="117">
                  <c:v>-13.723087462345124</c:v>
                </c:pt>
                <c:pt idx="118">
                  <c:v>-13.397099031391058</c:v>
                </c:pt>
                <c:pt idx="119">
                  <c:v>-13.071110600436992</c:v>
                </c:pt>
                <c:pt idx="120">
                  <c:v>-12.745122169482926</c:v>
                </c:pt>
                <c:pt idx="121">
                  <c:v>-12.41913373852886</c:v>
                </c:pt>
                <c:pt idx="122">
                  <c:v>-12.093145307574794</c:v>
                </c:pt>
                <c:pt idx="123">
                  <c:v>-11.767156876620728</c:v>
                </c:pt>
                <c:pt idx="124">
                  <c:v>-11.441168445666662</c:v>
                </c:pt>
                <c:pt idx="125">
                  <c:v>-11.115180014712596</c:v>
                </c:pt>
                <c:pt idx="126">
                  <c:v>-10.78919158375853</c:v>
                </c:pt>
                <c:pt idx="127">
                  <c:v>-10.463203152804464</c:v>
                </c:pt>
                <c:pt idx="128">
                  <c:v>-10.137214721850398</c:v>
                </c:pt>
                <c:pt idx="129">
                  <c:v>-9.8112262908963324</c:v>
                </c:pt>
                <c:pt idx="130">
                  <c:v>-9.4852378599422664</c:v>
                </c:pt>
                <c:pt idx="131">
                  <c:v>-9.1592494289882005</c:v>
                </c:pt>
                <c:pt idx="132">
                  <c:v>-8.8332609980341346</c:v>
                </c:pt>
                <c:pt idx="133">
                  <c:v>-8.5072725670800686</c:v>
                </c:pt>
                <c:pt idx="134">
                  <c:v>-8.1812841361260027</c:v>
                </c:pt>
                <c:pt idx="135">
                  <c:v>-7.8552957051719359</c:v>
                </c:pt>
                <c:pt idx="136">
                  <c:v>-7.5293072742178691</c:v>
                </c:pt>
                <c:pt idx="137">
                  <c:v>-7.2033188432638022</c:v>
                </c:pt>
                <c:pt idx="138">
                  <c:v>-6.8773304123097354</c:v>
                </c:pt>
                <c:pt idx="139">
                  <c:v>-6.5513419813556686</c:v>
                </c:pt>
                <c:pt idx="140">
                  <c:v>-6.2253535504016018</c:v>
                </c:pt>
                <c:pt idx="141">
                  <c:v>-5.8993651194475349</c:v>
                </c:pt>
                <c:pt idx="142">
                  <c:v>-5.5733766884934681</c:v>
                </c:pt>
                <c:pt idx="143">
                  <c:v>-5.2473882575394013</c:v>
                </c:pt>
                <c:pt idx="144">
                  <c:v>-4.9213998265853345</c:v>
                </c:pt>
                <c:pt idx="145">
                  <c:v>-4.5954113956312677</c:v>
                </c:pt>
                <c:pt idx="146">
                  <c:v>-4.2694229646772008</c:v>
                </c:pt>
                <c:pt idx="147">
                  <c:v>-3.9434345337231345</c:v>
                </c:pt>
                <c:pt idx="148">
                  <c:v>-3.6174461027690681</c:v>
                </c:pt>
                <c:pt idx="149">
                  <c:v>-3.2914576718150017</c:v>
                </c:pt>
                <c:pt idx="150">
                  <c:v>-2.9654692408609353</c:v>
                </c:pt>
                <c:pt idx="151">
                  <c:v>-2.639480809906869</c:v>
                </c:pt>
                <c:pt idx="152">
                  <c:v>-2.3134923789528026</c:v>
                </c:pt>
                <c:pt idx="153">
                  <c:v>-1.987503947998736</c:v>
                </c:pt>
                <c:pt idx="154">
                  <c:v>-1.6615155170446694</c:v>
                </c:pt>
                <c:pt idx="155">
                  <c:v>-1.3355270860906028</c:v>
                </c:pt>
                <c:pt idx="156">
                  <c:v>-1.0095386551365362</c:v>
                </c:pt>
                <c:pt idx="157">
                  <c:v>-0.68355022418246958</c:v>
                </c:pt>
                <c:pt idx="158">
                  <c:v>-0.35756179322840304</c:v>
                </c:pt>
                <c:pt idx="159">
                  <c:v>-3.1573362274336492E-2</c:v>
                </c:pt>
                <c:pt idx="160">
                  <c:v>0.29441506867973005</c:v>
                </c:pt>
                <c:pt idx="161">
                  <c:v>0.6204034996337966</c:v>
                </c:pt>
                <c:pt idx="162">
                  <c:v>0.94639193058786319</c:v>
                </c:pt>
                <c:pt idx="163">
                  <c:v>1.2723803615419298</c:v>
                </c:pt>
                <c:pt idx="164">
                  <c:v>1.5983687924959964</c:v>
                </c:pt>
                <c:pt idx="165">
                  <c:v>1.924357223450063</c:v>
                </c:pt>
                <c:pt idx="166">
                  <c:v>2.2503456544041294</c:v>
                </c:pt>
                <c:pt idx="167">
                  <c:v>2.5763340853581957</c:v>
                </c:pt>
                <c:pt idx="168">
                  <c:v>2.9023225163122621</c:v>
                </c:pt>
                <c:pt idx="169">
                  <c:v>3.2283109472663285</c:v>
                </c:pt>
                <c:pt idx="170">
                  <c:v>3.5542993782203949</c:v>
                </c:pt>
                <c:pt idx="171">
                  <c:v>3.8802878091744613</c:v>
                </c:pt>
                <c:pt idx="172">
                  <c:v>4.2062762401285276</c:v>
                </c:pt>
                <c:pt idx="173">
                  <c:v>4.5322646710825945</c:v>
                </c:pt>
                <c:pt idx="174">
                  <c:v>4.8582531020366613</c:v>
                </c:pt>
                <c:pt idx="175">
                  <c:v>5.1842415329907281</c:v>
                </c:pt>
                <c:pt idx="176">
                  <c:v>5.5102299639447949</c:v>
                </c:pt>
                <c:pt idx="177">
                  <c:v>5.8362183948988617</c:v>
                </c:pt>
                <c:pt idx="178">
                  <c:v>6.1622068258529286</c:v>
                </c:pt>
                <c:pt idx="179">
                  <c:v>6.4881952568069954</c:v>
                </c:pt>
                <c:pt idx="180">
                  <c:v>6.8141836877610622</c:v>
                </c:pt>
                <c:pt idx="181">
                  <c:v>7.140172118715129</c:v>
                </c:pt>
                <c:pt idx="182">
                  <c:v>7.4661605496691958</c:v>
                </c:pt>
                <c:pt idx="183">
                  <c:v>7.7921489806232627</c:v>
                </c:pt>
                <c:pt idx="184">
                  <c:v>8.1181374115773295</c:v>
                </c:pt>
                <c:pt idx="185">
                  <c:v>8.4441258425313954</c:v>
                </c:pt>
                <c:pt idx="186">
                  <c:v>8.7701142734854614</c:v>
                </c:pt>
                <c:pt idx="187">
                  <c:v>9.0961027044395273</c:v>
                </c:pt>
                <c:pt idx="188">
                  <c:v>9.4220911353935932</c:v>
                </c:pt>
                <c:pt idx="189">
                  <c:v>9.7480795663476592</c:v>
                </c:pt>
                <c:pt idx="190">
                  <c:v>10.074067997301725</c:v>
                </c:pt>
                <c:pt idx="191">
                  <c:v>10.400056428255791</c:v>
                </c:pt>
                <c:pt idx="192">
                  <c:v>10.726044859209857</c:v>
                </c:pt>
                <c:pt idx="193">
                  <c:v>11.052033290163923</c:v>
                </c:pt>
                <c:pt idx="194">
                  <c:v>11.378021721117989</c:v>
                </c:pt>
                <c:pt idx="195">
                  <c:v>11.704010152072055</c:v>
                </c:pt>
                <c:pt idx="196">
                  <c:v>12.029998583026121</c:v>
                </c:pt>
                <c:pt idx="197">
                  <c:v>12.355987013980187</c:v>
                </c:pt>
                <c:pt idx="198">
                  <c:v>12.681975444934253</c:v>
                </c:pt>
                <c:pt idx="199">
                  <c:v>13.007963875888318</c:v>
                </c:pt>
                <c:pt idx="200">
                  <c:v>13.333952306842384</c:v>
                </c:pt>
                <c:pt idx="201">
                  <c:v>13.65994073779645</c:v>
                </c:pt>
                <c:pt idx="202">
                  <c:v>13.985929168750516</c:v>
                </c:pt>
                <c:pt idx="203">
                  <c:v>14.311917599704582</c:v>
                </c:pt>
                <c:pt idx="204">
                  <c:v>14.637906030658648</c:v>
                </c:pt>
                <c:pt idx="205">
                  <c:v>14.963894461612714</c:v>
                </c:pt>
                <c:pt idx="206">
                  <c:v>15.28988289256678</c:v>
                </c:pt>
                <c:pt idx="207">
                  <c:v>15.615871323520846</c:v>
                </c:pt>
                <c:pt idx="208">
                  <c:v>15.941859754474912</c:v>
                </c:pt>
                <c:pt idx="209">
                  <c:v>16.267848185428978</c:v>
                </c:pt>
                <c:pt idx="210">
                  <c:v>16.593836616383044</c:v>
                </c:pt>
                <c:pt idx="211">
                  <c:v>16.91982504733711</c:v>
                </c:pt>
                <c:pt idx="212">
                  <c:v>17.245813478291176</c:v>
                </c:pt>
                <c:pt idx="213">
                  <c:v>17.571801909245242</c:v>
                </c:pt>
                <c:pt idx="214">
                  <c:v>17.897790340199307</c:v>
                </c:pt>
                <c:pt idx="215">
                  <c:v>18.223778771153373</c:v>
                </c:pt>
                <c:pt idx="216">
                  <c:v>18.549767202107439</c:v>
                </c:pt>
                <c:pt idx="217">
                  <c:v>18.875755633061505</c:v>
                </c:pt>
                <c:pt idx="218">
                  <c:v>19.201744064015571</c:v>
                </c:pt>
                <c:pt idx="219">
                  <c:v>19.527732494969637</c:v>
                </c:pt>
                <c:pt idx="220">
                  <c:v>19.853720925923703</c:v>
                </c:pt>
                <c:pt idx="221">
                  <c:v>20.179709356877769</c:v>
                </c:pt>
                <c:pt idx="222">
                  <c:v>20.505697787831835</c:v>
                </c:pt>
                <c:pt idx="223">
                  <c:v>20.831686218785901</c:v>
                </c:pt>
                <c:pt idx="224">
                  <c:v>21.157674649739967</c:v>
                </c:pt>
                <c:pt idx="225">
                  <c:v>21.483663080694033</c:v>
                </c:pt>
                <c:pt idx="226">
                  <c:v>21.809651511648099</c:v>
                </c:pt>
                <c:pt idx="227">
                  <c:v>22.135639942602165</c:v>
                </c:pt>
                <c:pt idx="228">
                  <c:v>22.461628373556231</c:v>
                </c:pt>
                <c:pt idx="229">
                  <c:v>22.787616804510296</c:v>
                </c:pt>
                <c:pt idx="230">
                  <c:v>23.113605235464362</c:v>
                </c:pt>
                <c:pt idx="231">
                  <c:v>23.439593666418428</c:v>
                </c:pt>
                <c:pt idx="232">
                  <c:v>23.765582097372494</c:v>
                </c:pt>
                <c:pt idx="233">
                  <c:v>24.09157052832656</c:v>
                </c:pt>
                <c:pt idx="234">
                  <c:v>24.417558959280626</c:v>
                </c:pt>
                <c:pt idx="235">
                  <c:v>24.743547390234692</c:v>
                </c:pt>
                <c:pt idx="236">
                  <c:v>25.069535821188758</c:v>
                </c:pt>
                <c:pt idx="237">
                  <c:v>25.395524252142824</c:v>
                </c:pt>
                <c:pt idx="238">
                  <c:v>25.72151268309689</c:v>
                </c:pt>
                <c:pt idx="239">
                  <c:v>26.047501114050956</c:v>
                </c:pt>
                <c:pt idx="240">
                  <c:v>26.373489545005022</c:v>
                </c:pt>
                <c:pt idx="241">
                  <c:v>26.699477975959088</c:v>
                </c:pt>
                <c:pt idx="242">
                  <c:v>27.025466406913154</c:v>
                </c:pt>
                <c:pt idx="243">
                  <c:v>27.35145483786722</c:v>
                </c:pt>
                <c:pt idx="244">
                  <c:v>27.677443268821285</c:v>
                </c:pt>
                <c:pt idx="245">
                  <c:v>28.003431699775351</c:v>
                </c:pt>
                <c:pt idx="246">
                  <c:v>28.329420130729417</c:v>
                </c:pt>
                <c:pt idx="247">
                  <c:v>28.655408561683483</c:v>
                </c:pt>
                <c:pt idx="248">
                  <c:v>28.981396992637549</c:v>
                </c:pt>
                <c:pt idx="249">
                  <c:v>29.307385423591615</c:v>
                </c:pt>
              </c:numCache>
            </c:numRef>
          </c:xVal>
          <c:yVal>
            <c:numRef>
              <c:f>BPIDF2!$DJ$1:$DJ$250</c:f>
              <c:numCache>
                <c:formatCode>General</c:formatCode>
                <c:ptCount val="250"/>
                <c:pt idx="0">
                  <c:v>5.1659568850083144E-4</c:v>
                </c:pt>
                <c:pt idx="1">
                  <c:v>5.3516982355848947E-4</c:v>
                </c:pt>
                <c:pt idx="2">
                  <c:v>5.5441107081519354E-4</c:v>
                </c:pt>
                <c:pt idx="3">
                  <c:v>5.7434333774738285E-4</c:v>
                </c:pt>
                <c:pt idx="4">
                  <c:v>5.9499138474991618E-4</c:v>
                </c:pt>
                <c:pt idx="5">
                  <c:v>6.1638085528125286E-4</c:v>
                </c:pt>
                <c:pt idx="6">
                  <c:v>6.3853830705319777E-4</c:v>
                </c:pt>
                <c:pt idx="7">
                  <c:v>6.6149124429986913E-4</c:v>
                </c:pt>
                <c:pt idx="8">
                  <c:v>6.8526815116156541E-4</c:v>
                </c:pt>
                <c:pt idx="9">
                  <c:v>7.0989852622025155E-4</c:v>
                </c:pt>
                <c:pt idx="10">
                  <c:v>7.3541291822450366E-4</c:v>
                </c:pt>
                <c:pt idx="11">
                  <c:v>7.6184296304278288E-4</c:v>
                </c:pt>
                <c:pt idx="12">
                  <c:v>7.8922142188509055E-4</c:v>
                </c:pt>
                <c:pt idx="13">
                  <c:v>8.1758222083413903E-4</c:v>
                </c:pt>
                <c:pt idx="14">
                  <c:v>8.4696049172836756E-4</c:v>
                </c:pt>
                <c:pt idx="15">
                  <c:v>8.7739261444027953E-4</c:v>
                </c:pt>
                <c:pt idx="16">
                  <c:v>9.0891626059477716E-4</c:v>
                </c:pt>
                <c:pt idx="17">
                  <c:v>9.415704387733824E-4</c:v>
                </c:pt>
                <c:pt idx="18">
                  <c:v>9.7539554125142822E-4</c:v>
                </c:pt>
                <c:pt idx="19">
                  <c:v>1.010433392316574E-3</c:v>
                </c:pt>
                <c:pt idx="20">
                  <c:v>1.0467272982181994E-3</c:v>
                </c:pt>
                <c:pt idx="21">
                  <c:v>1.0843220987985281E-3</c:v>
                </c:pt>
                <c:pt idx="22">
                  <c:v>1.1232642208575494E-3</c:v>
                </c:pt>
                <c:pt idx="23">
                  <c:v>1.1636017333050994E-3</c:v>
                </c:pt>
                <c:pt idx="24">
                  <c:v>1.20538440415472E-3</c:v>
                </c:pt>
                <c:pt idx="25">
                  <c:v>1.2486637594151721E-3</c:v>
                </c:pt>
                <c:pt idx="26">
                  <c:v>1.2934931439367331E-3</c:v>
                </c:pt>
                <c:pt idx="27">
                  <c:v>1.3399277842706858E-3</c:v>
                </c:pt>
                <c:pt idx="28">
                  <c:v>1.3880248536016033E-3</c:v>
                </c:pt>
                <c:pt idx="29">
                  <c:v>1.4378435388132885E-3</c:v>
                </c:pt>
                <c:pt idx="30">
                  <c:v>1.4894451097503998E-3</c:v>
                </c:pt>
                <c:pt idx="31">
                  <c:v>1.542892990738971E-3</c:v>
                </c:pt>
                <c:pt idx="32">
                  <c:v>1.5982528344301728E-3</c:v>
                </c:pt>
                <c:pt idx="33">
                  <c:v>1.6555925980327657E-3</c:v>
                </c:pt>
                <c:pt idx="34">
                  <c:v>1.7149826220006867E-3</c:v>
                </c:pt>
                <c:pt idx="35">
                  <c:v>1.7764957112432964E-3</c:v>
                </c:pt>
                <c:pt idx="36">
                  <c:v>1.840207218926655E-3</c:v>
                </c:pt>
                <c:pt idx="37">
                  <c:v>1.9061951329350756E-3</c:v>
                </c:pt>
                <c:pt idx="38">
                  <c:v>1.9745401650629983E-3</c:v>
                </c:pt>
                <c:pt idx="39">
                  <c:v>2.0453258430078555E-3</c:v>
                </c:pt>
                <c:pt idx="40">
                  <c:v>2.1186386052352156E-3</c:v>
                </c:pt>
                <c:pt idx="41">
                  <c:v>2.1945678987878884E-3</c:v>
                </c:pt>
                <c:pt idx="42">
                  <c:v>2.2732062801110505E-3</c:v>
                </c:pt>
                <c:pt idx="43">
                  <c:v>2.354649518965525E-3</c:v>
                </c:pt>
                <c:pt idx="44">
                  <c:v>2.4389967055014825E-3</c:v>
                </c:pt>
                <c:pt idx="45">
                  <c:v>2.5263503605644851E-3</c:v>
                </c:pt>
                <c:pt idx="46">
                  <c:v>2.6168165493055673E-3</c:v>
                </c:pt>
                <c:pt idx="47">
                  <c:v>2.7105049981663164E-3</c:v>
                </c:pt>
                <c:pt idx="48">
                  <c:v>2.8075292153091264E-3</c:v>
                </c:pt>
                <c:pt idx="49">
                  <c:v>2.9080066145616857E-3</c:v>
                </c:pt>
                <c:pt idx="50">
                  <c:v>3.0120586429432622E-3</c:v>
                </c:pt>
                <c:pt idx="51">
                  <c:v>3.1198109118387267E-3</c:v>
                </c:pt>
                <c:pt idx="52">
                  <c:v>3.2313933318840241E-3</c:v>
                </c:pt>
                <c:pt idx="53">
                  <c:v>3.3469402516244856E-3</c:v>
                </c:pt>
                <c:pt idx="54">
                  <c:v>3.4665906000042697E-3</c:v>
                </c:pt>
                <c:pt idx="55">
                  <c:v>3.590488032742071E-3</c:v>
                </c:pt>
                <c:pt idx="56">
                  <c:v>3.7187810826442361E-3</c:v>
                </c:pt>
                <c:pt idx="57">
                  <c:v>3.8516233139020708E-3</c:v>
                </c:pt>
                <c:pt idx="58">
                  <c:v>3.989173480415169E-3</c:v>
                </c:pt>
                <c:pt idx="59">
                  <c:v>4.1315956881769166E-3</c:v>
                </c:pt>
                <c:pt idx="60">
                  <c:v>4.2790595617520771E-3</c:v>
                </c:pt>
                <c:pt idx="61">
                  <c:v>4.4317404148692631E-3</c:v>
                </c:pt>
                <c:pt idx="62">
                  <c:v>4.5898194251432697E-3</c:v>
                </c:pt>
                <c:pt idx="63">
                  <c:v>4.7534838129334577E-3</c:v>
                </c:pt>
                <c:pt idx="64">
                  <c:v>4.922927024334816E-3</c:v>
                </c:pt>
                <c:pt idx="65">
                  <c:v>5.0983489182874972E-3</c:v>
                </c:pt>
                <c:pt idx="66">
                  <c:v>5.2799559577790091E-3</c:v>
                </c:pt>
                <c:pt idx="67">
                  <c:v>5.4679614051001014E-3</c:v>
                </c:pt>
                <c:pt idx="68">
                  <c:v>5.662585521101395E-3</c:v>
                </c:pt>
                <c:pt idx="69">
                  <c:v>5.8640557683819318E-3</c:v>
                </c:pt>
                <c:pt idx="70">
                  <c:v>6.0726070183241346E-3</c:v>
                </c:pt>
                <c:pt idx="71">
                  <c:v>6.2884817618706641E-3</c:v>
                </c:pt>
                <c:pt idx="72">
                  <c:v>6.5119303239187147E-3</c:v>
                </c:pt>
                <c:pt idx="73">
                  <c:v>6.7432110811849093E-3</c:v>
                </c:pt>
                <c:pt idx="74">
                  <c:v>6.9825906833700631E-3</c:v>
                </c:pt>
                <c:pt idx="75">
                  <c:v>7.2303442774269231E-3</c:v>
                </c:pt>
                <c:pt idx="76">
                  <c:v>7.4867557347056846E-3</c:v>
                </c:pt>
                <c:pt idx="77">
                  <c:v>7.7521178807212652E-3</c:v>
                </c:pt>
                <c:pt idx="78">
                  <c:v>8.0267327272532836E-3</c:v>
                </c:pt>
                <c:pt idx="79">
                  <c:v>8.310911706453478E-3</c:v>
                </c:pt>
                <c:pt idx="80">
                  <c:v>8.6049759065967481E-3</c:v>
                </c:pt>
                <c:pt idx="81">
                  <c:v>8.9092563090697793E-3</c:v>
                </c:pt>
                <c:pt idx="82">
                  <c:v>9.2240940261463979E-3</c:v>
                </c:pt>
                <c:pt idx="83">
                  <c:v>9.5498405390496491E-3</c:v>
                </c:pt>
                <c:pt idx="84">
                  <c:v>9.8868579357487864E-3</c:v>
                </c:pt>
                <c:pt idx="85">
                  <c:v>1.0235519147882325E-2</c:v>
                </c:pt>
                <c:pt idx="86">
                  <c:v>1.0596208186138557E-2</c:v>
                </c:pt>
                <c:pt idx="87">
                  <c:v>1.0969320373359277E-2</c:v>
                </c:pt>
                <c:pt idx="88">
                  <c:v>1.1355262574563237E-2</c:v>
                </c:pt>
                <c:pt idx="89">
                  <c:v>1.1754453423011022E-2</c:v>
                </c:pt>
                <c:pt idx="90">
                  <c:v>1.2167323541353246E-2</c:v>
                </c:pt>
                <c:pt idx="91">
                  <c:v>1.2594315756818129E-2</c:v>
                </c:pt>
                <c:pt idx="92">
                  <c:v>1.3035885309303776E-2</c:v>
                </c:pt>
                <c:pt idx="93">
                  <c:v>1.3492500051142131E-2</c:v>
                </c:pt>
                <c:pt idx="94">
                  <c:v>1.3964640637198251E-2</c:v>
                </c:pt>
                <c:pt idx="95">
                  <c:v>1.445280070385695E-2</c:v>
                </c:pt>
                <c:pt idx="96">
                  <c:v>1.4957487035331255E-2</c:v>
                </c:pt>
                <c:pt idx="97">
                  <c:v>1.5479219715600928E-2</c:v>
                </c:pt>
                <c:pt idx="98">
                  <c:v>1.6018532264156077E-2</c:v>
                </c:pt>
                <c:pt idx="99">
                  <c:v>1.657597175357868E-2</c:v>
                </c:pt>
                <c:pt idx="100">
                  <c:v>1.7152098906844767E-2</c:v>
                </c:pt>
                <c:pt idx="101">
                  <c:v>1.7747488172069795E-2</c:v>
                </c:pt>
                <c:pt idx="102">
                  <c:v>1.8362727772251914E-2</c:v>
                </c:pt>
                <c:pt idx="103">
                  <c:v>1.8998419727388229E-2</c:v>
                </c:pt>
                <c:pt idx="104">
                  <c:v>1.9655179846151678E-2</c:v>
                </c:pt>
                <c:pt idx="105">
                  <c:v>2.0333637684116418E-2</c:v>
                </c:pt>
                <c:pt idx="106">
                  <c:v>2.1034436465310762E-2</c:v>
                </c:pt>
                <c:pt idx="107">
                  <c:v>2.1758232963656147E-2</c:v>
                </c:pt>
                <c:pt idx="108">
                  <c:v>2.250569734061892E-2</c:v>
                </c:pt>
                <c:pt idx="109">
                  <c:v>2.327751293515911E-2</c:v>
                </c:pt>
                <c:pt idx="110">
                  <c:v>2.4074376001806376E-2</c:v>
                </c:pt>
                <c:pt idx="111">
                  <c:v>2.489699539242652E-2</c:v>
                </c:pt>
                <c:pt idx="112">
                  <c:v>2.5746092176965881E-2</c:v>
                </c:pt>
                <c:pt idx="113">
                  <c:v>2.6622399198170537E-2</c:v>
                </c:pt>
                <c:pt idx="114">
                  <c:v>2.7526660554978419E-2</c:v>
                </c:pt>
                <c:pt idx="115">
                  <c:v>2.8459631008969626E-2</c:v>
                </c:pt>
                <c:pt idx="116">
                  <c:v>2.9422075307939232E-2</c:v>
                </c:pt>
                <c:pt idx="117">
                  <c:v>3.0414767420323809E-2</c:v>
                </c:pt>
                <c:pt idx="118">
                  <c:v>3.143848967387184E-2</c:v>
                </c:pt>
                <c:pt idx="119">
                  <c:v>3.2494031791596607E-2</c:v>
                </c:pt>
                <c:pt idx="120">
                  <c:v>3.3582189817693404E-2</c:v>
                </c:pt>
                <c:pt idx="121">
                  <c:v>3.4703764925737388E-2</c:v>
                </c:pt>
                <c:pt idx="122">
                  <c:v>3.5859562101110555E-2</c:v>
                </c:pt>
                <c:pt idx="123">
                  <c:v>3.7050388689232862E-2</c:v>
                </c:pt>
                <c:pt idx="124">
                  <c:v>3.8277052800801653E-2</c:v>
                </c:pt>
                <c:pt idx="125">
                  <c:v>3.9540361564870591E-2</c:v>
                </c:pt>
                <c:pt idx="126">
                  <c:v>4.0841119220235242E-2</c:v>
                </c:pt>
                <c:pt idx="127">
                  <c:v>4.2180125035231997E-2</c:v>
                </c:pt>
                <c:pt idx="128">
                  <c:v>4.3558171045712774E-2</c:v>
                </c:pt>
                <c:pt idx="129">
                  <c:v>4.497603960062535E-2</c:v>
                </c:pt>
                <c:pt idx="130">
                  <c:v>4.6434500704322236E-2</c:v>
                </c:pt>
                <c:pt idx="131">
                  <c:v>4.7934309144435923E-2</c:v>
                </c:pt>
                <c:pt idx="132">
                  <c:v>4.9476201393910096E-2</c:v>
                </c:pt>
                <c:pt idx="133">
                  <c:v>5.1060892275564866E-2</c:v>
                </c:pt>
                <c:pt idx="134">
                  <c:v>5.2689071377410891E-2</c:v>
                </c:pt>
                <c:pt idx="135">
                  <c:v>5.4361399206820531E-2</c:v>
                </c:pt>
                <c:pt idx="136">
                  <c:v>5.6078503071621211E-2</c:v>
                </c:pt>
                <c:pt idx="137">
                  <c:v>5.7840972676210183E-2</c:v>
                </c:pt>
                <c:pt idx="138">
                  <c:v>5.9649355420910294E-2</c:v>
                </c:pt>
                <c:pt idx="139">
                  <c:v>6.1504151393006204E-2</c:v>
                </c:pt>
                <c:pt idx="140">
                  <c:v>6.3405808038234521E-2</c:v>
                </c:pt>
                <c:pt idx="141">
                  <c:v>6.5354714501961661E-2</c:v>
                </c:pt>
                <c:pt idx="142">
                  <c:v>6.7351195629889865E-2</c:v>
                </c:pt>
                <c:pt idx="143">
                  <c:v>6.9395505618897513E-2</c:v>
                </c:pt>
                <c:pt idx="144">
                  <c:v>7.1487821309567989E-2</c:v>
                </c:pt>
                <c:pt idx="145">
                  <c:v>7.3628235113107371E-2</c:v>
                </c:pt>
                <c:pt idx="146">
                  <c:v>7.5816747566720341E-2</c:v>
                </c:pt>
                <c:pt idx="147">
                  <c:v>7.8053259513125417E-2</c:v>
                </c:pt>
                <c:pt idx="148">
                  <c:v>8.0337563901771408E-2</c:v>
                </c:pt>
                <c:pt idx="149">
                  <c:v>8.2669337211488628E-2</c:v>
                </c:pt>
                <c:pt idx="150">
                  <c:v>8.5048130496802127E-2</c:v>
                </c:pt>
                <c:pt idx="151">
                  <c:v>8.7473360062970226E-2</c:v>
                </c:pt>
                <c:pt idx="152">
                  <c:v>8.9944297778024929E-2</c:v>
                </c:pt>
                <c:pt idx="153">
                  <c:v>9.2460061033705285E-2</c:v>
                </c:pt>
                <c:pt idx="154">
                  <c:v>9.5019602371219397E-2</c:v>
                </c:pt>
                <c:pt idx="155">
                  <c:v>9.7621698792278347E-2</c:v>
                </c:pt>
                <c:pt idx="156">
                  <c:v>0.10026494078083678</c:v>
                </c:pt>
                <c:pt idx="157">
                  <c:v>0.10294772106648598</c:v>
                </c:pt>
                <c:pt idx="158">
                  <c:v>0.1056682231664946</c:v>
                </c:pt>
                <c:pt idx="159">
                  <c:v>0.10842440975010627</c:v>
                </c:pt>
                <c:pt idx="160">
                  <c:v>0.11121401087590285</c:v>
                </c:pt>
                <c:pt idx="161">
                  <c:v>0.11403451216084279</c:v>
                </c:pt>
                <c:pt idx="162">
                  <c:v>0.11688314294799525</c:v>
                </c:pt>
                <c:pt idx="163">
                  <c:v>0.11975686454902271</c:v>
                </c:pt>
                <c:pt idx="164">
                  <c:v>0.12265235864710863</c:v>
                </c:pt>
                <c:pt idx="165">
                  <c:v>0.1255660159562777</c:v>
                </c:pt>
                <c:pt idx="166">
                  <c:v>0.12849392524388845</c:v>
                </c:pt>
                <c:pt idx="167">
                  <c:v>0.13143186283445707</c:v>
                </c:pt>
                <c:pt idx="168">
                  <c:v>0.13437528272485461</c:v>
                </c:pt>
                <c:pt idx="169">
                  <c:v>0.13731930745323268</c:v>
                </c:pt>
                <c:pt idx="170">
                  <c:v>0.14025871987670491</c:v>
                </c:pt>
                <c:pt idx="171">
                  <c:v>0.14318795602572593</c:v>
                </c:pt>
                <c:pt idx="172">
                  <c:v>0.14610109921615166</c:v>
                </c:pt>
                <c:pt idx="173">
                  <c:v>0.14899187561297222</c:v>
                </c:pt>
                <c:pt idx="174">
                  <c:v>0.15185365145250601</c:v>
                </c:pt>
                <c:pt idx="175">
                  <c:v>0.15467943214222096</c:v>
                </c:pt>
                <c:pt idx="176">
                  <c:v>0.15746186346905608</c:v>
                </c:pt>
                <c:pt idx="177">
                  <c:v>0.16019323515788192</c:v>
                </c:pt>
                <c:pt idx="178">
                  <c:v>0.16286548703124354</c:v>
                </c:pt>
                <c:pt idx="179">
                  <c:v>0.1654702180294178</c:v>
                </c:pt>
                <c:pt idx="180">
                  <c:v>0.16799869835570164</c:v>
                </c:pt>
                <c:pt idx="181">
                  <c:v>0.17044188501529334</c:v>
                </c:pt>
                <c:pt idx="182">
                  <c:v>0.17279044101666258</c:v>
                </c:pt>
                <c:pt idx="183">
                  <c:v>0.17503475850142677</c:v>
                </c:pt>
                <c:pt idx="184">
                  <c:v>0.17716498606191236</c:v>
                </c:pt>
                <c:pt idx="185">
                  <c:v>0.17917106049421438</c:v>
                </c:pt>
                <c:pt idx="186">
                  <c:v>0.18104274321808164</c:v>
                </c:pt>
                <c:pt idx="187">
                  <c:v>0.18276966157273963</c:v>
                </c:pt>
                <c:pt idx="188">
                  <c:v>0.18434135516920455</c:v>
                </c:pt>
                <c:pt idx="189">
                  <c:v>0.18574732744414152</c:v>
                </c:pt>
                <c:pt idx="190">
                  <c:v>0.18697710251728869</c:v>
                </c:pt>
                <c:pt idx="191">
                  <c:v>0.18802028740338025</c:v>
                </c:pt>
                <c:pt idx="192">
                  <c:v>0.18886663956987357</c:v>
                </c:pt>
                <c:pt idx="193">
                  <c:v>0.18950613976323991</c:v>
                </c:pt>
                <c:pt idx="194">
                  <c:v>0.18992906994884709</c:v>
                </c:pt>
                <c:pt idx="195">
                  <c:v>0.19012609612242359</c:v>
                </c:pt>
                <c:pt idx="196">
                  <c:v>0.19008835565481363</c:v>
                </c:pt>
                <c:pt idx="197">
                  <c:v>0.18980754872648492</c:v>
                </c:pt>
                <c:pt idx="198">
                  <c:v>0.1892760332945769</c:v>
                </c:pt>
                <c:pt idx="199">
                  <c:v>0.18848692291399485</c:v>
                </c:pt>
                <c:pt idx="200">
                  <c:v>0.18743418660633412</c:v>
                </c:pt>
                <c:pt idx="201">
                  <c:v>0.18611274983777754</c:v>
                </c:pt>
                <c:pt idx="202">
                  <c:v>0.18451859553148328</c:v>
                </c:pt>
                <c:pt idx="203">
                  <c:v>0.18264886390372684</c:v>
                </c:pt>
                <c:pt idx="204">
                  <c:v>0.18050194977899228</c:v>
                </c:pt>
                <c:pt idx="205">
                  <c:v>0.1780775959105928</c:v>
                </c:pt>
                <c:pt idx="206">
                  <c:v>0.17537698071397129</c:v>
                </c:pt>
                <c:pt idx="207">
                  <c:v>0.17240279871375866</c:v>
                </c:pt>
                <c:pt idx="208">
                  <c:v>0.16915933191751467</c:v>
                </c:pt>
                <c:pt idx="209">
                  <c:v>0.1656525102637682</c:v>
                </c:pt>
                <c:pt idx="210">
                  <c:v>0.16188995925466262</c:v>
                </c:pt>
                <c:pt idx="211">
                  <c:v>0.15788103287951602</c:v>
                </c:pt>
                <c:pt idx="212">
                  <c:v>0.15363682997022565</c:v>
                </c:pt>
                <c:pt idx="213">
                  <c:v>0.14917019220781116</c:v>
                </c:pt>
                <c:pt idx="214">
                  <c:v>0.14449568212623523</c:v>
                </c:pt>
                <c:pt idx="215">
                  <c:v>0.13962953963910574</c:v>
                </c:pt>
                <c:pt idx="216">
                  <c:v>0.13458961585016643</c:v>
                </c:pt>
                <c:pt idx="217">
                  <c:v>0.12939528320173055</c:v>
                </c:pt>
                <c:pt idx="218">
                  <c:v>0.12406732136700625</c:v>
                </c:pt>
                <c:pt idx="219">
                  <c:v>0.11862777870148587</c:v>
                </c:pt>
                <c:pt idx="220">
                  <c:v>0.11309980953205789</c:v>
                </c:pt>
                <c:pt idx="221">
                  <c:v>0.10750748807479087</c:v>
                </c:pt>
                <c:pt idx="222">
                  <c:v>0.1018756003254814</c:v>
                </c:pt>
                <c:pt idx="223">
                  <c:v>9.6229415850456204E-2</c:v>
                </c:pt>
                <c:pt idx="224">
                  <c:v>9.0594442005477532E-2</c:v>
                </c:pt>
                <c:pt idx="225">
                  <c:v>8.4996163712004275E-2</c:v>
                </c:pt>
                <c:pt idx="226">
                  <c:v>7.9459772504140061E-2</c:v>
                </c:pt>
                <c:pt idx="227">
                  <c:v>7.4009889105894539E-2</c:v>
                </c:pt>
                <c:pt idx="228">
                  <c:v>6.8670284284843869E-2</c:v>
                </c:pt>
                <c:pt idx="229">
                  <c:v>6.3463603131946933E-2</c:v>
                </c:pt>
                <c:pt idx="230">
                  <c:v>5.8411098215133829E-2</c:v>
                </c:pt>
                <c:pt idx="231">
                  <c:v>5.3532377224271496E-2</c:v>
                </c:pt>
                <c:pt idx="232">
                  <c:v>4.8845170747249984E-2</c:v>
                </c:pt>
                <c:pt idx="233">
                  <c:v>4.4365125674561814E-2</c:v>
                </c:pt>
                <c:pt idx="234">
                  <c:v>4.0105629410800606E-2</c:v>
                </c:pt>
                <c:pt idx="235">
                  <c:v>3.6077669569734142E-2</c:v>
                </c:pt>
                <c:pt idx="236">
                  <c:v>3.2289733145714539E-2</c:v>
                </c:pt>
                <c:pt idx="237">
                  <c:v>2.8747748296746131E-2</c:v>
                </c:pt>
                <c:pt idx="238">
                  <c:v>2.5455070860609986E-2</c:v>
                </c:pt>
                <c:pt idx="239">
                  <c:v>2.2412516580842107E-2</c:v>
                </c:pt>
                <c:pt idx="240">
                  <c:v>1.9618438778388887E-2</c:v>
                </c:pt>
                <c:pt idx="241">
                  <c:v>1.7068849909452885E-2</c:v>
                </c:pt>
                <c:pt idx="242">
                  <c:v>1.4757584148840684E-2</c:v>
                </c:pt>
                <c:pt idx="243">
                  <c:v>1.2676496883968859E-2</c:v>
                </c:pt>
                <c:pt idx="244">
                  <c:v>1.0815695852590096E-2</c:v>
                </c:pt>
                <c:pt idx="245">
                  <c:v>9.1637976615003159E-3</c:v>
                </c:pt>
                <c:pt idx="246">
                  <c:v>7.7082026342878513E-3</c:v>
                </c:pt>
                <c:pt idx="247">
                  <c:v>6.4353803967302859E-3</c:v>
                </c:pt>
                <c:pt idx="248">
                  <c:v>5.3311583515944626E-3</c:v>
                </c:pt>
                <c:pt idx="249">
                  <c:v>4.381005240198404E-3</c:v>
                </c:pt>
              </c:numCache>
            </c:numRef>
          </c:yVal>
          <c:smooth val="0"/>
          <c:extLst>
            <c:ext xmlns:c16="http://schemas.microsoft.com/office/drawing/2014/chart" uri="{C3380CC4-5D6E-409C-BE32-E72D297353CC}">
              <c16:uniqueId val="{00000001-96AF-4949-98B1-6F7EC37999F5}"/>
            </c:ext>
          </c:extLst>
        </c:ser>
        <c:dLbls>
          <c:showLegendKey val="0"/>
          <c:showVal val="0"/>
          <c:showCatName val="0"/>
          <c:showSerName val="0"/>
          <c:showPercent val="0"/>
          <c:showBubbleSize val="0"/>
        </c:dLbls>
        <c:axId val="1836199919"/>
        <c:axId val="1836188687"/>
      </c:scatterChart>
      <c:valAx>
        <c:axId val="1836199919"/>
        <c:scaling>
          <c:orientation val="minMax"/>
          <c:max val="40"/>
          <c:min val="0"/>
        </c:scaling>
        <c:delete val="0"/>
        <c:axPos val="b"/>
        <c:title>
          <c:tx>
            <c:rich>
              <a:bodyPr/>
              <a:lstStyle/>
              <a:p>
                <a:pPr>
                  <a:defRPr/>
                </a:pPr>
                <a:r>
                  <a:rPr lang="en-US"/>
                  <a:t>Technology Innovation Diffusion Rate</a:t>
                </a:r>
              </a:p>
            </c:rich>
          </c:tx>
          <c:overlay val="0"/>
        </c:title>
        <c:numFmt formatCode="General" sourceLinked="1"/>
        <c:majorTickMark val="none"/>
        <c:minorTickMark val="none"/>
        <c:tickLblPos val="nextTo"/>
        <c:spPr>
          <a:ln w="6350">
            <a:noFill/>
          </a:ln>
        </c:spPr>
        <c:crossAx val="1836188687"/>
        <c:crosses val="autoZero"/>
        <c:crossBetween val="midCat"/>
        <c:majorUnit val="5"/>
        <c:minorUnit val="1"/>
      </c:valAx>
      <c:valAx>
        <c:axId val="1836188687"/>
        <c:scaling>
          <c:orientation val="minMax"/>
        </c:scaling>
        <c:delete val="0"/>
        <c:axPos val="l"/>
        <c:title>
          <c:tx>
            <c:rich>
              <a:bodyPr/>
              <a:lstStyle/>
              <a:p>
                <a:pPr>
                  <a:defRPr/>
                </a:pPr>
                <a:r>
                  <a:rPr lang="en-US"/>
                  <a:t>f(x)</a:t>
                </a:r>
              </a:p>
            </c:rich>
          </c:tx>
          <c:overlay val="0"/>
        </c:title>
        <c:numFmt formatCode="General" sourceLinked="1"/>
        <c:majorTickMark val="out"/>
        <c:minorTickMark val="none"/>
        <c:tickLblPos val="nextTo"/>
        <c:crossAx val="1836199919"/>
        <c:crossesAt val="-60"/>
        <c:crossBetween val="midCat"/>
      </c:valAx>
      <c:valAx>
        <c:axId val="1836209071"/>
        <c:scaling>
          <c:orientation val="minMax"/>
        </c:scaling>
        <c:delete val="1"/>
        <c:axPos val="r"/>
        <c:numFmt formatCode="General" sourceLinked="1"/>
        <c:majorTickMark val="out"/>
        <c:minorTickMark val="none"/>
        <c:tickLblPos val="nextTo"/>
        <c:crossAx val="1836167887"/>
        <c:crosses val="max"/>
        <c:crossBetween val="between"/>
      </c:valAx>
      <c:dateAx>
        <c:axId val="1836167887"/>
        <c:scaling>
          <c:orientation val="minMax"/>
          <c:max val="10001"/>
          <c:min val="1"/>
        </c:scaling>
        <c:delete val="0"/>
        <c:axPos val="b"/>
        <c:numFmt formatCode="General" sourceLinked="1"/>
        <c:majorTickMark val="out"/>
        <c:minorTickMark val="none"/>
        <c:tickLblPos val="none"/>
        <c:crossAx val="1836209071"/>
        <c:crosses val="autoZero"/>
        <c:auto val="0"/>
        <c:lblOffset val="100"/>
        <c:baseTimeUnit val="days"/>
        <c:majorUnit val="1250"/>
        <c:majorTimeUnit val="days"/>
      </c:dateAx>
      <c:spPr>
        <a:solidFill>
          <a:srgbClr val="FFFFFF"/>
        </a:solidFill>
        <a:ln w="12700">
          <a:solidFill>
            <a:srgbClr val="000000"/>
          </a:solidFill>
          <a:prstDash val="solid"/>
        </a:ln>
      </c:spPr>
    </c:plotArea>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P-P Plot: Smallest Extreme Value</a:t>
            </a:r>
          </a:p>
        </c:rich>
      </c:tx>
      <c:overlay val="0"/>
    </c:title>
    <c:autoTitleDeleted val="0"/>
    <c:plotArea>
      <c:layout/>
      <c:scatterChart>
        <c:scatterStyle val="lineMarker"/>
        <c:varyColors val="0"/>
        <c:ser>
          <c:idx val="0"/>
          <c:order val="0"/>
          <c:spPr>
            <a:ln w="19050">
              <a:noFill/>
            </a:ln>
          </c:spPr>
          <c:marker>
            <c:symbol val="diamond"/>
            <c:size val="3"/>
          </c:marker>
          <c:xVal>
            <c:numRef>
              <c:f>BPIDF2!$DK$1:$DK$42</c:f>
              <c:numCache>
                <c:formatCode>General</c:formatCode>
                <c:ptCount val="42"/>
                <c:pt idx="0">
                  <c:v>2.3809523809523808E-2</c:v>
                </c:pt>
                <c:pt idx="1">
                  <c:v>4.7619047619047616E-2</c:v>
                </c:pt>
                <c:pt idx="2">
                  <c:v>7.1428571428571425E-2</c:v>
                </c:pt>
                <c:pt idx="3">
                  <c:v>9.5238095238095233E-2</c:v>
                </c:pt>
                <c:pt idx="4">
                  <c:v>0.11904761904761904</c:v>
                </c:pt>
                <c:pt idx="5">
                  <c:v>0.14285714285714285</c:v>
                </c:pt>
                <c:pt idx="6">
                  <c:v>0.16666666666666666</c:v>
                </c:pt>
                <c:pt idx="7">
                  <c:v>0.19047619047619047</c:v>
                </c:pt>
                <c:pt idx="8">
                  <c:v>0.21428571428571427</c:v>
                </c:pt>
                <c:pt idx="9">
                  <c:v>0.23809523809523808</c:v>
                </c:pt>
                <c:pt idx="10">
                  <c:v>0.26190476190476192</c:v>
                </c:pt>
                <c:pt idx="11">
                  <c:v>0.2857142857142857</c:v>
                </c:pt>
                <c:pt idx="12">
                  <c:v>0.30952380952380953</c:v>
                </c:pt>
                <c:pt idx="13">
                  <c:v>0.33333333333333331</c:v>
                </c:pt>
                <c:pt idx="14">
                  <c:v>0.35714285714285715</c:v>
                </c:pt>
                <c:pt idx="15">
                  <c:v>0.38095238095238093</c:v>
                </c:pt>
                <c:pt idx="16">
                  <c:v>0.40476190476190477</c:v>
                </c:pt>
                <c:pt idx="17">
                  <c:v>0.42857142857142855</c:v>
                </c:pt>
                <c:pt idx="18">
                  <c:v>0.45238095238095238</c:v>
                </c:pt>
                <c:pt idx="19">
                  <c:v>0.47619047619047616</c:v>
                </c:pt>
                <c:pt idx="20">
                  <c:v>0.5</c:v>
                </c:pt>
                <c:pt idx="21">
                  <c:v>0.52380952380952384</c:v>
                </c:pt>
                <c:pt idx="22">
                  <c:v>0.54761904761904767</c:v>
                </c:pt>
                <c:pt idx="23">
                  <c:v>0.5714285714285714</c:v>
                </c:pt>
                <c:pt idx="24">
                  <c:v>0.59523809523809523</c:v>
                </c:pt>
                <c:pt idx="25">
                  <c:v>0.61904761904761907</c:v>
                </c:pt>
                <c:pt idx="26">
                  <c:v>0.6428571428571429</c:v>
                </c:pt>
                <c:pt idx="27">
                  <c:v>0.66666666666666663</c:v>
                </c:pt>
                <c:pt idx="28">
                  <c:v>0.69047619047619047</c:v>
                </c:pt>
                <c:pt idx="29">
                  <c:v>0.7142857142857143</c:v>
                </c:pt>
                <c:pt idx="30">
                  <c:v>0.73809523809523814</c:v>
                </c:pt>
                <c:pt idx="31">
                  <c:v>0.76190476190476186</c:v>
                </c:pt>
                <c:pt idx="32">
                  <c:v>0.7857142857142857</c:v>
                </c:pt>
                <c:pt idx="33">
                  <c:v>0.80952380952380953</c:v>
                </c:pt>
                <c:pt idx="34">
                  <c:v>0.83333333333333337</c:v>
                </c:pt>
                <c:pt idx="35">
                  <c:v>0.8571428571428571</c:v>
                </c:pt>
                <c:pt idx="36">
                  <c:v>0.88095238095238093</c:v>
                </c:pt>
                <c:pt idx="37">
                  <c:v>0.90476190476190477</c:v>
                </c:pt>
                <c:pt idx="38">
                  <c:v>0.9285714285714286</c:v>
                </c:pt>
                <c:pt idx="39">
                  <c:v>0.95238095238095233</c:v>
                </c:pt>
                <c:pt idx="40">
                  <c:v>0.97619047619047616</c:v>
                </c:pt>
                <c:pt idx="41">
                  <c:v>1</c:v>
                </c:pt>
              </c:numCache>
            </c:numRef>
          </c:xVal>
          <c:yVal>
            <c:numRef>
              <c:f>BPIDF2!$DL$1:$DL$42</c:f>
              <c:numCache>
                <c:formatCode>General</c:formatCode>
                <c:ptCount val="42"/>
                <c:pt idx="0">
                  <c:v>0.27399825239809616</c:v>
                </c:pt>
                <c:pt idx="1">
                  <c:v>0.27602144775673843</c:v>
                </c:pt>
                <c:pt idx="2">
                  <c:v>0.27708839600157553</c:v>
                </c:pt>
                <c:pt idx="3">
                  <c:v>0.28131184275563292</c:v>
                </c:pt>
                <c:pt idx="4">
                  <c:v>0.29394162351089959</c:v>
                </c:pt>
                <c:pt idx="5">
                  <c:v>0.29726147895016808</c:v>
                </c:pt>
                <c:pt idx="6">
                  <c:v>0.29753047349588779</c:v>
                </c:pt>
                <c:pt idx="7">
                  <c:v>0.30226845742969277</c:v>
                </c:pt>
                <c:pt idx="8">
                  <c:v>0.31183454768002317</c:v>
                </c:pt>
                <c:pt idx="9">
                  <c:v>0.32555851238417077</c:v>
                </c:pt>
                <c:pt idx="10">
                  <c:v>0.35167690955115727</c:v>
                </c:pt>
                <c:pt idx="11">
                  <c:v>0.36339245458812486</c:v>
                </c:pt>
                <c:pt idx="12">
                  <c:v>0.3647350834666413</c:v>
                </c:pt>
                <c:pt idx="13">
                  <c:v>0.36805943956498788</c:v>
                </c:pt>
                <c:pt idx="14">
                  <c:v>0.37400644128516758</c:v>
                </c:pt>
                <c:pt idx="15">
                  <c:v>0.37822075366508845</c:v>
                </c:pt>
                <c:pt idx="16">
                  <c:v>0.39572408086381783</c:v>
                </c:pt>
                <c:pt idx="17">
                  <c:v>0.39658311496244281</c:v>
                </c:pt>
                <c:pt idx="18">
                  <c:v>0.41350384707084864</c:v>
                </c:pt>
                <c:pt idx="19">
                  <c:v>0.4179653450440417</c:v>
                </c:pt>
                <c:pt idx="20">
                  <c:v>0.42262799521346806</c:v>
                </c:pt>
                <c:pt idx="21">
                  <c:v>0.43631024809983732</c:v>
                </c:pt>
                <c:pt idx="22">
                  <c:v>0.48159084055100021</c:v>
                </c:pt>
                <c:pt idx="23">
                  <c:v>0.4890439086187266</c:v>
                </c:pt>
                <c:pt idx="24">
                  <c:v>0.49756287173330482</c:v>
                </c:pt>
                <c:pt idx="25">
                  <c:v>0.50697948817569927</c:v>
                </c:pt>
                <c:pt idx="26">
                  <c:v>0.52177935607523374</c:v>
                </c:pt>
                <c:pt idx="27">
                  <c:v>0.52918444078508964</c:v>
                </c:pt>
                <c:pt idx="28">
                  <c:v>0.52964614982997649</c:v>
                </c:pt>
                <c:pt idx="29">
                  <c:v>0.57780925085462276</c:v>
                </c:pt>
                <c:pt idx="30">
                  <c:v>0.58334324888389033</c:v>
                </c:pt>
                <c:pt idx="31">
                  <c:v>0.58781766462879381</c:v>
                </c:pt>
                <c:pt idx="32">
                  <c:v>0.61513287339908174</c:v>
                </c:pt>
                <c:pt idx="33">
                  <c:v>0.6225101290373789</c:v>
                </c:pt>
                <c:pt idx="34">
                  <c:v>0.65091202848629859</c:v>
                </c:pt>
                <c:pt idx="35">
                  <c:v>0.69154946812263529</c:v>
                </c:pt>
                <c:pt idx="36">
                  <c:v>0.71415225487505496</c:v>
                </c:pt>
                <c:pt idx="37">
                  <c:v>0.76264286063799769</c:v>
                </c:pt>
                <c:pt idx="38">
                  <c:v>0.79793026347424567</c:v>
                </c:pt>
                <c:pt idx="39">
                  <c:v>0.82211205270219567</c:v>
                </c:pt>
                <c:pt idx="40">
                  <c:v>0.94355102091304388</c:v>
                </c:pt>
                <c:pt idx="41">
                  <c:v>0.99999341991537616</c:v>
                </c:pt>
              </c:numCache>
            </c:numRef>
          </c:yVal>
          <c:smooth val="0"/>
          <c:extLst>
            <c:ext xmlns:c16="http://schemas.microsoft.com/office/drawing/2014/chart" uri="{C3380CC4-5D6E-409C-BE32-E72D297353CC}">
              <c16:uniqueId val="{00000000-D9B0-4AFB-B0C6-5ED5CCC83CB2}"/>
            </c:ext>
          </c:extLst>
        </c:ser>
        <c:ser>
          <c:idx val="1"/>
          <c:order val="1"/>
          <c:spPr>
            <a:ln w="12700">
              <a:solidFill>
                <a:srgbClr val="800000"/>
              </a:solidFill>
              <a:prstDash val="solid"/>
            </a:ln>
          </c:spPr>
          <c:marker>
            <c:symbol val="none"/>
          </c:marker>
          <c:xVal>
            <c:numRef>
              <c:f>BPIDF2!$DM$1:$DM$2</c:f>
              <c:numCache>
                <c:formatCode>General</c:formatCode>
                <c:ptCount val="2"/>
                <c:pt idx="0">
                  <c:v>0</c:v>
                </c:pt>
                <c:pt idx="1">
                  <c:v>1</c:v>
                </c:pt>
              </c:numCache>
            </c:numRef>
          </c:xVal>
          <c:yVal>
            <c:numRef>
              <c:f>BPIDF2!$DN$1:$DN$2</c:f>
              <c:numCache>
                <c:formatCode>General</c:formatCode>
                <c:ptCount val="2"/>
                <c:pt idx="0">
                  <c:v>0</c:v>
                </c:pt>
                <c:pt idx="1">
                  <c:v>1</c:v>
                </c:pt>
              </c:numCache>
            </c:numRef>
          </c:yVal>
          <c:smooth val="0"/>
          <c:extLst>
            <c:ext xmlns:c16="http://schemas.microsoft.com/office/drawing/2014/chart" uri="{C3380CC4-5D6E-409C-BE32-E72D297353CC}">
              <c16:uniqueId val="{00000001-D9B0-4AFB-B0C6-5ED5CCC83CB2}"/>
            </c:ext>
          </c:extLst>
        </c:ser>
        <c:dLbls>
          <c:showLegendKey val="0"/>
          <c:showVal val="0"/>
          <c:showCatName val="0"/>
          <c:showSerName val="0"/>
          <c:showPercent val="0"/>
          <c:showBubbleSize val="0"/>
        </c:dLbls>
        <c:axId val="1836167887"/>
        <c:axId val="1836169135"/>
      </c:scatterChart>
      <c:valAx>
        <c:axId val="1836167887"/>
        <c:scaling>
          <c:orientation val="minMax"/>
          <c:max val="1"/>
          <c:min val="0"/>
        </c:scaling>
        <c:delete val="0"/>
        <c:axPos val="b"/>
        <c:title>
          <c:tx>
            <c:rich>
              <a:bodyPr/>
              <a:lstStyle/>
              <a:p>
                <a:pPr>
                  <a:defRPr/>
                </a:pPr>
                <a:r>
                  <a:rPr lang="en-US"/>
                  <a:t>P(Empirical)</a:t>
                </a:r>
              </a:p>
            </c:rich>
          </c:tx>
          <c:overlay val="0"/>
        </c:title>
        <c:numFmt formatCode="General" sourceLinked="1"/>
        <c:majorTickMark val="out"/>
        <c:minorTickMark val="none"/>
        <c:tickLblPos val="nextTo"/>
        <c:crossAx val="1836169135"/>
        <c:crosses val="autoZero"/>
        <c:crossBetween val="midCat"/>
      </c:valAx>
      <c:valAx>
        <c:axId val="1836169135"/>
        <c:scaling>
          <c:orientation val="minMax"/>
          <c:max val="1"/>
          <c:min val="0"/>
        </c:scaling>
        <c:delete val="0"/>
        <c:axPos val="l"/>
        <c:title>
          <c:tx>
            <c:rich>
              <a:bodyPr/>
              <a:lstStyle/>
              <a:p>
                <a:pPr>
                  <a:defRPr/>
                </a:pPr>
                <a:r>
                  <a:rPr lang="en-US"/>
                  <a:t>P(Model)</a:t>
                </a:r>
              </a:p>
            </c:rich>
          </c:tx>
          <c:overlay val="0"/>
        </c:title>
        <c:numFmt formatCode="General" sourceLinked="1"/>
        <c:majorTickMark val="out"/>
        <c:minorTickMark val="none"/>
        <c:tickLblPos val="nextTo"/>
        <c:crossAx val="1836167887"/>
        <c:crosses val="autoZero"/>
        <c:crossBetween val="midCat"/>
      </c:valAx>
      <c:spPr>
        <a:solidFill>
          <a:srgbClr val="FFFFFF"/>
        </a:solidFill>
        <a:ln w="25400">
          <a:noFill/>
        </a:ln>
      </c:spPr>
    </c:plotArea>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Weibull</a:t>
            </a:r>
          </a:p>
        </c:rich>
      </c:tx>
      <c:overlay val="0"/>
    </c:title>
    <c:autoTitleDeleted val="0"/>
    <c:plotArea>
      <c:layout/>
      <c:areaChart>
        <c:grouping val="standard"/>
        <c:varyColors val="0"/>
        <c:ser>
          <c:idx val="2"/>
          <c:order val="2"/>
          <c:tx>
            <c:v>Shade</c:v>
          </c:tx>
          <c:spPr>
            <a:solidFill>
              <a:srgbClr val="CCFFCC"/>
            </a:solidFill>
            <a:ln w="25400">
              <a:noFill/>
            </a:ln>
          </c:spPr>
          <c:cat>
            <c:numRef>
              <c:f>BPIDF2!$DZ$1:$DZ$22</c:f>
              <c:numCache>
                <c:formatCode>General</c:formatCode>
                <c:ptCount val="22"/>
                <c:pt idx="0">
                  <c:v>330</c:v>
                </c:pt>
                <c:pt idx="1">
                  <c:v>330</c:v>
                </c:pt>
                <c:pt idx="2">
                  <c:v>1522</c:v>
                </c:pt>
                <c:pt idx="3">
                  <c:v>1522</c:v>
                </c:pt>
                <c:pt idx="4">
                  <c:v>1522</c:v>
                </c:pt>
                <c:pt idx="5">
                  <c:v>2713</c:v>
                </c:pt>
                <c:pt idx="6">
                  <c:v>2713</c:v>
                </c:pt>
                <c:pt idx="7">
                  <c:v>2713</c:v>
                </c:pt>
                <c:pt idx="8">
                  <c:v>3904</c:v>
                </c:pt>
                <c:pt idx="9">
                  <c:v>3904</c:v>
                </c:pt>
                <c:pt idx="10">
                  <c:v>3904</c:v>
                </c:pt>
                <c:pt idx="11">
                  <c:v>5095</c:v>
                </c:pt>
                <c:pt idx="12">
                  <c:v>5095</c:v>
                </c:pt>
                <c:pt idx="13">
                  <c:v>5095</c:v>
                </c:pt>
                <c:pt idx="14">
                  <c:v>6287</c:v>
                </c:pt>
                <c:pt idx="15">
                  <c:v>6287</c:v>
                </c:pt>
                <c:pt idx="16">
                  <c:v>6287</c:v>
                </c:pt>
                <c:pt idx="17">
                  <c:v>7478</c:v>
                </c:pt>
                <c:pt idx="18">
                  <c:v>7478</c:v>
                </c:pt>
                <c:pt idx="19">
                  <c:v>7478</c:v>
                </c:pt>
                <c:pt idx="20">
                  <c:v>8669</c:v>
                </c:pt>
                <c:pt idx="21">
                  <c:v>8669</c:v>
                </c:pt>
              </c:numCache>
            </c:numRef>
          </c:cat>
          <c:val>
            <c:numRef>
              <c:f>BPIDF2!$DR$1:$DR$22</c:f>
              <c:numCache>
                <c:formatCode>General</c:formatCode>
                <c:ptCount val="22"/>
                <c:pt idx="0">
                  <c:v>0</c:v>
                </c:pt>
                <c:pt idx="1">
                  <c:v>0.45238095238095238</c:v>
                </c:pt>
                <c:pt idx="2">
                  <c:v>0.45238095238095238</c:v>
                </c:pt>
                <c:pt idx="3">
                  <c:v>0</c:v>
                </c:pt>
                <c:pt idx="4">
                  <c:v>0.30952380952380953</c:v>
                </c:pt>
                <c:pt idx="5">
                  <c:v>0.30952380952380953</c:v>
                </c:pt>
                <c:pt idx="6">
                  <c:v>0</c:v>
                </c:pt>
                <c:pt idx="7">
                  <c:v>0.14285714285714285</c:v>
                </c:pt>
                <c:pt idx="8">
                  <c:v>0.14285714285714285</c:v>
                </c:pt>
                <c:pt idx="9">
                  <c:v>0</c:v>
                </c:pt>
                <c:pt idx="10">
                  <c:v>4.7619047619047616E-2</c:v>
                </c:pt>
                <c:pt idx="11">
                  <c:v>4.7619047619047616E-2</c:v>
                </c:pt>
                <c:pt idx="12">
                  <c:v>0</c:v>
                </c:pt>
                <c:pt idx="13">
                  <c:v>2.3809523809523808E-2</c:v>
                </c:pt>
                <c:pt idx="14">
                  <c:v>2.3809523809523808E-2</c:v>
                </c:pt>
                <c:pt idx="15">
                  <c:v>0</c:v>
                </c:pt>
                <c:pt idx="16">
                  <c:v>0</c:v>
                </c:pt>
                <c:pt idx="17">
                  <c:v>0</c:v>
                </c:pt>
                <c:pt idx="18">
                  <c:v>0</c:v>
                </c:pt>
                <c:pt idx="19">
                  <c:v>2.3809523809523808E-2</c:v>
                </c:pt>
                <c:pt idx="20">
                  <c:v>2.3809523809523808E-2</c:v>
                </c:pt>
                <c:pt idx="21">
                  <c:v>0</c:v>
                </c:pt>
              </c:numCache>
            </c:numRef>
          </c:val>
          <c:extLst>
            <c:ext xmlns:c16="http://schemas.microsoft.com/office/drawing/2014/chart" uri="{C3380CC4-5D6E-409C-BE32-E72D297353CC}">
              <c16:uniqueId val="{00000002-2070-481E-B663-773CB104F74C}"/>
            </c:ext>
          </c:extLst>
        </c:ser>
        <c:dLbls>
          <c:showLegendKey val="0"/>
          <c:showVal val="0"/>
          <c:showCatName val="0"/>
          <c:showSerName val="0"/>
          <c:showPercent val="0"/>
          <c:showBubbleSize val="0"/>
        </c:dLbls>
        <c:axId val="1851306543"/>
        <c:axId val="1851311535"/>
      </c:areaChart>
      <c:scatterChart>
        <c:scatterStyle val="lineMarker"/>
        <c:varyColors val="0"/>
        <c:ser>
          <c:idx val="0"/>
          <c:order val="0"/>
          <c:tx>
            <c:v>Hist</c:v>
          </c:tx>
          <c:spPr>
            <a:ln w="12700">
              <a:solidFill>
                <a:srgbClr val="000000"/>
              </a:solidFill>
              <a:prstDash val="solid"/>
            </a:ln>
          </c:spPr>
          <c:marker>
            <c:symbol val="none"/>
          </c:marker>
          <c:xVal>
            <c:numRef>
              <c:f>BPIDF2!$DQ$1:$DQ$22</c:f>
              <c:numCache>
                <c:formatCode>General</c:formatCode>
                <c:ptCount val="22"/>
                <c:pt idx="0">
                  <c:v>1.3169999999999999</c:v>
                </c:pt>
                <c:pt idx="1">
                  <c:v>1.3169999999999999</c:v>
                </c:pt>
                <c:pt idx="2">
                  <c:v>6.0819999999999999</c:v>
                </c:pt>
                <c:pt idx="3">
                  <c:v>6.0819999999999999</c:v>
                </c:pt>
                <c:pt idx="4">
                  <c:v>6.0819999999999999</c:v>
                </c:pt>
                <c:pt idx="5">
                  <c:v>10.847</c:v>
                </c:pt>
                <c:pt idx="6">
                  <c:v>10.847</c:v>
                </c:pt>
                <c:pt idx="7">
                  <c:v>10.847</c:v>
                </c:pt>
                <c:pt idx="8">
                  <c:v>15.611999999999998</c:v>
                </c:pt>
                <c:pt idx="9">
                  <c:v>15.611999999999998</c:v>
                </c:pt>
                <c:pt idx="10">
                  <c:v>15.611999999999998</c:v>
                </c:pt>
                <c:pt idx="11">
                  <c:v>20.376999999999999</c:v>
                </c:pt>
                <c:pt idx="12">
                  <c:v>20.376999999999999</c:v>
                </c:pt>
                <c:pt idx="13">
                  <c:v>20.376999999999999</c:v>
                </c:pt>
                <c:pt idx="14">
                  <c:v>25.141999999999999</c:v>
                </c:pt>
                <c:pt idx="15">
                  <c:v>25.141999999999999</c:v>
                </c:pt>
                <c:pt idx="16">
                  <c:v>25.141999999999999</c:v>
                </c:pt>
                <c:pt idx="17">
                  <c:v>29.907</c:v>
                </c:pt>
                <c:pt idx="18">
                  <c:v>29.907</c:v>
                </c:pt>
                <c:pt idx="19">
                  <c:v>29.907</c:v>
                </c:pt>
                <c:pt idx="20">
                  <c:v>34.671999999999997</c:v>
                </c:pt>
                <c:pt idx="21">
                  <c:v>34.671999999999997</c:v>
                </c:pt>
              </c:numCache>
            </c:numRef>
          </c:xVal>
          <c:yVal>
            <c:numRef>
              <c:f>BPIDF2!$DR$1:$DR$22</c:f>
              <c:numCache>
                <c:formatCode>General</c:formatCode>
                <c:ptCount val="22"/>
                <c:pt idx="0">
                  <c:v>0</c:v>
                </c:pt>
                <c:pt idx="1">
                  <c:v>0.45238095238095238</c:v>
                </c:pt>
                <c:pt idx="2">
                  <c:v>0.45238095238095238</c:v>
                </c:pt>
                <c:pt idx="3">
                  <c:v>0</c:v>
                </c:pt>
                <c:pt idx="4">
                  <c:v>0.30952380952380953</c:v>
                </c:pt>
                <c:pt idx="5">
                  <c:v>0.30952380952380953</c:v>
                </c:pt>
                <c:pt idx="6">
                  <c:v>0</c:v>
                </c:pt>
                <c:pt idx="7">
                  <c:v>0.14285714285714285</c:v>
                </c:pt>
                <c:pt idx="8">
                  <c:v>0.14285714285714285</c:v>
                </c:pt>
                <c:pt idx="9">
                  <c:v>0</c:v>
                </c:pt>
                <c:pt idx="10">
                  <c:v>4.7619047619047616E-2</c:v>
                </c:pt>
                <c:pt idx="11">
                  <c:v>4.7619047619047616E-2</c:v>
                </c:pt>
                <c:pt idx="12">
                  <c:v>0</c:v>
                </c:pt>
                <c:pt idx="13">
                  <c:v>2.3809523809523808E-2</c:v>
                </c:pt>
                <c:pt idx="14">
                  <c:v>2.3809523809523808E-2</c:v>
                </c:pt>
                <c:pt idx="15">
                  <c:v>0</c:v>
                </c:pt>
                <c:pt idx="16">
                  <c:v>0</c:v>
                </c:pt>
                <c:pt idx="17">
                  <c:v>0</c:v>
                </c:pt>
                <c:pt idx="18">
                  <c:v>0</c:v>
                </c:pt>
                <c:pt idx="19">
                  <c:v>2.3809523809523808E-2</c:v>
                </c:pt>
                <c:pt idx="20">
                  <c:v>2.3809523809523808E-2</c:v>
                </c:pt>
                <c:pt idx="21">
                  <c:v>0</c:v>
                </c:pt>
              </c:numCache>
            </c:numRef>
          </c:yVal>
          <c:smooth val="0"/>
          <c:extLst>
            <c:ext xmlns:c16="http://schemas.microsoft.com/office/drawing/2014/chart" uri="{C3380CC4-5D6E-409C-BE32-E72D297353CC}">
              <c16:uniqueId val="{00000000-2070-481E-B663-773CB104F74C}"/>
            </c:ext>
          </c:extLst>
        </c:ser>
        <c:ser>
          <c:idx val="1"/>
          <c:order val="1"/>
          <c:spPr>
            <a:ln w="25400">
              <a:solidFill>
                <a:srgbClr val="000000"/>
              </a:solidFill>
              <a:prstDash val="solid"/>
            </a:ln>
          </c:spPr>
          <c:marker>
            <c:symbol val="none"/>
          </c:marker>
          <c:xVal>
            <c:numRef>
              <c:f>BPIDF2!$DS$1:$DS$250</c:f>
              <c:numCache>
                <c:formatCode>General</c:formatCode>
                <c:ptCount val="250"/>
                <c:pt idx="0">
                  <c:v>6.5909629334424305E-2</c:v>
                </c:pt>
                <c:pt idx="1">
                  <c:v>0.20870403582383279</c:v>
                </c:pt>
                <c:pt idx="2">
                  <c:v>0.35149844231324123</c:v>
                </c:pt>
                <c:pt idx="3">
                  <c:v>0.49429284880264968</c:v>
                </c:pt>
                <c:pt idx="4">
                  <c:v>0.63708725529205812</c:v>
                </c:pt>
                <c:pt idx="5">
                  <c:v>0.77988166178146656</c:v>
                </c:pt>
                <c:pt idx="6">
                  <c:v>0.922676068270875</c:v>
                </c:pt>
                <c:pt idx="7">
                  <c:v>1.0654704747602834</c:v>
                </c:pt>
                <c:pt idx="8">
                  <c:v>1.2082648812496919</c:v>
                </c:pt>
                <c:pt idx="9">
                  <c:v>1.3510592877391003</c:v>
                </c:pt>
                <c:pt idx="10">
                  <c:v>1.4938536942285088</c:v>
                </c:pt>
                <c:pt idx="11">
                  <c:v>1.6366481007179172</c:v>
                </c:pt>
                <c:pt idx="12">
                  <c:v>1.7794425072073257</c:v>
                </c:pt>
                <c:pt idx="13">
                  <c:v>1.9222369136967341</c:v>
                </c:pt>
                <c:pt idx="14">
                  <c:v>2.0650313201861428</c:v>
                </c:pt>
                <c:pt idx="15">
                  <c:v>2.2078257266755514</c:v>
                </c:pt>
                <c:pt idx="16">
                  <c:v>2.3506201331649601</c:v>
                </c:pt>
                <c:pt idx="17">
                  <c:v>2.4934145396543688</c:v>
                </c:pt>
                <c:pt idx="18">
                  <c:v>2.6362089461437774</c:v>
                </c:pt>
                <c:pt idx="19">
                  <c:v>2.7790033526331861</c:v>
                </c:pt>
                <c:pt idx="20">
                  <c:v>2.9217977591225948</c:v>
                </c:pt>
                <c:pt idx="21">
                  <c:v>3.0645921656120034</c:v>
                </c:pt>
                <c:pt idx="22">
                  <c:v>3.2073865721014121</c:v>
                </c:pt>
                <c:pt idx="23">
                  <c:v>3.3501809785908208</c:v>
                </c:pt>
                <c:pt idx="24">
                  <c:v>3.4929753850802294</c:v>
                </c:pt>
                <c:pt idx="25">
                  <c:v>3.6357697915696381</c:v>
                </c:pt>
                <c:pt idx="26">
                  <c:v>3.7785641980590468</c:v>
                </c:pt>
                <c:pt idx="27">
                  <c:v>3.9213586045484554</c:v>
                </c:pt>
                <c:pt idx="28">
                  <c:v>4.0641530110378641</c:v>
                </c:pt>
                <c:pt idx="29">
                  <c:v>4.2069474175272727</c:v>
                </c:pt>
                <c:pt idx="30">
                  <c:v>4.3497418240166814</c:v>
                </c:pt>
                <c:pt idx="31">
                  <c:v>4.4925362305060901</c:v>
                </c:pt>
                <c:pt idx="32">
                  <c:v>4.6353306369954987</c:v>
                </c:pt>
                <c:pt idx="33">
                  <c:v>4.7781250434849074</c:v>
                </c:pt>
                <c:pt idx="34">
                  <c:v>4.9209194499743161</c:v>
                </c:pt>
                <c:pt idx="35">
                  <c:v>5.0637138564637247</c:v>
                </c:pt>
                <c:pt idx="36">
                  <c:v>5.2065082629531334</c:v>
                </c:pt>
                <c:pt idx="37">
                  <c:v>5.3493026694425421</c:v>
                </c:pt>
                <c:pt idx="38">
                  <c:v>5.4920970759319507</c:v>
                </c:pt>
                <c:pt idx="39">
                  <c:v>5.6348914824213594</c:v>
                </c:pt>
                <c:pt idx="40">
                  <c:v>5.7776858889107681</c:v>
                </c:pt>
                <c:pt idx="41">
                  <c:v>5.9204802954001767</c:v>
                </c:pt>
                <c:pt idx="42">
                  <c:v>6.0632747018895854</c:v>
                </c:pt>
                <c:pt idx="43">
                  <c:v>6.2060691083789941</c:v>
                </c:pt>
                <c:pt idx="44">
                  <c:v>6.3488635148684027</c:v>
                </c:pt>
                <c:pt idx="45">
                  <c:v>6.4916579213578114</c:v>
                </c:pt>
                <c:pt idx="46">
                  <c:v>6.6344523278472201</c:v>
                </c:pt>
                <c:pt idx="47">
                  <c:v>6.7772467343366287</c:v>
                </c:pt>
                <c:pt idx="48">
                  <c:v>6.9200411408260374</c:v>
                </c:pt>
                <c:pt idx="49">
                  <c:v>7.062835547315446</c:v>
                </c:pt>
                <c:pt idx="50">
                  <c:v>7.2056299538048547</c:v>
                </c:pt>
                <c:pt idx="51">
                  <c:v>7.3484243602942634</c:v>
                </c:pt>
                <c:pt idx="52">
                  <c:v>7.491218766783672</c:v>
                </c:pt>
                <c:pt idx="53">
                  <c:v>7.6340131732730807</c:v>
                </c:pt>
                <c:pt idx="54">
                  <c:v>7.7768075797624894</c:v>
                </c:pt>
                <c:pt idx="55">
                  <c:v>7.919601986251898</c:v>
                </c:pt>
                <c:pt idx="56">
                  <c:v>8.0623963927413058</c:v>
                </c:pt>
                <c:pt idx="57">
                  <c:v>8.2051907992307136</c:v>
                </c:pt>
                <c:pt idx="58">
                  <c:v>8.3479852057201214</c:v>
                </c:pt>
                <c:pt idx="59">
                  <c:v>8.4907796122095291</c:v>
                </c:pt>
                <c:pt idx="60">
                  <c:v>8.6335740186989369</c:v>
                </c:pt>
                <c:pt idx="61">
                  <c:v>8.7763684251883447</c:v>
                </c:pt>
                <c:pt idx="62">
                  <c:v>8.9191628316777525</c:v>
                </c:pt>
                <c:pt idx="63">
                  <c:v>9.0619572381671603</c:v>
                </c:pt>
                <c:pt idx="64">
                  <c:v>9.204751644656568</c:v>
                </c:pt>
                <c:pt idx="65">
                  <c:v>9.3475460511459758</c:v>
                </c:pt>
                <c:pt idx="66">
                  <c:v>9.4903404576353836</c:v>
                </c:pt>
                <c:pt idx="67">
                  <c:v>9.6331348641247914</c:v>
                </c:pt>
                <c:pt idx="68">
                  <c:v>9.7759292706141991</c:v>
                </c:pt>
                <c:pt idx="69">
                  <c:v>9.9187236771036069</c:v>
                </c:pt>
                <c:pt idx="70">
                  <c:v>10.061518083593015</c:v>
                </c:pt>
                <c:pt idx="71">
                  <c:v>10.204312490082422</c:v>
                </c:pt>
                <c:pt idx="72">
                  <c:v>10.34710689657183</c:v>
                </c:pt>
                <c:pt idx="73">
                  <c:v>10.489901303061238</c:v>
                </c:pt>
                <c:pt idx="74">
                  <c:v>10.632695709550646</c:v>
                </c:pt>
                <c:pt idx="75">
                  <c:v>10.775490116040054</c:v>
                </c:pt>
                <c:pt idx="76">
                  <c:v>10.918284522529461</c:v>
                </c:pt>
                <c:pt idx="77">
                  <c:v>11.061078929018869</c:v>
                </c:pt>
                <c:pt idx="78">
                  <c:v>11.203873335508277</c:v>
                </c:pt>
                <c:pt idx="79">
                  <c:v>11.346667741997685</c:v>
                </c:pt>
                <c:pt idx="80">
                  <c:v>11.489462148487092</c:v>
                </c:pt>
                <c:pt idx="81">
                  <c:v>11.6322565549765</c:v>
                </c:pt>
                <c:pt idx="82">
                  <c:v>11.775050961465908</c:v>
                </c:pt>
                <c:pt idx="83">
                  <c:v>11.917845367955316</c:v>
                </c:pt>
                <c:pt idx="84">
                  <c:v>12.060639774444724</c:v>
                </c:pt>
                <c:pt idx="85">
                  <c:v>12.203434180934131</c:v>
                </c:pt>
                <c:pt idx="86">
                  <c:v>12.346228587423539</c:v>
                </c:pt>
                <c:pt idx="87">
                  <c:v>12.489022993912947</c:v>
                </c:pt>
                <c:pt idx="88">
                  <c:v>12.631817400402355</c:v>
                </c:pt>
                <c:pt idx="89">
                  <c:v>12.774611806891762</c:v>
                </c:pt>
                <c:pt idx="90">
                  <c:v>12.91740621338117</c:v>
                </c:pt>
                <c:pt idx="91">
                  <c:v>13.060200619870578</c:v>
                </c:pt>
                <c:pt idx="92">
                  <c:v>13.202995026359986</c:v>
                </c:pt>
                <c:pt idx="93">
                  <c:v>13.345789432849394</c:v>
                </c:pt>
                <c:pt idx="94">
                  <c:v>13.488583839338801</c:v>
                </c:pt>
                <c:pt idx="95">
                  <c:v>13.631378245828209</c:v>
                </c:pt>
                <c:pt idx="96">
                  <c:v>13.774172652317617</c:v>
                </c:pt>
                <c:pt idx="97">
                  <c:v>13.916967058807025</c:v>
                </c:pt>
                <c:pt idx="98">
                  <c:v>14.059761465296432</c:v>
                </c:pt>
                <c:pt idx="99">
                  <c:v>14.20255587178584</c:v>
                </c:pt>
                <c:pt idx="100">
                  <c:v>14.345350278275248</c:v>
                </c:pt>
                <c:pt idx="101">
                  <c:v>14.488144684764656</c:v>
                </c:pt>
                <c:pt idx="102">
                  <c:v>14.630939091254064</c:v>
                </c:pt>
                <c:pt idx="103">
                  <c:v>14.773733497743471</c:v>
                </c:pt>
                <c:pt idx="104">
                  <c:v>14.916527904232879</c:v>
                </c:pt>
                <c:pt idx="105">
                  <c:v>15.059322310722287</c:v>
                </c:pt>
                <c:pt idx="106">
                  <c:v>15.202116717211695</c:v>
                </c:pt>
                <c:pt idx="107">
                  <c:v>15.344911123701102</c:v>
                </c:pt>
                <c:pt idx="108">
                  <c:v>15.48770553019051</c:v>
                </c:pt>
                <c:pt idx="109">
                  <c:v>15.630499936679918</c:v>
                </c:pt>
                <c:pt idx="110">
                  <c:v>15.773294343169326</c:v>
                </c:pt>
                <c:pt idx="111">
                  <c:v>15.916088749658734</c:v>
                </c:pt>
                <c:pt idx="112">
                  <c:v>16.058883156148141</c:v>
                </c:pt>
                <c:pt idx="113">
                  <c:v>16.201677562637549</c:v>
                </c:pt>
                <c:pt idx="114">
                  <c:v>16.344471969126957</c:v>
                </c:pt>
                <c:pt idx="115">
                  <c:v>16.487266375616365</c:v>
                </c:pt>
                <c:pt idx="116">
                  <c:v>16.630060782105772</c:v>
                </c:pt>
                <c:pt idx="117">
                  <c:v>16.77285518859518</c:v>
                </c:pt>
                <c:pt idx="118">
                  <c:v>16.915649595084588</c:v>
                </c:pt>
                <c:pt idx="119">
                  <c:v>17.058444001573996</c:v>
                </c:pt>
                <c:pt idx="120">
                  <c:v>17.201238408063404</c:v>
                </c:pt>
                <c:pt idx="121">
                  <c:v>17.344032814552811</c:v>
                </c:pt>
                <c:pt idx="122">
                  <c:v>17.486827221042219</c:v>
                </c:pt>
                <c:pt idx="123">
                  <c:v>17.629621627531627</c:v>
                </c:pt>
                <c:pt idx="124">
                  <c:v>17.772416034021035</c:v>
                </c:pt>
                <c:pt idx="125">
                  <c:v>17.915210440510442</c:v>
                </c:pt>
                <c:pt idx="126">
                  <c:v>18.05800484699985</c:v>
                </c:pt>
                <c:pt idx="127">
                  <c:v>18.200799253489258</c:v>
                </c:pt>
                <c:pt idx="128">
                  <c:v>18.343593659978666</c:v>
                </c:pt>
                <c:pt idx="129">
                  <c:v>18.486388066468074</c:v>
                </c:pt>
                <c:pt idx="130">
                  <c:v>18.629182472957481</c:v>
                </c:pt>
                <c:pt idx="131">
                  <c:v>18.771976879446889</c:v>
                </c:pt>
                <c:pt idx="132">
                  <c:v>18.914771285936297</c:v>
                </c:pt>
                <c:pt idx="133">
                  <c:v>19.057565692425705</c:v>
                </c:pt>
                <c:pt idx="134">
                  <c:v>19.200360098915112</c:v>
                </c:pt>
                <c:pt idx="135">
                  <c:v>19.34315450540452</c:v>
                </c:pt>
                <c:pt idx="136">
                  <c:v>19.485948911893928</c:v>
                </c:pt>
                <c:pt idx="137">
                  <c:v>19.628743318383336</c:v>
                </c:pt>
                <c:pt idx="138">
                  <c:v>19.771537724872744</c:v>
                </c:pt>
                <c:pt idx="139">
                  <c:v>19.914332131362151</c:v>
                </c:pt>
                <c:pt idx="140">
                  <c:v>20.057126537851559</c:v>
                </c:pt>
                <c:pt idx="141">
                  <c:v>20.199920944340967</c:v>
                </c:pt>
                <c:pt idx="142">
                  <c:v>20.342715350830375</c:v>
                </c:pt>
                <c:pt idx="143">
                  <c:v>20.485509757319782</c:v>
                </c:pt>
                <c:pt idx="144">
                  <c:v>20.62830416380919</c:v>
                </c:pt>
                <c:pt idx="145">
                  <c:v>20.771098570298598</c:v>
                </c:pt>
                <c:pt idx="146">
                  <c:v>20.913892976788006</c:v>
                </c:pt>
                <c:pt idx="147">
                  <c:v>21.056687383277414</c:v>
                </c:pt>
                <c:pt idx="148">
                  <c:v>21.199481789766821</c:v>
                </c:pt>
                <c:pt idx="149">
                  <c:v>21.342276196256229</c:v>
                </c:pt>
                <c:pt idx="150">
                  <c:v>21.485070602745637</c:v>
                </c:pt>
                <c:pt idx="151">
                  <c:v>21.627865009235045</c:v>
                </c:pt>
                <c:pt idx="152">
                  <c:v>21.770659415724452</c:v>
                </c:pt>
                <c:pt idx="153">
                  <c:v>21.91345382221386</c:v>
                </c:pt>
                <c:pt idx="154">
                  <c:v>22.056248228703268</c:v>
                </c:pt>
                <c:pt idx="155">
                  <c:v>22.199042635192676</c:v>
                </c:pt>
                <c:pt idx="156">
                  <c:v>22.341837041682084</c:v>
                </c:pt>
                <c:pt idx="157">
                  <c:v>22.484631448171491</c:v>
                </c:pt>
                <c:pt idx="158">
                  <c:v>22.627425854660899</c:v>
                </c:pt>
                <c:pt idx="159">
                  <c:v>22.770220261150307</c:v>
                </c:pt>
                <c:pt idx="160">
                  <c:v>22.913014667639715</c:v>
                </c:pt>
                <c:pt idx="161">
                  <c:v>23.055809074129122</c:v>
                </c:pt>
                <c:pt idx="162">
                  <c:v>23.19860348061853</c:v>
                </c:pt>
                <c:pt idx="163">
                  <c:v>23.341397887107938</c:v>
                </c:pt>
                <c:pt idx="164">
                  <c:v>23.484192293597346</c:v>
                </c:pt>
                <c:pt idx="165">
                  <c:v>23.626986700086754</c:v>
                </c:pt>
                <c:pt idx="166">
                  <c:v>23.769781106576161</c:v>
                </c:pt>
                <c:pt idx="167">
                  <c:v>23.912575513065569</c:v>
                </c:pt>
                <c:pt idx="168">
                  <c:v>24.055369919554977</c:v>
                </c:pt>
                <c:pt idx="169">
                  <c:v>24.198164326044385</c:v>
                </c:pt>
                <c:pt idx="170">
                  <c:v>24.340958732533792</c:v>
                </c:pt>
                <c:pt idx="171">
                  <c:v>24.4837531390232</c:v>
                </c:pt>
                <c:pt idx="172">
                  <c:v>24.626547545512608</c:v>
                </c:pt>
                <c:pt idx="173">
                  <c:v>24.769341952002016</c:v>
                </c:pt>
                <c:pt idx="174">
                  <c:v>24.912136358491423</c:v>
                </c:pt>
                <c:pt idx="175">
                  <c:v>25.054930764980831</c:v>
                </c:pt>
                <c:pt idx="176">
                  <c:v>25.197725171470239</c:v>
                </c:pt>
                <c:pt idx="177">
                  <c:v>25.340519577959647</c:v>
                </c:pt>
                <c:pt idx="178">
                  <c:v>25.483313984449055</c:v>
                </c:pt>
                <c:pt idx="179">
                  <c:v>25.626108390938462</c:v>
                </c:pt>
                <c:pt idx="180">
                  <c:v>25.76890279742787</c:v>
                </c:pt>
                <c:pt idx="181">
                  <c:v>25.911697203917278</c:v>
                </c:pt>
                <c:pt idx="182">
                  <c:v>26.054491610406686</c:v>
                </c:pt>
                <c:pt idx="183">
                  <c:v>26.197286016896093</c:v>
                </c:pt>
                <c:pt idx="184">
                  <c:v>26.340080423385501</c:v>
                </c:pt>
                <c:pt idx="185">
                  <c:v>26.482874829874909</c:v>
                </c:pt>
                <c:pt idx="186">
                  <c:v>26.625669236364317</c:v>
                </c:pt>
                <c:pt idx="187">
                  <c:v>26.768463642853725</c:v>
                </c:pt>
                <c:pt idx="188">
                  <c:v>26.911258049343132</c:v>
                </c:pt>
                <c:pt idx="189">
                  <c:v>27.05405245583254</c:v>
                </c:pt>
                <c:pt idx="190">
                  <c:v>27.196846862321948</c:v>
                </c:pt>
                <c:pt idx="191">
                  <c:v>27.339641268811356</c:v>
                </c:pt>
                <c:pt idx="192">
                  <c:v>27.482435675300763</c:v>
                </c:pt>
                <c:pt idx="193">
                  <c:v>27.625230081790171</c:v>
                </c:pt>
                <c:pt idx="194">
                  <c:v>27.768024488279579</c:v>
                </c:pt>
                <c:pt idx="195">
                  <c:v>27.910818894768987</c:v>
                </c:pt>
                <c:pt idx="196">
                  <c:v>28.053613301258395</c:v>
                </c:pt>
                <c:pt idx="197">
                  <c:v>28.196407707747802</c:v>
                </c:pt>
                <c:pt idx="198">
                  <c:v>28.33920211423721</c:v>
                </c:pt>
                <c:pt idx="199">
                  <c:v>28.481996520726618</c:v>
                </c:pt>
                <c:pt idx="200">
                  <c:v>28.624790927216026</c:v>
                </c:pt>
                <c:pt idx="201">
                  <c:v>28.767585333705433</c:v>
                </c:pt>
                <c:pt idx="202">
                  <c:v>28.910379740194841</c:v>
                </c:pt>
                <c:pt idx="203">
                  <c:v>29.053174146684249</c:v>
                </c:pt>
                <c:pt idx="204">
                  <c:v>29.195968553173657</c:v>
                </c:pt>
                <c:pt idx="205">
                  <c:v>29.338762959663065</c:v>
                </c:pt>
                <c:pt idx="206">
                  <c:v>29.481557366152472</c:v>
                </c:pt>
                <c:pt idx="207">
                  <c:v>29.62435177264188</c:v>
                </c:pt>
                <c:pt idx="208">
                  <c:v>29.767146179131288</c:v>
                </c:pt>
                <c:pt idx="209">
                  <c:v>29.909940585620696</c:v>
                </c:pt>
                <c:pt idx="210">
                  <c:v>30.052734992110103</c:v>
                </c:pt>
                <c:pt idx="211">
                  <c:v>30.195529398599511</c:v>
                </c:pt>
                <c:pt idx="212">
                  <c:v>30.338323805088919</c:v>
                </c:pt>
                <c:pt idx="213">
                  <c:v>30.481118211578327</c:v>
                </c:pt>
                <c:pt idx="214">
                  <c:v>30.623912618067735</c:v>
                </c:pt>
                <c:pt idx="215">
                  <c:v>30.766707024557142</c:v>
                </c:pt>
                <c:pt idx="216">
                  <c:v>30.90950143104655</c:v>
                </c:pt>
                <c:pt idx="217">
                  <c:v>31.052295837535958</c:v>
                </c:pt>
                <c:pt idx="218">
                  <c:v>31.195090244025366</c:v>
                </c:pt>
                <c:pt idx="219">
                  <c:v>31.337884650514773</c:v>
                </c:pt>
                <c:pt idx="220">
                  <c:v>31.480679057004181</c:v>
                </c:pt>
                <c:pt idx="221">
                  <c:v>31.623473463493589</c:v>
                </c:pt>
                <c:pt idx="222">
                  <c:v>31.766267869982997</c:v>
                </c:pt>
                <c:pt idx="223">
                  <c:v>31.909062276472405</c:v>
                </c:pt>
                <c:pt idx="224">
                  <c:v>32.051856682961812</c:v>
                </c:pt>
                <c:pt idx="225">
                  <c:v>32.19465108945122</c:v>
                </c:pt>
                <c:pt idx="226">
                  <c:v>32.337445495940628</c:v>
                </c:pt>
                <c:pt idx="227">
                  <c:v>32.480239902430036</c:v>
                </c:pt>
                <c:pt idx="228">
                  <c:v>32.623034308919443</c:v>
                </c:pt>
                <c:pt idx="229">
                  <c:v>32.765828715408851</c:v>
                </c:pt>
                <c:pt idx="230">
                  <c:v>32.908623121898259</c:v>
                </c:pt>
                <c:pt idx="231">
                  <c:v>33.051417528387667</c:v>
                </c:pt>
                <c:pt idx="232">
                  <c:v>33.194211934877075</c:v>
                </c:pt>
                <c:pt idx="233">
                  <c:v>33.337006341366482</c:v>
                </c:pt>
                <c:pt idx="234">
                  <c:v>33.47980074785589</c:v>
                </c:pt>
                <c:pt idx="235">
                  <c:v>33.622595154345298</c:v>
                </c:pt>
                <c:pt idx="236">
                  <c:v>33.765389560834706</c:v>
                </c:pt>
                <c:pt idx="237">
                  <c:v>33.908183967324113</c:v>
                </c:pt>
                <c:pt idx="238">
                  <c:v>34.050978373813521</c:v>
                </c:pt>
                <c:pt idx="239">
                  <c:v>34.193772780302929</c:v>
                </c:pt>
                <c:pt idx="240">
                  <c:v>34.336567186792337</c:v>
                </c:pt>
                <c:pt idx="241">
                  <c:v>34.479361593281745</c:v>
                </c:pt>
                <c:pt idx="242">
                  <c:v>34.622155999771152</c:v>
                </c:pt>
                <c:pt idx="243">
                  <c:v>34.76495040626056</c:v>
                </c:pt>
                <c:pt idx="244">
                  <c:v>34.907744812749968</c:v>
                </c:pt>
                <c:pt idx="245">
                  <c:v>35.050539219239376</c:v>
                </c:pt>
                <c:pt idx="246">
                  <c:v>35.193333625728783</c:v>
                </c:pt>
                <c:pt idx="247">
                  <c:v>35.336128032218191</c:v>
                </c:pt>
                <c:pt idx="248">
                  <c:v>35.478922438707599</c:v>
                </c:pt>
                <c:pt idx="249">
                  <c:v>35.621716845197007</c:v>
                </c:pt>
              </c:numCache>
            </c:numRef>
          </c:xVal>
          <c:yVal>
            <c:numRef>
              <c:f>BPIDF2!$DT$1:$DT$250</c:f>
              <c:numCache>
                <c:formatCode>General</c:formatCode>
                <c:ptCount val="250"/>
                <c:pt idx="0">
                  <c:v>0.10144950769515242</c:v>
                </c:pt>
                <c:pt idx="1">
                  <c:v>0.16095529322758076</c:v>
                </c:pt>
                <c:pt idx="2">
                  <c:v>0.19760268386576607</c:v>
                </c:pt>
                <c:pt idx="3">
                  <c:v>0.22532303158417019</c:v>
                </c:pt>
                <c:pt idx="4">
                  <c:v>0.24784473346198738</c:v>
                </c:pt>
                <c:pt idx="5">
                  <c:v>0.26681543172846495</c:v>
                </c:pt>
                <c:pt idx="6">
                  <c:v>0.28313528277151873</c:v>
                </c:pt>
                <c:pt idx="7">
                  <c:v>0.29736075959338287</c:v>
                </c:pt>
                <c:pt idx="8">
                  <c:v>0.30986540659886297</c:v>
                </c:pt>
                <c:pt idx="9">
                  <c:v>0.32091531831904074</c:v>
                </c:pt>
                <c:pt idx="10">
                  <c:v>0.33070880070959735</c:v>
                </c:pt>
                <c:pt idx="11">
                  <c:v>0.33939900103058834</c:v>
                </c:pt>
                <c:pt idx="12">
                  <c:v>0.34710766189601427</c:v>
                </c:pt>
                <c:pt idx="13">
                  <c:v>0.3539339102404655</c:v>
                </c:pt>
                <c:pt idx="14">
                  <c:v>0.35996010726513217</c:v>
                </c:pt>
                <c:pt idx="15">
                  <c:v>0.36525587626140166</c:v>
                </c:pt>
                <c:pt idx="16">
                  <c:v>0.36988095628049611</c:v>
                </c:pt>
                <c:pt idx="17">
                  <c:v>0.37388727400936062</c:v>
                </c:pt>
                <c:pt idx="18">
                  <c:v>0.37732048025279563</c:v>
                </c:pt>
                <c:pt idx="19">
                  <c:v>0.38022111069782338</c:v>
                </c:pt>
                <c:pt idx="20">
                  <c:v>0.38262547730807817</c:v>
                </c:pt>
                <c:pt idx="21">
                  <c:v>0.38456636290456264</c:v>
                </c:pt>
                <c:pt idx="22">
                  <c:v>0.38607356950296678</c:v>
                </c:pt>
                <c:pt idx="23">
                  <c:v>0.38717435633221109</c:v>
                </c:pt>
                <c:pt idx="24">
                  <c:v>0.38789379349559588</c:v>
                </c:pt>
                <c:pt idx="25">
                  <c:v>0.38825505032831464</c:v>
                </c:pt>
                <c:pt idx="26">
                  <c:v>0.38827963263311266</c:v>
                </c:pt>
                <c:pt idx="27">
                  <c:v>0.38798757948560575</c:v>
                </c:pt>
                <c:pt idx="28">
                  <c:v>0.38739762776445924</c:v>
                </c:pt>
                <c:pt idx="29">
                  <c:v>0.3865273506942718</c:v>
                </c:pt>
                <c:pt idx="30">
                  <c:v>0.38539327529752015</c:v>
                </c:pt>
                <c:pt idx="31">
                  <c:v>0.38401098260344535</c:v>
                </c:pt>
                <c:pt idx="32">
                  <c:v>0.3823951936635559</c:v>
                </c:pt>
                <c:pt idx="33">
                  <c:v>0.38055984380991342</c:v>
                </c:pt>
                <c:pt idx="34">
                  <c:v>0.37851814711659509</c:v>
                </c:pt>
                <c:pt idx="35">
                  <c:v>0.37628265265268485</c:v>
                </c:pt>
                <c:pt idx="36">
                  <c:v>0.37386529382195066</c:v>
                </c:pt>
                <c:pt idx="37">
                  <c:v>0.37127743185161549</c:v>
                </c:pt>
                <c:pt idx="38">
                  <c:v>0.3685298943065875</c:v>
                </c:pt>
                <c:pt idx="39">
                  <c:v>0.36563300935586163</c:v>
                </c:pt>
                <c:pt idx="40">
                  <c:v>0.36259663639667583</c:v>
                </c:pt>
                <c:pt idx="41">
                  <c:v>0.35943019354340949</c:v>
                </c:pt>
                <c:pt idx="42">
                  <c:v>0.35614268240752084</c:v>
                </c:pt>
                <c:pt idx="43">
                  <c:v>0.35274271052844935</c:v>
                </c:pt>
                <c:pt idx="44">
                  <c:v>0.34923851176054321</c:v>
                </c:pt>
                <c:pt idx="45">
                  <c:v>0.34563796487551685</c:v>
                </c:pt>
                <c:pt idx="46">
                  <c:v>0.34194861060195508</c:v>
                </c:pt>
                <c:pt idx="47">
                  <c:v>0.33817766729156579</c:v>
                </c:pt>
                <c:pt idx="48">
                  <c:v>0.33433204537513878</c:v>
                </c:pt>
                <c:pt idx="49">
                  <c:v>0.33041836074860337</c:v>
                </c:pt>
                <c:pt idx="50">
                  <c:v>0.32644294721047207</c:v>
                </c:pt>
                <c:pt idx="51">
                  <c:v>0.3224118680557197</c:v>
                </c:pt>
                <c:pt idx="52">
                  <c:v>0.31833092691731901</c:v>
                </c:pt>
                <c:pt idx="53">
                  <c:v>0.31420567793482468</c:v>
                </c:pt>
                <c:pt idx="54">
                  <c:v>0.31004143531925915</c:v>
                </c:pt>
                <c:pt idx="55">
                  <c:v>0.3058432823748431</c:v>
                </c:pt>
                <c:pt idx="56">
                  <c:v>0.30161608003059837</c:v>
                </c:pt>
                <c:pt idx="57">
                  <c:v>0.29736447492836882</c:v>
                </c:pt>
                <c:pt idx="58">
                  <c:v>0.29309290710818575</c:v>
                </c:pt>
                <c:pt idx="59">
                  <c:v>0.28880561732702531</c:v>
                </c:pt>
                <c:pt idx="60">
                  <c:v>0.28450665404277603</c:v>
                </c:pt>
                <c:pt idx="61">
                  <c:v>0.28019988009153335</c:v>
                </c:pt>
                <c:pt idx="62">
                  <c:v>0.27588897908311827</c:v>
                </c:pt>
                <c:pt idx="63">
                  <c:v>0.27157746153690099</c:v>
                </c:pt>
                <c:pt idx="64">
                  <c:v>0.26726867077753869</c:v>
                </c:pt>
                <c:pt idx="65">
                  <c:v>0.26296578860807429</c:v>
                </c:pt>
                <c:pt idx="66">
                  <c:v>0.25867184077594163</c:v>
                </c:pt>
                <c:pt idx="67">
                  <c:v>0.25438970224574947</c:v>
                </c:pt>
                <c:pt idx="68">
                  <c:v>0.25012210229124532</c:v>
                </c:pt>
                <c:pt idx="69">
                  <c:v>0.24587162941756172</c:v>
                </c:pt>
                <c:pt idx="70">
                  <c:v>0.24164073612370043</c:v>
                </c:pt>
                <c:pt idx="71">
                  <c:v>0.23743174351420163</c:v>
                </c:pt>
                <c:pt idx="72">
                  <c:v>0.2332468457680468</c:v>
                </c:pt>
                <c:pt idx="73">
                  <c:v>0.22908811447205379</c:v>
                </c:pt>
                <c:pt idx="74">
                  <c:v>0.22495750282532254</c:v>
                </c:pt>
                <c:pt idx="75">
                  <c:v>0.22085684972066624</c:v>
                </c:pt>
                <c:pt idx="76">
                  <c:v>0.21678788370841459</c:v>
                </c:pt>
                <c:pt idx="77">
                  <c:v>0.21275222684748477</c:v>
                </c:pt>
                <c:pt idx="78">
                  <c:v>0.20875139844818477</c:v>
                </c:pt>
                <c:pt idx="79">
                  <c:v>0.20478681871082516</c:v>
                </c:pt>
                <c:pt idx="80">
                  <c:v>0.20085981226387828</c:v>
                </c:pt>
                <c:pt idx="81">
                  <c:v>0.1969716116051157</c:v>
                </c:pt>
                <c:pt idx="82">
                  <c:v>0.19312336044888692</c:v>
                </c:pt>
                <c:pt idx="83">
                  <c:v>0.1893161169824632</c:v>
                </c:pt>
                <c:pt idx="84">
                  <c:v>0.18555085703415558</c:v>
                </c:pt>
                <c:pt idx="85">
                  <c:v>0.18182847715572781</c:v>
                </c:pt>
                <c:pt idx="86">
                  <c:v>0.17814979762145641</c:v>
                </c:pt>
                <c:pt idx="87">
                  <c:v>0.17451556534603915</c:v>
                </c:pt>
                <c:pt idx="88">
                  <c:v>0.17092645672342222</c:v>
                </c:pt>
                <c:pt idx="89">
                  <c:v>0.16738308038849639</c:v>
                </c:pt>
                <c:pt idx="90">
                  <c:v>0.16388597990350698</c:v>
                </c:pt>
                <c:pt idx="91">
                  <c:v>0.16043563637093114</c:v>
                </c:pt>
                <c:pt idx="92">
                  <c:v>0.15703247097448869</c:v>
                </c:pt>
                <c:pt idx="93">
                  <c:v>0.15367684744988394</c:v>
                </c:pt>
                <c:pt idx="94">
                  <c:v>0.15036907448680417</c:v>
                </c:pt>
                <c:pt idx="95">
                  <c:v>0.14710940806364697</c:v>
                </c:pt>
                <c:pt idx="96">
                  <c:v>0.1438980537163928</c:v>
                </c:pt>
                <c:pt idx="97">
                  <c:v>0.14073516874299336</c:v>
                </c:pt>
                <c:pt idx="98">
                  <c:v>0.13762086434460619</c:v>
                </c:pt>
                <c:pt idx="99">
                  <c:v>0.13455520770496623</c:v>
                </c:pt>
                <c:pt idx="100">
                  <c:v>0.13153822400915272</c:v>
                </c:pt>
                <c:pt idx="101">
                  <c:v>0.12856989840298083</c:v>
                </c:pt>
                <c:pt idx="102">
                  <c:v>0.1256501778942192</c:v>
                </c:pt>
                <c:pt idx="103">
                  <c:v>0.1227789731968086</c:v>
                </c:pt>
                <c:pt idx="104">
                  <c:v>0.11995616051924006</c:v>
                </c:pt>
                <c:pt idx="105">
                  <c:v>0.11718158329822373</c:v>
                </c:pt>
                <c:pt idx="106">
                  <c:v>0.11445505387876645</c:v>
                </c:pt>
                <c:pt idx="107">
                  <c:v>0.11177635514175763</c:v>
                </c:pt>
                <c:pt idx="108">
                  <c:v>0.10914524208014584</c:v>
                </c:pt>
                <c:pt idx="109">
                  <c:v>0.10656144332477606</c:v>
                </c:pt>
                <c:pt idx="110">
                  <c:v>0.10402466262094244</c:v>
                </c:pt>
                <c:pt idx="111">
                  <c:v>0.10153458025669837</c:v>
                </c:pt>
                <c:pt idx="112">
                  <c:v>9.9090854443955684E-2</c:v>
                </c:pt>
                <c:pt idx="113">
                  <c:v>9.6693122653388003E-2</c:v>
                </c:pt>
                <c:pt idx="114">
                  <c:v>9.4341002904148707E-2</c:v>
                </c:pt>
                <c:pt idx="115">
                  <c:v>9.203409500939598E-2</c:v>
                </c:pt>
                <c:pt idx="116">
                  <c:v>8.9771981778611926E-2</c:v>
                </c:pt>
                <c:pt idx="117">
                  <c:v>8.7554230177689277E-2</c:v>
                </c:pt>
                <c:pt idx="118">
                  <c:v>8.5380392447749281E-2</c:v>
                </c:pt>
                <c:pt idx="119">
                  <c:v>8.3250007183644809E-2</c:v>
                </c:pt>
                <c:pt idx="120">
                  <c:v>8.1162600373090671E-2</c:v>
                </c:pt>
                <c:pt idx="121">
                  <c:v>7.9117686397354448E-2</c:v>
                </c:pt>
                <c:pt idx="122">
                  <c:v>7.7114768994429789E-2</c:v>
                </c:pt>
                <c:pt idx="123">
                  <c:v>7.5153342185603059E-2</c:v>
                </c:pt>
                <c:pt idx="124">
                  <c:v>7.3232891166315414E-2</c:v>
                </c:pt>
                <c:pt idx="125">
                  <c:v>7.1352893162209718E-2</c:v>
                </c:pt>
                <c:pt idx="126">
                  <c:v>6.9512818251242045E-2</c:v>
                </c:pt>
                <c:pt idx="127">
                  <c:v>6.7712130152726174E-2</c:v>
                </c:pt>
                <c:pt idx="128">
                  <c:v>6.5950286984169007E-2</c:v>
                </c:pt>
                <c:pt idx="129">
                  <c:v>6.4226741986742455E-2</c:v>
                </c:pt>
                <c:pt idx="130">
                  <c:v>6.2540944220227296E-2</c:v>
                </c:pt>
                <c:pt idx="131">
                  <c:v>6.0892339228251713E-2</c:v>
                </c:pt>
                <c:pt idx="132">
                  <c:v>5.9280369674637803E-2</c:v>
                </c:pt>
                <c:pt idx="133">
                  <c:v>5.7704475951654031E-2</c:v>
                </c:pt>
                <c:pt idx="134">
                  <c:v>5.6164096760963879E-2</c:v>
                </c:pt>
                <c:pt idx="135">
                  <c:v>5.4658669668045411E-2</c:v>
                </c:pt>
                <c:pt idx="136">
                  <c:v>5.3187631630846881E-2</c:v>
                </c:pt>
                <c:pt idx="137">
                  <c:v>5.1750419503429727E-2</c:v>
                </c:pt>
                <c:pt idx="138">
                  <c:v>5.0346470515338665E-2</c:v>
                </c:pt>
                <c:pt idx="139">
                  <c:v>4.8975222727426417E-2</c:v>
                </c:pt>
                <c:pt idx="140">
                  <c:v>4.7636115464847008E-2</c:v>
                </c:pt>
                <c:pt idx="141">
                  <c:v>4.6328589727921018E-2</c:v>
                </c:pt>
                <c:pt idx="142">
                  <c:v>4.5052088581561137E-2</c:v>
                </c:pt>
                <c:pt idx="143">
                  <c:v>4.3806057523935758E-2</c:v>
                </c:pt>
                <c:pt idx="144">
                  <c:v>4.2589944835034511E-2</c:v>
                </c:pt>
                <c:pt idx="145">
                  <c:v>4.1403201905787487E-2</c:v>
                </c:pt>
                <c:pt idx="146">
                  <c:v>4.0245283548376351E-2</c:v>
                </c:pt>
                <c:pt idx="147">
                  <c:v>3.9115648288364425E-2</c:v>
                </c:pt>
                <c:pt idx="148">
                  <c:v>3.8013758639257884E-2</c:v>
                </c:pt>
                <c:pt idx="149">
                  <c:v>3.6939081360099352E-2</c:v>
                </c:pt>
                <c:pt idx="150">
                  <c:v>3.5891087696681541E-2</c:v>
                </c:pt>
                <c:pt idx="151">
                  <c:v>3.486925360695619E-2</c:v>
                </c:pt>
                <c:pt idx="152">
                  <c:v>3.3873059971200818E-2</c:v>
                </c:pt>
                <c:pt idx="153">
                  <c:v>3.2901992787493117E-2</c:v>
                </c:pt>
                <c:pt idx="154">
                  <c:v>3.1955543353030878E-2</c:v>
                </c:pt>
                <c:pt idx="155">
                  <c:v>3.1033208431821925E-2</c:v>
                </c:pt>
                <c:pt idx="156">
                  <c:v>3.013449040925725E-2</c:v>
                </c:pt>
                <c:pt idx="157">
                  <c:v>2.9258897434067302E-2</c:v>
                </c:pt>
                <c:pt idx="158">
                  <c:v>2.8405943548149827E-2</c:v>
                </c:pt>
                <c:pt idx="159">
                  <c:v>2.7575148804745299E-2</c:v>
                </c:pt>
                <c:pt idx="160">
                  <c:v>2.6766039375424228E-2</c:v>
                </c:pt>
                <c:pt idx="161">
                  <c:v>2.5978147646338153E-2</c:v>
                </c:pt>
                <c:pt idx="162">
                  <c:v>2.5211012304175467E-2</c:v>
                </c:pt>
                <c:pt idx="163">
                  <c:v>2.4464178412250133E-2</c:v>
                </c:pt>
                <c:pt idx="164">
                  <c:v>2.3737197477141973E-2</c:v>
                </c:pt>
                <c:pt idx="165">
                  <c:v>2.3029627506292987E-2</c:v>
                </c:pt>
                <c:pt idx="166">
                  <c:v>2.234103305695604E-2</c:v>
                </c:pt>
                <c:pt idx="167">
                  <c:v>2.1670985276878704E-2</c:v>
                </c:pt>
                <c:pt idx="168">
                  <c:v>2.1019061937095813E-2</c:v>
                </c:pt>
                <c:pt idx="169">
                  <c:v>2.0384847457192531E-2</c:v>
                </c:pt>
                <c:pt idx="170">
                  <c:v>1.9767932923389527E-2</c:v>
                </c:pt>
                <c:pt idx="171">
                  <c:v>1.9167916099791779E-2</c:v>
                </c:pt>
                <c:pt idx="172">
                  <c:v>1.8584401433131312E-2</c:v>
                </c:pt>
                <c:pt idx="173">
                  <c:v>1.8017000051325161E-2</c:v>
                </c:pt>
                <c:pt idx="174">
                  <c:v>1.7465329756159356E-2</c:v>
                </c:pt>
                <c:pt idx="175">
                  <c:v>1.6929015010399649E-2</c:v>
                </c:pt>
                <c:pt idx="176">
                  <c:v>1.6407686919621266E-2</c:v>
                </c:pt>
                <c:pt idx="177">
                  <c:v>1.5900983209039227E-2</c:v>
                </c:pt>
                <c:pt idx="178">
                  <c:v>1.5408548195612564E-2</c:v>
                </c:pt>
                <c:pt idx="179">
                  <c:v>1.4930032755686109E-2</c:v>
                </c:pt>
                <c:pt idx="180">
                  <c:v>1.4465094288425103E-2</c:v>
                </c:pt>
                <c:pt idx="181">
                  <c:v>1.4013396675288947E-2</c:v>
                </c:pt>
                <c:pt idx="182">
                  <c:v>1.3574610235781824E-2</c:v>
                </c:pt>
                <c:pt idx="183">
                  <c:v>1.3148411679710051E-2</c:v>
                </c:pt>
                <c:pt idx="184">
                  <c:v>1.273448405616723E-2</c:v>
                </c:pt>
                <c:pt idx="185">
                  <c:v>1.2332516699461114E-2</c:v>
                </c:pt>
                <c:pt idx="186">
                  <c:v>1.1942205172187264E-2</c:v>
                </c:pt>
                <c:pt idx="187">
                  <c:v>1.1563251205648259E-2</c:v>
                </c:pt>
                <c:pt idx="188">
                  <c:v>1.1195362637808633E-2</c:v>
                </c:pt>
                <c:pt idx="189">
                  <c:v>1.0838253348969252E-2</c:v>
                </c:pt>
                <c:pt idx="190">
                  <c:v>1.0491643195337344E-2</c:v>
                </c:pt>
                <c:pt idx="191">
                  <c:v>1.0155257940661818E-2</c:v>
                </c:pt>
                <c:pt idx="192">
                  <c:v>9.8288291860963162E-3</c:v>
                </c:pt>
                <c:pt idx="193">
                  <c:v>9.5120942984467521E-3</c:v>
                </c:pt>
                <c:pt idx="194">
                  <c:v>9.2047963369526666E-3</c:v>
                </c:pt>
                <c:pt idx="195">
                  <c:v>8.9066839787462406E-3</c:v>
                </c:pt>
                <c:pt idx="196">
                  <c:v>8.6175114431267345E-3</c:v>
                </c:pt>
                <c:pt idx="197">
                  <c:v>8.3370384147818145E-3</c:v>
                </c:pt>
                <c:pt idx="198">
                  <c:v>8.0650299660819606E-3</c:v>
                </c:pt>
                <c:pt idx="199">
                  <c:v>7.8012564785684109E-3</c:v>
                </c:pt>
                <c:pt idx="200">
                  <c:v>7.5454935637497625E-3</c:v>
                </c:pt>
                <c:pt idx="201">
                  <c:v>7.2975219833170089E-3</c:v>
                </c:pt>
                <c:pt idx="202">
                  <c:v>7.0571275688818685E-3</c:v>
                </c:pt>
                <c:pt idx="203">
                  <c:v>6.8241011413382952E-3</c:v>
                </c:pt>
                <c:pt idx="204">
                  <c:v>6.5982384299422122E-3</c:v>
                </c:pt>
                <c:pt idx="205">
                  <c:v>6.3793399911999558E-3</c:v>
                </c:pt>
                <c:pt idx="206">
                  <c:v>6.1672111276514273E-3</c:v>
                </c:pt>
                <c:pt idx="207">
                  <c:v>5.961661806629469E-3</c:v>
                </c:pt>
                <c:pt idx="208">
                  <c:v>5.7625065790731901E-3</c:v>
                </c:pt>
                <c:pt idx="209">
                  <c:v>5.5695644984682423E-3</c:v>
                </c:pt>
                <c:pt idx="210">
                  <c:v>5.3826590399838744E-3</c:v>
                </c:pt>
                <c:pt idx="211">
                  <c:v>5.2016180198720761E-3</c:v>
                </c:pt>
                <c:pt idx="212">
                  <c:v>5.0262735151910308E-3</c:v>
                </c:pt>
                <c:pt idx="213">
                  <c:v>4.8564617839112183E-3</c:v>
                </c:pt>
                <c:pt idx="214">
                  <c:v>4.6920231854591151E-3</c:v>
                </c:pt>
                <c:pt idx="215">
                  <c:v>4.5328021017504013E-3</c:v>
                </c:pt>
                <c:pt idx="216">
                  <c:v>4.3786468587610049E-3</c:v>
                </c:pt>
                <c:pt idx="217">
                  <c:v>4.2294096486815997E-3</c:v>
                </c:pt>
                <c:pt idx="218">
                  <c:v>4.084946452698004E-3</c:v>
                </c:pt>
                <c:pt idx="219">
                  <c:v>3.9451169644371641E-3</c:v>
                </c:pt>
                <c:pt idx="220">
                  <c:v>3.8097845141157457E-3</c:v>
                </c:pt>
                <c:pt idx="221">
                  <c:v>3.6788159934255087E-3</c:v>
                </c:pt>
                <c:pt idx="222">
                  <c:v>3.5520817811874029E-3</c:v>
                </c:pt>
                <c:pt idx="223">
                  <c:v>3.4294556698036137E-3</c:v>
                </c:pt>
                <c:pt idx="224">
                  <c:v>3.3108147925346764E-3</c:v>
                </c:pt>
                <c:pt idx="225">
                  <c:v>3.1960395516264454E-3</c:v>
                </c:pt>
                <c:pt idx="226">
                  <c:v>3.0850135473094835E-3</c:v>
                </c:pt>
                <c:pt idx="227">
                  <c:v>2.9776235076915936E-3</c:v>
                </c:pt>
                <c:pt idx="228">
                  <c:v>2.8737592195620305E-3</c:v>
                </c:pt>
                <c:pt idx="229">
                  <c:v>2.7733134601241462E-3</c:v>
                </c:pt>
                <c:pt idx="230">
                  <c:v>2.6761819296714745E-3</c:v>
                </c:pt>
                <c:pt idx="231">
                  <c:v>2.5822631852203781E-3</c:v>
                </c:pt>
                <c:pt idx="232">
                  <c:v>2.4914585751109322E-3</c:v>
                </c:pt>
                <c:pt idx="233">
                  <c:v>2.4036721745860053E-3</c:v>
                </c:pt>
                <c:pt idx="234">
                  <c:v>2.3188107223570654E-3</c:v>
                </c:pt>
                <c:pt idx="235">
                  <c:v>2.2367835581637713E-3</c:v>
                </c:pt>
                <c:pt idx="236">
                  <c:v>2.1575025613331583E-3</c:v>
                </c:pt>
                <c:pt idx="237">
                  <c:v>2.0808820903427641E-3</c:v>
                </c:pt>
                <c:pt idx="238">
                  <c:v>2.0068389233910034E-3</c:v>
                </c:pt>
                <c:pt idx="239">
                  <c:v>1.9352921999767484E-3</c:v>
                </c:pt>
                <c:pt idx="240">
                  <c:v>1.8661633634891638E-3</c:v>
                </c:pt>
                <c:pt idx="241">
                  <c:v>1.7993761048076195E-3</c:v>
                </c:pt>
                <c:pt idx="242">
                  <c:v>1.7348563069106166E-3</c:v>
                </c:pt>
                <c:pt idx="243">
                  <c:v>1.6725319904917471E-3</c:v>
                </c:pt>
                <c:pt idx="244">
                  <c:v>1.612333260579664E-3</c:v>
                </c:pt>
                <c:pt idx="245">
                  <c:v>1.5541922541584695E-3</c:v>
                </c:pt>
                <c:pt idx="246">
                  <c:v>1.4980430887838684E-3</c:v>
                </c:pt>
                <c:pt idx="247">
                  <c:v>1.4438218121898955E-3</c:v>
                </c:pt>
                <c:pt idx="248">
                  <c:v>1.3914663528802104E-3</c:v>
                </c:pt>
                <c:pt idx="249">
                  <c:v>1.3409164716973916E-3</c:v>
                </c:pt>
              </c:numCache>
            </c:numRef>
          </c:yVal>
          <c:smooth val="0"/>
          <c:extLst>
            <c:ext xmlns:c16="http://schemas.microsoft.com/office/drawing/2014/chart" uri="{C3380CC4-5D6E-409C-BE32-E72D297353CC}">
              <c16:uniqueId val="{00000001-2070-481E-B663-773CB104F74C}"/>
            </c:ext>
          </c:extLst>
        </c:ser>
        <c:dLbls>
          <c:showLegendKey val="0"/>
          <c:showVal val="0"/>
          <c:showCatName val="0"/>
          <c:showSerName val="0"/>
          <c:showPercent val="0"/>
          <c:showBubbleSize val="0"/>
        </c:dLbls>
        <c:axId val="1836169135"/>
        <c:axId val="1836174959"/>
      </c:scatterChart>
      <c:valAx>
        <c:axId val="1836169135"/>
        <c:scaling>
          <c:orientation val="minMax"/>
          <c:max val="40"/>
          <c:min val="0"/>
        </c:scaling>
        <c:delete val="0"/>
        <c:axPos val="b"/>
        <c:title>
          <c:tx>
            <c:rich>
              <a:bodyPr/>
              <a:lstStyle/>
              <a:p>
                <a:pPr>
                  <a:defRPr/>
                </a:pPr>
                <a:r>
                  <a:rPr lang="en-US"/>
                  <a:t>Technology Innovation Diffusion Rate</a:t>
                </a:r>
              </a:p>
            </c:rich>
          </c:tx>
          <c:overlay val="0"/>
        </c:title>
        <c:numFmt formatCode="General" sourceLinked="1"/>
        <c:majorTickMark val="none"/>
        <c:minorTickMark val="none"/>
        <c:tickLblPos val="nextTo"/>
        <c:spPr>
          <a:ln w="6350">
            <a:noFill/>
          </a:ln>
        </c:spPr>
        <c:crossAx val="1836174959"/>
        <c:crosses val="autoZero"/>
        <c:crossBetween val="midCat"/>
        <c:majorUnit val="5"/>
        <c:minorUnit val="1"/>
      </c:valAx>
      <c:valAx>
        <c:axId val="1836174959"/>
        <c:scaling>
          <c:orientation val="minMax"/>
        </c:scaling>
        <c:delete val="0"/>
        <c:axPos val="l"/>
        <c:title>
          <c:tx>
            <c:rich>
              <a:bodyPr/>
              <a:lstStyle/>
              <a:p>
                <a:pPr>
                  <a:defRPr/>
                </a:pPr>
                <a:r>
                  <a:rPr lang="en-US"/>
                  <a:t>f(x)</a:t>
                </a:r>
              </a:p>
            </c:rich>
          </c:tx>
          <c:overlay val="0"/>
        </c:title>
        <c:numFmt formatCode="General" sourceLinked="1"/>
        <c:majorTickMark val="out"/>
        <c:minorTickMark val="none"/>
        <c:tickLblPos val="nextTo"/>
        <c:crossAx val="1836169135"/>
        <c:crosses val="autoZero"/>
        <c:crossBetween val="midCat"/>
      </c:valAx>
      <c:valAx>
        <c:axId val="1851311535"/>
        <c:scaling>
          <c:orientation val="minMax"/>
        </c:scaling>
        <c:delete val="1"/>
        <c:axPos val="r"/>
        <c:numFmt formatCode="General" sourceLinked="1"/>
        <c:majorTickMark val="out"/>
        <c:minorTickMark val="none"/>
        <c:tickLblPos val="nextTo"/>
        <c:crossAx val="1851306543"/>
        <c:crosses val="max"/>
        <c:crossBetween val="between"/>
      </c:valAx>
      <c:dateAx>
        <c:axId val="1851306543"/>
        <c:scaling>
          <c:orientation val="minMax"/>
          <c:max val="10001"/>
          <c:min val="1"/>
        </c:scaling>
        <c:delete val="0"/>
        <c:axPos val="b"/>
        <c:numFmt formatCode="General" sourceLinked="1"/>
        <c:majorTickMark val="out"/>
        <c:minorTickMark val="none"/>
        <c:tickLblPos val="none"/>
        <c:crossAx val="1851311535"/>
        <c:crosses val="autoZero"/>
        <c:auto val="0"/>
        <c:lblOffset val="100"/>
        <c:baseTimeUnit val="days"/>
        <c:majorUnit val="1250"/>
        <c:majorTimeUnit val="days"/>
      </c:dateAx>
      <c:spPr>
        <a:solidFill>
          <a:srgbClr val="FFFFFF"/>
        </a:solidFill>
        <a:ln w="12700">
          <a:solidFill>
            <a:srgbClr val="000000"/>
          </a:solidFill>
          <a:prstDash val="solid"/>
        </a:ln>
      </c:spPr>
    </c:plotArea>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P-P Plot: Weibull</a:t>
            </a:r>
          </a:p>
        </c:rich>
      </c:tx>
      <c:overlay val="0"/>
    </c:title>
    <c:autoTitleDeleted val="0"/>
    <c:plotArea>
      <c:layout/>
      <c:scatterChart>
        <c:scatterStyle val="lineMarker"/>
        <c:varyColors val="0"/>
        <c:ser>
          <c:idx val="0"/>
          <c:order val="0"/>
          <c:spPr>
            <a:ln w="19050">
              <a:noFill/>
            </a:ln>
          </c:spPr>
          <c:marker>
            <c:symbol val="diamond"/>
            <c:size val="3"/>
          </c:marker>
          <c:xVal>
            <c:numRef>
              <c:f>BPIDF2!$DU$1:$DU$42</c:f>
              <c:numCache>
                <c:formatCode>General</c:formatCode>
                <c:ptCount val="42"/>
                <c:pt idx="0">
                  <c:v>2.3809523809523808E-2</c:v>
                </c:pt>
                <c:pt idx="1">
                  <c:v>4.7619047619047616E-2</c:v>
                </c:pt>
                <c:pt idx="2">
                  <c:v>7.1428571428571425E-2</c:v>
                </c:pt>
                <c:pt idx="3">
                  <c:v>9.5238095238095233E-2</c:v>
                </c:pt>
                <c:pt idx="4">
                  <c:v>0.11904761904761904</c:v>
                </c:pt>
                <c:pt idx="5">
                  <c:v>0.14285714285714285</c:v>
                </c:pt>
                <c:pt idx="6">
                  <c:v>0.16666666666666666</c:v>
                </c:pt>
                <c:pt idx="7">
                  <c:v>0.19047619047619047</c:v>
                </c:pt>
                <c:pt idx="8">
                  <c:v>0.21428571428571427</c:v>
                </c:pt>
                <c:pt idx="9">
                  <c:v>0.23809523809523808</c:v>
                </c:pt>
                <c:pt idx="10">
                  <c:v>0.26190476190476192</c:v>
                </c:pt>
                <c:pt idx="11">
                  <c:v>0.2857142857142857</c:v>
                </c:pt>
                <c:pt idx="12">
                  <c:v>0.30952380952380953</c:v>
                </c:pt>
                <c:pt idx="13">
                  <c:v>0.33333333333333331</c:v>
                </c:pt>
                <c:pt idx="14">
                  <c:v>0.35714285714285715</c:v>
                </c:pt>
                <c:pt idx="15">
                  <c:v>0.38095238095238093</c:v>
                </c:pt>
                <c:pt idx="16">
                  <c:v>0.40476190476190477</c:v>
                </c:pt>
                <c:pt idx="17">
                  <c:v>0.42857142857142855</c:v>
                </c:pt>
                <c:pt idx="18">
                  <c:v>0.45238095238095238</c:v>
                </c:pt>
                <c:pt idx="19">
                  <c:v>0.47619047619047616</c:v>
                </c:pt>
                <c:pt idx="20">
                  <c:v>0.5</c:v>
                </c:pt>
                <c:pt idx="21">
                  <c:v>0.52380952380952384</c:v>
                </c:pt>
                <c:pt idx="22">
                  <c:v>0.54761904761904767</c:v>
                </c:pt>
                <c:pt idx="23">
                  <c:v>0.5714285714285714</c:v>
                </c:pt>
                <c:pt idx="24">
                  <c:v>0.59523809523809523</c:v>
                </c:pt>
                <c:pt idx="25">
                  <c:v>0.61904761904761907</c:v>
                </c:pt>
                <c:pt idx="26">
                  <c:v>0.6428571428571429</c:v>
                </c:pt>
                <c:pt idx="27">
                  <c:v>0.66666666666666663</c:v>
                </c:pt>
                <c:pt idx="28">
                  <c:v>0.69047619047619047</c:v>
                </c:pt>
                <c:pt idx="29">
                  <c:v>0.7142857142857143</c:v>
                </c:pt>
                <c:pt idx="30">
                  <c:v>0.73809523809523814</c:v>
                </c:pt>
                <c:pt idx="31">
                  <c:v>0.76190476190476186</c:v>
                </c:pt>
                <c:pt idx="32">
                  <c:v>0.7857142857142857</c:v>
                </c:pt>
                <c:pt idx="33">
                  <c:v>0.80952380952380953</c:v>
                </c:pt>
                <c:pt idx="34">
                  <c:v>0.83333333333333337</c:v>
                </c:pt>
                <c:pt idx="35">
                  <c:v>0.8571428571428571</c:v>
                </c:pt>
                <c:pt idx="36">
                  <c:v>0.88095238095238093</c:v>
                </c:pt>
                <c:pt idx="37">
                  <c:v>0.90476190476190477</c:v>
                </c:pt>
                <c:pt idx="38">
                  <c:v>0.9285714285714286</c:v>
                </c:pt>
                <c:pt idx="39">
                  <c:v>0.95238095238095233</c:v>
                </c:pt>
                <c:pt idx="40">
                  <c:v>0.97619047619047616</c:v>
                </c:pt>
                <c:pt idx="41">
                  <c:v>1</c:v>
                </c:pt>
              </c:numCache>
            </c:numRef>
          </c:xVal>
          <c:yVal>
            <c:numRef>
              <c:f>BPIDF2!$DV$1:$DV$42</c:f>
              <c:numCache>
                <c:formatCode>General</c:formatCode>
                <c:ptCount val="42"/>
                <c:pt idx="0">
                  <c:v>6.4830498755997654E-2</c:v>
                </c:pt>
                <c:pt idx="1">
                  <c:v>7.022534156448243E-2</c:v>
                </c:pt>
                <c:pt idx="2">
                  <c:v>7.3095694830057026E-2</c:v>
                </c:pt>
                <c:pt idx="3">
                  <c:v>8.4606338211707294E-2</c:v>
                </c:pt>
                <c:pt idx="4">
                  <c:v>0.12000479744033679</c:v>
                </c:pt>
                <c:pt idx="5">
                  <c:v>0.12945378502079535</c:v>
                </c:pt>
                <c:pt idx="6">
                  <c:v>0.13022084410234147</c:v>
                </c:pt>
                <c:pt idx="7">
                  <c:v>0.1437548676484702</c:v>
                </c:pt>
                <c:pt idx="8">
                  <c:v>0.17110893268720867</c:v>
                </c:pt>
                <c:pt idx="9">
                  <c:v>0.21004330759160886</c:v>
                </c:pt>
                <c:pt idx="10">
                  <c:v>0.28173622474125409</c:v>
                </c:pt>
                <c:pt idx="11">
                  <c:v>0.31250043123877369</c:v>
                </c:pt>
                <c:pt idx="12">
                  <c:v>0.3159642621593774</c:v>
                </c:pt>
                <c:pt idx="13">
                  <c:v>0.32448449085939618</c:v>
                </c:pt>
                <c:pt idx="14">
                  <c:v>0.33952397321075772</c:v>
                </c:pt>
                <c:pt idx="15">
                  <c:v>0.35002220067739043</c:v>
                </c:pt>
                <c:pt idx="16">
                  <c:v>0.39218599048066821</c:v>
                </c:pt>
                <c:pt idx="17">
                  <c:v>0.39419524297486352</c:v>
                </c:pt>
                <c:pt idx="18">
                  <c:v>0.43262836776649594</c:v>
                </c:pt>
                <c:pt idx="19">
                  <c:v>0.44240179181285749</c:v>
                </c:pt>
                <c:pt idx="20">
                  <c:v>0.45245706782640444</c:v>
                </c:pt>
                <c:pt idx="21">
                  <c:v>0.4810398538014683</c:v>
                </c:pt>
                <c:pt idx="22">
                  <c:v>0.56630169914817308</c:v>
                </c:pt>
                <c:pt idx="23">
                  <c:v>0.5790482170295238</c:v>
                </c:pt>
                <c:pt idx="24">
                  <c:v>0.5932011976672984</c:v>
                </c:pt>
                <c:pt idx="25">
                  <c:v>0.60834375240212069</c:v>
                </c:pt>
                <c:pt idx="26">
                  <c:v>0.63111944699271016</c:v>
                </c:pt>
                <c:pt idx="27">
                  <c:v>0.64206366303050699</c:v>
                </c:pt>
                <c:pt idx="28">
                  <c:v>0.64273634399122903</c:v>
                </c:pt>
                <c:pt idx="29">
                  <c:v>0.70708488801168135</c:v>
                </c:pt>
                <c:pt idx="30">
                  <c:v>0.71379008562101109</c:v>
                </c:pt>
                <c:pt idx="31">
                  <c:v>0.71911544557062168</c:v>
                </c:pt>
                <c:pt idx="32">
                  <c:v>0.74985326883650849</c:v>
                </c:pt>
                <c:pt idx="33">
                  <c:v>0.75765910794553926</c:v>
                </c:pt>
                <c:pt idx="34">
                  <c:v>0.78590168133483329</c:v>
                </c:pt>
                <c:pt idx="35">
                  <c:v>0.82179704750965321</c:v>
                </c:pt>
                <c:pt idx="36">
                  <c:v>0.83972921363058717</c:v>
                </c:pt>
                <c:pt idx="37">
                  <c:v>0.8739821479574561</c:v>
                </c:pt>
                <c:pt idx="38">
                  <c:v>0.8957823389387447</c:v>
                </c:pt>
                <c:pt idx="39">
                  <c:v>0.90942027411755799</c:v>
                </c:pt>
                <c:pt idx="40">
                  <c:v>0.96635971254068709</c:v>
                </c:pt>
                <c:pt idx="41">
                  <c:v>0.99865765968142539</c:v>
                </c:pt>
              </c:numCache>
            </c:numRef>
          </c:yVal>
          <c:smooth val="0"/>
          <c:extLst>
            <c:ext xmlns:c16="http://schemas.microsoft.com/office/drawing/2014/chart" uri="{C3380CC4-5D6E-409C-BE32-E72D297353CC}">
              <c16:uniqueId val="{00000000-DE71-4F63-A177-5D02B2041AEF}"/>
            </c:ext>
          </c:extLst>
        </c:ser>
        <c:ser>
          <c:idx val="1"/>
          <c:order val="1"/>
          <c:spPr>
            <a:ln w="12700">
              <a:solidFill>
                <a:srgbClr val="800000"/>
              </a:solidFill>
              <a:prstDash val="solid"/>
            </a:ln>
          </c:spPr>
          <c:marker>
            <c:symbol val="none"/>
          </c:marker>
          <c:xVal>
            <c:numRef>
              <c:f>BPIDF2!$DW$1:$DW$2</c:f>
              <c:numCache>
                <c:formatCode>General</c:formatCode>
                <c:ptCount val="2"/>
                <c:pt idx="0">
                  <c:v>0</c:v>
                </c:pt>
                <c:pt idx="1">
                  <c:v>1</c:v>
                </c:pt>
              </c:numCache>
            </c:numRef>
          </c:xVal>
          <c:yVal>
            <c:numRef>
              <c:f>BPIDF2!$DX$1:$DX$2</c:f>
              <c:numCache>
                <c:formatCode>General</c:formatCode>
                <c:ptCount val="2"/>
                <c:pt idx="0">
                  <c:v>0</c:v>
                </c:pt>
                <c:pt idx="1">
                  <c:v>1</c:v>
                </c:pt>
              </c:numCache>
            </c:numRef>
          </c:yVal>
          <c:smooth val="0"/>
          <c:extLst>
            <c:ext xmlns:c16="http://schemas.microsoft.com/office/drawing/2014/chart" uri="{C3380CC4-5D6E-409C-BE32-E72D297353CC}">
              <c16:uniqueId val="{00000001-DE71-4F63-A177-5D02B2041AEF}"/>
            </c:ext>
          </c:extLst>
        </c:ser>
        <c:dLbls>
          <c:showLegendKey val="0"/>
          <c:showVal val="0"/>
          <c:showCatName val="0"/>
          <c:showSerName val="0"/>
          <c:showPercent val="0"/>
          <c:showBubbleSize val="0"/>
        </c:dLbls>
        <c:axId val="1851301551"/>
        <c:axId val="1851307375"/>
      </c:scatterChart>
      <c:valAx>
        <c:axId val="1851301551"/>
        <c:scaling>
          <c:orientation val="minMax"/>
          <c:max val="1"/>
          <c:min val="0"/>
        </c:scaling>
        <c:delete val="0"/>
        <c:axPos val="b"/>
        <c:title>
          <c:tx>
            <c:rich>
              <a:bodyPr/>
              <a:lstStyle/>
              <a:p>
                <a:pPr>
                  <a:defRPr/>
                </a:pPr>
                <a:r>
                  <a:rPr lang="en-US"/>
                  <a:t>P(Empirical)</a:t>
                </a:r>
              </a:p>
            </c:rich>
          </c:tx>
          <c:overlay val="0"/>
        </c:title>
        <c:numFmt formatCode="General" sourceLinked="1"/>
        <c:majorTickMark val="out"/>
        <c:minorTickMark val="none"/>
        <c:tickLblPos val="nextTo"/>
        <c:crossAx val="1851307375"/>
        <c:crosses val="autoZero"/>
        <c:crossBetween val="midCat"/>
      </c:valAx>
      <c:valAx>
        <c:axId val="1851307375"/>
        <c:scaling>
          <c:orientation val="minMax"/>
          <c:max val="1"/>
          <c:min val="0"/>
        </c:scaling>
        <c:delete val="0"/>
        <c:axPos val="l"/>
        <c:title>
          <c:tx>
            <c:rich>
              <a:bodyPr/>
              <a:lstStyle/>
              <a:p>
                <a:pPr>
                  <a:defRPr/>
                </a:pPr>
                <a:r>
                  <a:rPr lang="en-US"/>
                  <a:t>P(Model)</a:t>
                </a:r>
              </a:p>
            </c:rich>
          </c:tx>
          <c:overlay val="0"/>
        </c:title>
        <c:numFmt formatCode="General" sourceLinked="1"/>
        <c:majorTickMark val="out"/>
        <c:minorTickMark val="none"/>
        <c:tickLblPos val="nextTo"/>
        <c:crossAx val="1851301551"/>
        <c:crosses val="autoZero"/>
        <c:crossBetween val="midCat"/>
      </c:valAx>
      <c:spPr>
        <a:solidFill>
          <a:srgbClr val="FFFFFF"/>
        </a:solidFill>
        <a:ln w="25400">
          <a:noFill/>
        </a:ln>
      </c:spPr>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#15:</a:t>
            </a:r>
            <a:r>
              <a:rPr lang="en-US" baseline="0"/>
              <a:t>  </a:t>
            </a:r>
            <a:r>
              <a:rPr lang="en-US"/>
              <a:t>Digital Computer</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Data'!$A$207:$A$244</c:f>
              <c:numCache>
                <c:formatCode>General</c:formatCode>
                <c:ptCount val="38"/>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numCache>
            </c:numRef>
          </c:cat>
          <c:val>
            <c:numRef>
              <c:f>'Working Data'!$BT$207:$BT$244</c:f>
              <c:numCache>
                <c:formatCode>General</c:formatCode>
                <c:ptCount val="38"/>
                <c:pt idx="0">
                  <c:v>0</c:v>
                </c:pt>
                <c:pt idx="1">
                  <c:v>0.1</c:v>
                </c:pt>
                <c:pt idx="2">
                  <c:v>0.2</c:v>
                </c:pt>
                <c:pt idx="3">
                  <c:v>0.5</c:v>
                </c:pt>
                <c:pt idx="4">
                  <c:v>0.9</c:v>
                </c:pt>
                <c:pt idx="5">
                  <c:v>7</c:v>
                </c:pt>
                <c:pt idx="6">
                  <c:v>8.1999999999999993</c:v>
                </c:pt>
                <c:pt idx="7">
                  <c:v>9.56</c:v>
                </c:pt>
                <c:pt idx="8">
                  <c:v>10.92</c:v>
                </c:pt>
                <c:pt idx="9">
                  <c:v>12.28</c:v>
                </c:pt>
                <c:pt idx="10">
                  <c:v>13.64</c:v>
                </c:pt>
                <c:pt idx="11">
                  <c:v>15</c:v>
                </c:pt>
                <c:pt idx="12">
                  <c:v>16.95</c:v>
                </c:pt>
                <c:pt idx="13">
                  <c:v>18.899999999999999</c:v>
                </c:pt>
                <c:pt idx="14">
                  <c:v>20.85</c:v>
                </c:pt>
                <c:pt idx="15">
                  <c:v>22.8</c:v>
                </c:pt>
                <c:pt idx="16">
                  <c:v>24.1</c:v>
                </c:pt>
                <c:pt idx="17">
                  <c:v>31.55</c:v>
                </c:pt>
                <c:pt idx="18">
                  <c:v>39</c:v>
                </c:pt>
                <c:pt idx="19">
                  <c:v>47</c:v>
                </c:pt>
                <c:pt idx="20">
                  <c:v>53</c:v>
                </c:pt>
                <c:pt idx="21">
                  <c:v>58</c:v>
                </c:pt>
                <c:pt idx="22">
                  <c:v>63.5</c:v>
                </c:pt>
                <c:pt idx="23">
                  <c:v>66.5</c:v>
                </c:pt>
                <c:pt idx="24">
                  <c:v>68.5</c:v>
                </c:pt>
                <c:pt idx="25">
                  <c:v>70.900000000000006</c:v>
                </c:pt>
                <c:pt idx="26">
                  <c:v>73.2</c:v>
                </c:pt>
                <c:pt idx="27">
                  <c:v>72.900000000000006</c:v>
                </c:pt>
                <c:pt idx="28" formatCode="0.0">
                  <c:v>73.645070422535213</c:v>
                </c:pt>
                <c:pt idx="29" formatCode="0.0">
                  <c:v>74.39014084507042</c:v>
                </c:pt>
                <c:pt idx="30" formatCode="0.0">
                  <c:v>75.135211267605627</c:v>
                </c:pt>
                <c:pt idx="31" formatCode="0.0">
                  <c:v>75.880281690140833</c:v>
                </c:pt>
                <c:pt idx="32" formatCode="0.0">
                  <c:v>76.727592120122139</c:v>
                </c:pt>
                <c:pt idx="33" formatCode="0.0">
                  <c:v>79.085058786788807</c:v>
                </c:pt>
                <c:pt idx="34" formatCode="0.0">
                  <c:v>81.442525453455474</c:v>
                </c:pt>
                <c:pt idx="35">
                  <c:v>83.8</c:v>
                </c:pt>
                <c:pt idx="36">
                  <c:v>83.8</c:v>
                </c:pt>
                <c:pt idx="37">
                  <c:v>83.8</c:v>
                </c:pt>
              </c:numCache>
            </c:numRef>
          </c:val>
          <c:smooth val="0"/>
          <c:extLst>
            <c:ext xmlns:c16="http://schemas.microsoft.com/office/drawing/2014/chart" uri="{C3380CC4-5D6E-409C-BE32-E72D297353CC}">
              <c16:uniqueId val="{00000000-FD63-4E66-BBEE-78989AC3FFFE}"/>
            </c:ext>
          </c:extLst>
        </c:ser>
        <c:ser>
          <c:idx val="1"/>
          <c:order val="1"/>
          <c:tx>
            <c:strRef>
              <c:f>'Working Data'!$BU$28</c:f>
              <c:strCache>
                <c:ptCount val="1"/>
                <c:pt idx="0">
                  <c:v>&lt;--Logistic Curve</c:v>
                </c:pt>
              </c:strCache>
            </c:strRef>
          </c:tx>
          <c:spPr>
            <a:ln w="25400" cap="rnd">
              <a:solidFill>
                <a:schemeClr val="accent2"/>
              </a:solidFill>
              <a:prstDash val="sysDot"/>
              <a:round/>
            </a:ln>
            <a:effectLst/>
          </c:spPr>
          <c:marker>
            <c:symbol val="none"/>
          </c:marker>
          <c:cat>
            <c:numRef>
              <c:f>'Working Data'!$A$207:$A$244</c:f>
              <c:numCache>
                <c:formatCode>General</c:formatCode>
                <c:ptCount val="38"/>
                <c:pt idx="0">
                  <c:v>1978</c:v>
                </c:pt>
                <c:pt idx="1">
                  <c:v>1979</c:v>
                </c:pt>
                <c:pt idx="2">
                  <c:v>1980</c:v>
                </c:pt>
                <c:pt idx="3">
                  <c:v>1981</c:v>
                </c:pt>
                <c:pt idx="4">
                  <c:v>1982</c:v>
                </c:pt>
                <c:pt idx="5">
                  <c:v>1983</c:v>
                </c:pt>
                <c:pt idx="6">
                  <c:v>1984</c:v>
                </c:pt>
                <c:pt idx="7">
                  <c:v>1985</c:v>
                </c:pt>
                <c:pt idx="8">
                  <c:v>1986</c:v>
                </c:pt>
                <c:pt idx="9">
                  <c:v>1987</c:v>
                </c:pt>
                <c:pt idx="10">
                  <c:v>1988</c:v>
                </c:pt>
                <c:pt idx="11">
                  <c:v>1989</c:v>
                </c:pt>
                <c:pt idx="12">
                  <c:v>1990</c:v>
                </c:pt>
                <c:pt idx="13">
                  <c:v>1991</c:v>
                </c:pt>
                <c:pt idx="14">
                  <c:v>1992</c:v>
                </c:pt>
                <c:pt idx="15">
                  <c:v>1993</c:v>
                </c:pt>
                <c:pt idx="16">
                  <c:v>1994</c:v>
                </c:pt>
                <c:pt idx="17">
                  <c:v>1995</c:v>
                </c:pt>
                <c:pt idx="18">
                  <c:v>1996</c:v>
                </c:pt>
                <c:pt idx="19">
                  <c:v>1997</c:v>
                </c:pt>
                <c:pt idx="20">
                  <c:v>1998</c:v>
                </c:pt>
                <c:pt idx="21">
                  <c:v>1999</c:v>
                </c:pt>
                <c:pt idx="22">
                  <c:v>2000</c:v>
                </c:pt>
                <c:pt idx="23">
                  <c:v>2001</c:v>
                </c:pt>
                <c:pt idx="24">
                  <c:v>2002</c:v>
                </c:pt>
                <c:pt idx="25">
                  <c:v>2003</c:v>
                </c:pt>
                <c:pt idx="26">
                  <c:v>2004</c:v>
                </c:pt>
                <c:pt idx="27">
                  <c:v>2005</c:v>
                </c:pt>
                <c:pt idx="28">
                  <c:v>2006</c:v>
                </c:pt>
                <c:pt idx="29">
                  <c:v>2007</c:v>
                </c:pt>
                <c:pt idx="30">
                  <c:v>2008</c:v>
                </c:pt>
                <c:pt idx="31">
                  <c:v>2009</c:v>
                </c:pt>
                <c:pt idx="32">
                  <c:v>2010</c:v>
                </c:pt>
                <c:pt idx="33">
                  <c:v>2011</c:v>
                </c:pt>
                <c:pt idx="34">
                  <c:v>2012</c:v>
                </c:pt>
                <c:pt idx="35">
                  <c:v>2013</c:v>
                </c:pt>
                <c:pt idx="36">
                  <c:v>2014</c:v>
                </c:pt>
                <c:pt idx="37">
                  <c:v>2015</c:v>
                </c:pt>
              </c:numCache>
            </c:numRef>
          </c:cat>
          <c:val>
            <c:numRef>
              <c:f>'Working Data'!$BU$207:$BU$244</c:f>
              <c:numCache>
                <c:formatCode>0.0000</c:formatCode>
                <c:ptCount val="38"/>
                <c:pt idx="0">
                  <c:v>1.242163537241149</c:v>
                </c:pt>
                <c:pt idx="1">
                  <c:v>1.5577820611525266</c:v>
                </c:pt>
                <c:pt idx="2">
                  <c:v>1.9516995456373907</c:v>
                </c:pt>
                <c:pt idx="3">
                  <c:v>2.4422692016106127</c:v>
                </c:pt>
                <c:pt idx="4">
                  <c:v>3.0515487880528358</c:v>
                </c:pt>
                <c:pt idx="5">
                  <c:v>3.8057168943226944</c:v>
                </c:pt>
                <c:pt idx="6">
                  <c:v>4.7353418405903405</c:v>
                </c:pt>
                <c:pt idx="7">
                  <c:v>5.875368446475715</c:v>
                </c:pt>
                <c:pt idx="8">
                  <c:v>7.2646368149961926</c:v>
                </c:pt>
                <c:pt idx="9">
                  <c:v>8.944699019486956</c:v>
                </c:pt>
                <c:pt idx="10">
                  <c:v>10.957674240878603</c:v>
                </c:pt>
                <c:pt idx="11">
                  <c:v>13.342913555859905</c:v>
                </c:pt>
                <c:pt idx="12">
                  <c:v>16.132375844660995</c:v>
                </c:pt>
                <c:pt idx="13">
                  <c:v>19.344886681559654</c:v>
                </c:pt>
                <c:pt idx="14">
                  <c:v>22.979870044591362</c:v>
                </c:pt>
                <c:pt idx="15">
                  <c:v>27.011640386696318</c:v>
                </c:pt>
                <c:pt idx="16">
                  <c:v>31.385745971143834</c:v>
                </c:pt>
                <c:pt idx="17">
                  <c:v>36.018907334477582</c:v>
                </c:pt>
                <c:pt idx="18">
                  <c:v>40.803574968455486</c:v>
                </c:pt>
                <c:pt idx="19">
                  <c:v>45.617028977311762</c:v>
                </c:pt>
                <c:pt idx="20">
                  <c:v>50.333585808712961</c:v>
                </c:pt>
                <c:pt idx="21">
                  <c:v>54.837434516676325</c:v>
                </c:pt>
                <c:pt idx="22">
                  <c:v>59.033404176383364</c:v>
                </c:pt>
                <c:pt idx="23">
                  <c:v>62.853678030357621</c:v>
                </c:pt>
                <c:pt idx="24">
                  <c:v>66.259760172579163</c:v>
                </c:pt>
                <c:pt idx="25">
                  <c:v>69.240278639035026</c:v>
                </c:pt>
                <c:pt idx="26">
                  <c:v>71.806010975078422</c:v>
                </c:pt>
                <c:pt idx="27">
                  <c:v>73.983706791806256</c:v>
                </c:pt>
                <c:pt idx="28">
                  <c:v>75.810004298537734</c:v>
                </c:pt>
                <c:pt idx="29">
                  <c:v>77.326254968085749</c:v>
                </c:pt>
                <c:pt idx="30">
                  <c:v>78.574601796901035</c:v>
                </c:pt>
                <c:pt idx="31">
                  <c:v>79.595316542238436</c:v>
                </c:pt>
                <c:pt idx="32">
                  <c:v>80.425211258387975</c:v>
                </c:pt>
                <c:pt idx="33">
                  <c:v>81.096869213427624</c:v>
                </c:pt>
                <c:pt idx="34">
                  <c:v>81.638445033257483</c:v>
                </c:pt>
                <c:pt idx="35">
                  <c:v>82.073824998713761</c:v>
                </c:pt>
                <c:pt idx="36">
                  <c:v>82.422989971918767</c:v>
                </c:pt>
                <c:pt idx="37">
                  <c:v>82.702471477441804</c:v>
                </c:pt>
              </c:numCache>
            </c:numRef>
          </c:val>
          <c:smooth val="0"/>
          <c:extLst>
            <c:ext xmlns:c16="http://schemas.microsoft.com/office/drawing/2014/chart" uri="{C3380CC4-5D6E-409C-BE32-E72D297353CC}">
              <c16:uniqueId val="{00000001-FD63-4E66-BBEE-78989AC3FFFE}"/>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Data'!$BV$1</c:f>
              <c:strCache>
                <c:ptCount val="1"/>
                <c:pt idx="0">
                  <c:v>1st Derivative (Scaled to Fit)</c:v>
                </c:pt>
              </c:strCache>
            </c:strRef>
          </c:tx>
          <c:spPr>
            <a:ln w="25400" cap="rnd">
              <a:solidFill>
                <a:schemeClr val="accent5"/>
              </a:solidFill>
              <a:prstDash val="sysDash"/>
              <a:round/>
            </a:ln>
            <a:effectLst/>
          </c:spPr>
          <c:marker>
            <c:symbol val="none"/>
          </c:marker>
          <c:val>
            <c:numRef>
              <c:f>'Working Data'!$BV$207:$BV$244</c:f>
              <c:numCache>
                <c:formatCode>0.000</c:formatCode>
                <c:ptCount val="38"/>
                <c:pt idx="0">
                  <c:v>3.5219359927471702E-2</c:v>
                </c:pt>
                <c:pt idx="1">
                  <c:v>4.3999312580937457E-2</c:v>
                </c:pt>
                <c:pt idx="2">
                  <c:v>5.4861415134663027E-2</c:v>
                </c:pt>
                <c:pt idx="3">
                  <c:v>6.8239641831735212E-2</c:v>
                </c:pt>
                <c:pt idx="4">
                  <c:v>8.4625042143122053E-2</c:v>
                </c:pt>
                <c:pt idx="5">
                  <c:v>0.10455379663321727</c:v>
                </c:pt>
                <c:pt idx="6">
                  <c:v>0.12858138885454784</c:v>
                </c:pt>
                <c:pt idx="7">
                  <c:v>0.15723681678425469</c:v>
                </c:pt>
                <c:pt idx="8">
                  <c:v>0.19095033897105151</c:v>
                </c:pt>
                <c:pt idx="9">
                  <c:v>0.22994960690070398</c:v>
                </c:pt>
                <c:pt idx="10">
                  <c:v>0.27412368921024571</c:v>
                </c:pt>
                <c:pt idx="11">
                  <c:v>0.32286408072278622</c:v>
                </c:pt>
                <c:pt idx="12">
                  <c:v>0.37490707731195905</c:v>
                </c:pt>
                <c:pt idx="13">
                  <c:v>0.42822098422668892</c:v>
                </c:pt>
                <c:pt idx="14">
                  <c:v>0.47999784892028868</c:v>
                </c:pt>
                <c:pt idx="15">
                  <c:v>0.52681079068932768</c:v>
                </c:pt>
                <c:pt idx="16">
                  <c:v>0.56497111385904897</c:v>
                </c:pt>
                <c:pt idx="17">
                  <c:v>0.59105921140596862</c:v>
                </c:pt>
                <c:pt idx="18">
                  <c:v>0.60252481969979133</c:v>
                </c:pt>
                <c:pt idx="19">
                  <c:v>0.59819267857154013</c:v>
                </c:pt>
                <c:pt idx="20">
                  <c:v>0.57851074764580968</c:v>
                </c:pt>
                <c:pt idx="21">
                  <c:v>0.545454509414391</c:v>
                </c:pt>
                <c:pt idx="22">
                  <c:v>0.50212115995338324</c:v>
                </c:pt>
                <c:pt idx="23">
                  <c:v>0.45215032817478962</c:v>
                </c:pt>
                <c:pt idx="24">
                  <c:v>0.39914414753005001</c:v>
                </c:pt>
                <c:pt idx="25">
                  <c:v>0.34622326658214481</c:v>
                </c:pt>
                <c:pt idx="26">
                  <c:v>0.29578001540454135</c:v>
                </c:pt>
                <c:pt idx="27">
                  <c:v>0.24941811230500782</c:v>
                </c:pt>
                <c:pt idx="28">
                  <c:v>0.20802591739785906</c:v>
                </c:pt>
                <c:pt idx="29">
                  <c:v>0.17192021549851935</c:v>
                </c:pt>
                <c:pt idx="30">
                  <c:v>0.14100871643894872</c:v>
                </c:pt>
                <c:pt idx="31">
                  <c:v>0.11493841382675951</c:v>
                </c:pt>
                <c:pt idx="32">
                  <c:v>9.3214437028969893E-2</c:v>
                </c:pt>
                <c:pt idx="33">
                  <c:v>7.5286225850253977E-2</c:v>
                </c:pt>
                <c:pt idx="34">
                  <c:v>6.0604571777083283E-2</c:v>
                </c:pt>
                <c:pt idx="35">
                  <c:v>4.8655716880345583E-2</c:v>
                </c:pt>
                <c:pt idx="36">
                  <c:v>3.8978924048646141E-2</c:v>
                </c:pt>
                <c:pt idx="37">
                  <c:v>3.1173005967978111E-2</c:v>
                </c:pt>
              </c:numCache>
            </c:numRef>
          </c:val>
          <c:smooth val="0"/>
          <c:extLst>
            <c:ext xmlns:c16="http://schemas.microsoft.com/office/drawing/2014/chart" uri="{C3380CC4-5D6E-409C-BE32-E72D297353CC}">
              <c16:uniqueId val="{00000002-FD63-4E66-BBEE-78989AC3FFFE}"/>
            </c:ext>
          </c:extLst>
        </c:ser>
        <c:ser>
          <c:idx val="2"/>
          <c:order val="3"/>
          <c:tx>
            <c:strRef>
              <c:f>'Working Data'!$BW$28</c:f>
              <c:strCache>
                <c:ptCount val="1"/>
                <c:pt idx="0">
                  <c:v>2nd Derivative</c:v>
                </c:pt>
              </c:strCache>
            </c:strRef>
          </c:tx>
          <c:spPr>
            <a:ln w="25400" cap="rnd">
              <a:solidFill>
                <a:schemeClr val="accent3"/>
              </a:solidFill>
              <a:prstDash val="dash"/>
              <a:round/>
            </a:ln>
            <a:effectLst/>
          </c:spPr>
          <c:marker>
            <c:symbol val="none"/>
          </c:marker>
          <c:val>
            <c:numRef>
              <c:f>'Working Data'!$BW$207:$BW$244</c:f>
              <c:numCache>
                <c:formatCode>0.0000</c:formatCode>
                <c:ptCount val="38"/>
                <c:pt idx="0">
                  <c:v>6.2947729835970315E-2</c:v>
                </c:pt>
                <c:pt idx="1">
                  <c:v>7.8029713306296711E-2</c:v>
                </c:pt>
                <c:pt idx="2">
                  <c:v>9.6342888320231357E-2</c:v>
                </c:pt>
                <c:pt idx="3">
                  <c:v>0.11836497012825649</c:v>
                </c:pt>
                <c:pt idx="4">
                  <c:v>0.14451966822853848</c:v>
                </c:pt>
                <c:pt idx="5">
                  <c:v>0.1750870242249617</c:v>
                </c:pt>
                <c:pt idx="6">
                  <c:v>0.21006930740879615</c:v>
                </c:pt>
                <c:pt idx="7">
                  <c:v>0.24900504107481675</c:v>
                </c:pt>
                <c:pt idx="8">
                  <c:v>0.29073313295800485</c:v>
                </c:pt>
                <c:pt idx="9">
                  <c:v>0.33312889368667975</c:v>
                </c:pt>
                <c:pt idx="10">
                  <c:v>0.37286693318259329</c:v>
                </c:pt>
                <c:pt idx="11">
                  <c:v>0.40531061353120335</c:v>
                </c:pt>
                <c:pt idx="12">
                  <c:v>0.42467076530059195</c:v>
                </c:pt>
                <c:pt idx="13">
                  <c:v>0.42458760079421271</c:v>
                </c:pt>
                <c:pt idx="14">
                  <c:v>0.39922502324326642</c:v>
                </c:pt>
                <c:pt idx="15">
                  <c:v>0.34479095227369788</c:v>
                </c:pt>
                <c:pt idx="16">
                  <c:v>0.2611313763214444</c:v>
                </c:pt>
                <c:pt idx="17">
                  <c:v>0.15280703927135586</c:v>
                </c:pt>
                <c:pt idx="18">
                  <c:v>2.9040777008381726E-2</c:v>
                </c:pt>
                <c:pt idx="19">
                  <c:v>-9.7744288294395285E-2</c:v>
                </c:pt>
                <c:pt idx="20">
                  <c:v>-0.21447567754385594</c:v>
                </c:pt>
                <c:pt idx="21">
                  <c:v>-0.310213754352196</c:v>
                </c:pt>
                <c:pt idx="22">
                  <c:v>-0.37818694423963539</c:v>
                </c:pt>
                <c:pt idx="23">
                  <c:v>-0.41648317867473184</c:v>
                </c:pt>
                <c:pt idx="24">
                  <c:v>-0.4274222465868765</c:v>
                </c:pt>
                <c:pt idx="25">
                  <c:v>-0.41611515637186486</c:v>
                </c:pt>
                <c:pt idx="26">
                  <c:v>-0.3888496068802334</c:v>
                </c:pt>
                <c:pt idx="27">
                  <c:v>-0.3517765419528352</c:v>
                </c:pt>
                <c:pt idx="28">
                  <c:v>-0.31009848138213342</c:v>
                </c:pt>
                <c:pt idx="29">
                  <c:v>-0.2677358574668377</c:v>
                </c:pt>
                <c:pt idx="30">
                  <c:v>-0.22733469178002694</c:v>
                </c:pt>
                <c:pt idx="31">
                  <c:v>-0.19046138702780627</c:v>
                </c:pt>
                <c:pt idx="32">
                  <c:v>-0.15786380213755158</c:v>
                </c:pt>
                <c:pt idx="33">
                  <c:v>-0.12972427574467096</c:v>
                </c:pt>
                <c:pt idx="34">
                  <c:v>-0.10586943727995467</c:v>
                </c:pt>
                <c:pt idx="35">
                  <c:v>-8.5927347906253282E-2</c:v>
                </c:pt>
                <c:pt idx="36">
                  <c:v>-6.9436157197675555E-2</c:v>
                </c:pt>
                <c:pt idx="37">
                  <c:v>-5.5913863410644603E-2</c:v>
                </c:pt>
              </c:numCache>
            </c:numRef>
          </c:val>
          <c:smooth val="0"/>
          <c:extLst>
            <c:ext xmlns:c16="http://schemas.microsoft.com/office/drawing/2014/chart" uri="{C3380CC4-5D6E-409C-BE32-E72D297353CC}">
              <c16:uniqueId val="{00000003-FD63-4E66-BBEE-78989AC3FFFE}"/>
            </c:ext>
          </c:extLst>
        </c:ser>
        <c:ser>
          <c:idx val="3"/>
          <c:order val="4"/>
          <c:tx>
            <c:strRef>
              <c:f>'Working Data'!$BX$28</c:f>
              <c:strCache>
                <c:ptCount val="1"/>
                <c:pt idx="0">
                  <c:v>3rd Derivative</c:v>
                </c:pt>
              </c:strCache>
            </c:strRef>
          </c:tx>
          <c:spPr>
            <a:ln w="25400" cap="rnd">
              <a:solidFill>
                <a:schemeClr val="accent4"/>
              </a:solidFill>
              <a:prstDash val="dashDot"/>
              <a:round/>
            </a:ln>
            <a:effectLst/>
          </c:spPr>
          <c:marker>
            <c:symbol val="none"/>
          </c:marker>
          <c:val>
            <c:numRef>
              <c:f>'Working Data'!$BX$207:$BX$244</c:f>
              <c:numCache>
                <c:formatCode>0.0000</c:formatCode>
                <c:ptCount val="38"/>
                <c:pt idx="0">
                  <c:v>1.3627125501650685E-2</c:v>
                </c:pt>
                <c:pt idx="1">
                  <c:v>1.6616706078800055E-2</c:v>
                </c:pt>
                <c:pt idx="2">
                  <c:v>2.0090164990975191E-2</c:v>
                </c:pt>
                <c:pt idx="3">
                  <c:v>2.4026085407817303E-2</c:v>
                </c:pt>
                <c:pt idx="4">
                  <c:v>2.8332199278042588E-2</c:v>
                </c:pt>
                <c:pt idx="5">
                  <c:v>3.2805991025334047E-2</c:v>
                </c:pt>
                <c:pt idx="6">
                  <c:v>3.708563995538839E-2</c:v>
                </c:pt>
                <c:pt idx="7">
                  <c:v>4.0596837261891117E-2</c:v>
                </c:pt>
                <c:pt idx="8">
                  <c:v>4.2509419992580462E-2</c:v>
                </c:pt>
                <c:pt idx="9">
                  <c:v>4.1730063325606616E-2</c:v>
                </c:pt>
                <c:pt idx="10">
                  <c:v>3.6970994323013817E-2</c:v>
                </c:pt>
                <c:pt idx="11">
                  <c:v>2.6942066542684856E-2</c:v>
                </c:pt>
                <c:pt idx="12">
                  <c:v>1.0699871984875025E-2</c:v>
                </c:pt>
                <c:pt idx="13">
                  <c:v>-1.1865064979700669E-2</c:v>
                </c:pt>
                <c:pt idx="14">
                  <c:v>-3.9520167958733442E-2</c:v>
                </c:pt>
                <c:pt idx="15">
                  <c:v>-6.9393202631012049E-2</c:v>
                </c:pt>
                <c:pt idx="16">
                  <c:v>-9.7165741881238402E-2</c:v>
                </c:pt>
                <c:pt idx="17">
                  <c:v>-0.1179206464859954</c:v>
                </c:pt>
                <c:pt idx="18">
                  <c:v>-0.12749661058735159</c:v>
                </c:pt>
                <c:pt idx="19">
                  <c:v>-0.12384584476683913</c:v>
                </c:pt>
                <c:pt idx="20">
                  <c:v>-0.10775821508097265</c:v>
                </c:pt>
                <c:pt idx="21">
                  <c:v>-8.2577949259185768E-2</c:v>
                </c:pt>
                <c:pt idx="22">
                  <c:v>-5.3061578787009483E-2</c:v>
                </c:pt>
                <c:pt idx="23">
                  <c:v>-2.3943181840939472E-2</c:v>
                </c:pt>
                <c:pt idx="24">
                  <c:v>1.1851315453892868E-3</c:v>
                </c:pt>
                <c:pt idx="25">
                  <c:v>2.0358758764249085E-2</c:v>
                </c:pt>
                <c:pt idx="26">
                  <c:v>3.3133761907580259E-2</c:v>
                </c:pt>
                <c:pt idx="27">
                  <c:v>4.0140085182668095E-2</c:v>
                </c:pt>
                <c:pt idx="28">
                  <c:v>4.2563145095831353E-2</c:v>
                </c:pt>
                <c:pt idx="29">
                  <c:v>4.1724637119838315E-2</c:v>
                </c:pt>
                <c:pt idx="30">
                  <c:v>3.8821151408113624E-2</c:v>
                </c:pt>
                <c:pt idx="31">
                  <c:v>3.4805109858573297E-2</c:v>
                </c:pt>
                <c:pt idx="32">
                  <c:v>3.0363184599082448E-2</c:v>
                </c:pt>
                <c:pt idx="33">
                  <c:v>2.5947369101101327E-2</c:v>
                </c:pt>
                <c:pt idx="34">
                  <c:v>2.1826083994380952E-2</c:v>
                </c:pt>
                <c:pt idx="35">
                  <c:v>1.8136207108290114E-2</c:v>
                </c:pt>
                <c:pt idx="36">
                  <c:v>1.4927173123912486E-2</c:v>
                </c:pt>
                <c:pt idx="37">
                  <c:v>1.2194582971528627E-2</c:v>
                </c:pt>
              </c:numCache>
            </c:numRef>
          </c:val>
          <c:smooth val="0"/>
          <c:extLst>
            <c:ext xmlns:c16="http://schemas.microsoft.com/office/drawing/2014/chart" uri="{C3380CC4-5D6E-409C-BE32-E72D297353CC}">
              <c16:uniqueId val="{00000004-FD63-4E66-BBEE-78989AC3FFFE}"/>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a:p>
                <a:pPr marL="0" marR="0" lvl="0" indent="0" algn="ctr" defTabSz="914400" rtl="0" eaLnBrk="1" fontAlgn="auto" latinLnBrk="0" hangingPunct="1">
                  <a:lnSpc>
                    <a:spcPct val="100000"/>
                  </a:lnSpc>
                  <a:spcBef>
                    <a:spcPts val="0"/>
                  </a:spcBef>
                  <a:spcAft>
                    <a:spcPts val="0"/>
                  </a:spcAft>
                  <a:buClrTx/>
                  <a:buSzTx/>
                  <a:buFontTx/>
                  <a:buNone/>
                  <a:tabLst/>
                  <a:defRPr/>
                </a:pPr>
                <a:endParaRPr lang="en-US"/>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#20:</a:t>
            </a:r>
            <a:r>
              <a:rPr lang="en-US" baseline="0"/>
              <a:t>  </a:t>
            </a:r>
            <a:r>
              <a:rPr lang="en-US"/>
              <a:t>Electric Dishwasher</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Data'!$A$178:$A$244</c:f>
              <c:numCache>
                <c:formatCode>General</c:formatCode>
                <c:ptCount val="67"/>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numCache>
            </c:numRef>
          </c:cat>
          <c:val>
            <c:numRef>
              <c:f>'Working Data'!$DA$178:$DA$244</c:f>
              <c:numCache>
                <c:formatCode>General</c:formatCode>
                <c:ptCount val="67"/>
                <c:pt idx="0">
                  <c:v>0</c:v>
                </c:pt>
                <c:pt idx="1">
                  <c:v>1.9</c:v>
                </c:pt>
                <c:pt idx="2">
                  <c:v>2.4</c:v>
                </c:pt>
                <c:pt idx="3">
                  <c:v>2.9</c:v>
                </c:pt>
                <c:pt idx="4">
                  <c:v>3.2</c:v>
                </c:pt>
                <c:pt idx="5">
                  <c:v>3.4</c:v>
                </c:pt>
                <c:pt idx="6">
                  <c:v>3.9</c:v>
                </c:pt>
                <c:pt idx="7">
                  <c:v>4.5999999999999996</c:v>
                </c:pt>
                <c:pt idx="8">
                  <c:v>5.0999999999999996</c:v>
                </c:pt>
                <c:pt idx="9">
                  <c:v>5.8</c:v>
                </c:pt>
                <c:pt idx="10">
                  <c:v>6.3</c:v>
                </c:pt>
                <c:pt idx="11">
                  <c:v>7.1</c:v>
                </c:pt>
                <c:pt idx="12">
                  <c:v>8.3000000000000007</c:v>
                </c:pt>
                <c:pt idx="13">
                  <c:v>9.5</c:v>
                </c:pt>
                <c:pt idx="14">
                  <c:v>10.7</c:v>
                </c:pt>
                <c:pt idx="15">
                  <c:v>11.8</c:v>
                </c:pt>
                <c:pt idx="16">
                  <c:v>13.5</c:v>
                </c:pt>
                <c:pt idx="17">
                  <c:v>15.7</c:v>
                </c:pt>
                <c:pt idx="18">
                  <c:v>18.100000000000001</c:v>
                </c:pt>
                <c:pt idx="19">
                  <c:v>20.9</c:v>
                </c:pt>
                <c:pt idx="20">
                  <c:v>23.7</c:v>
                </c:pt>
                <c:pt idx="21">
                  <c:v>26.5</c:v>
                </c:pt>
                <c:pt idx="22">
                  <c:v>29.6</c:v>
                </c:pt>
                <c:pt idx="23">
                  <c:v>30.4</c:v>
                </c:pt>
                <c:pt idx="24">
                  <c:v>31.2</c:v>
                </c:pt>
                <c:pt idx="25">
                  <c:v>32.65</c:v>
                </c:pt>
                <c:pt idx="26">
                  <c:v>33.700000000000003</c:v>
                </c:pt>
                <c:pt idx="27">
                  <c:v>34.58</c:v>
                </c:pt>
                <c:pt idx="28">
                  <c:v>35.299999999999997</c:v>
                </c:pt>
                <c:pt idx="29">
                  <c:v>36</c:v>
                </c:pt>
                <c:pt idx="30">
                  <c:v>36.5</c:v>
                </c:pt>
                <c:pt idx="31">
                  <c:v>37.299999999999997</c:v>
                </c:pt>
                <c:pt idx="32">
                  <c:v>36.700000000000003</c:v>
                </c:pt>
                <c:pt idx="33">
                  <c:v>36.1</c:v>
                </c:pt>
                <c:pt idx="34">
                  <c:v>36.9</c:v>
                </c:pt>
                <c:pt idx="35">
                  <c:v>37.6</c:v>
                </c:pt>
                <c:pt idx="36">
                  <c:v>39.4</c:v>
                </c:pt>
                <c:pt idx="37">
                  <c:v>41.2</c:v>
                </c:pt>
                <c:pt idx="38">
                  <c:v>43.1</c:v>
                </c:pt>
                <c:pt idx="39">
                  <c:v>43.9</c:v>
                </c:pt>
                <c:pt idx="40">
                  <c:v>44.7</c:v>
                </c:pt>
                <c:pt idx="41">
                  <c:v>45.4</c:v>
                </c:pt>
                <c:pt idx="42">
                  <c:v>45.3</c:v>
                </c:pt>
                <c:pt idx="43">
                  <c:v>45.3</c:v>
                </c:pt>
                <c:pt idx="44">
                  <c:v>45.2</c:v>
                </c:pt>
                <c:pt idx="45">
                  <c:v>46.45</c:v>
                </c:pt>
                <c:pt idx="46">
                  <c:v>47.7</c:v>
                </c:pt>
                <c:pt idx="47">
                  <c:v>48.95</c:v>
                </c:pt>
                <c:pt idx="48">
                  <c:v>50.2</c:v>
                </c:pt>
                <c:pt idx="49">
                  <c:v>50.898000000000003</c:v>
                </c:pt>
                <c:pt idx="50">
                  <c:v>51.594999999999999</c:v>
                </c:pt>
                <c:pt idx="51">
                  <c:v>52.292999999999999</c:v>
                </c:pt>
                <c:pt idx="52">
                  <c:v>52.991</c:v>
                </c:pt>
                <c:pt idx="53">
                  <c:v>56.625</c:v>
                </c:pt>
                <c:pt idx="54">
                  <c:v>60.26</c:v>
                </c:pt>
                <c:pt idx="55">
                  <c:v>61.594999999999999</c:v>
                </c:pt>
                <c:pt idx="56">
                  <c:v>62.93</c:v>
                </c:pt>
                <c:pt idx="57">
                  <c:v>63.650999812174661</c:v>
                </c:pt>
                <c:pt idx="58">
                  <c:v>64.371999624349314</c:v>
                </c:pt>
                <c:pt idx="59">
                  <c:v>65.092999436523968</c:v>
                </c:pt>
                <c:pt idx="60">
                  <c:v>65.813999248698636</c:v>
                </c:pt>
                <c:pt idx="61">
                  <c:v>66.5</c:v>
                </c:pt>
                <c:pt idx="62">
                  <c:v>67.07076157240202</c:v>
                </c:pt>
                <c:pt idx="63">
                  <c:v>67.3</c:v>
                </c:pt>
                <c:pt idx="64">
                  <c:v>67.491281980457828</c:v>
                </c:pt>
                <c:pt idx="65">
                  <c:v>67.491281980457828</c:v>
                </c:pt>
                <c:pt idx="66">
                  <c:v>67.491281980457828</c:v>
                </c:pt>
              </c:numCache>
            </c:numRef>
          </c:val>
          <c:smooth val="0"/>
          <c:extLst>
            <c:ext xmlns:c16="http://schemas.microsoft.com/office/drawing/2014/chart" uri="{C3380CC4-5D6E-409C-BE32-E72D297353CC}">
              <c16:uniqueId val="{00000000-8148-48F0-97B8-0D6FE4818E30}"/>
            </c:ext>
          </c:extLst>
        </c:ser>
        <c:ser>
          <c:idx val="1"/>
          <c:order val="1"/>
          <c:tx>
            <c:strRef>
              <c:f>'Working Data'!$DB$28</c:f>
              <c:strCache>
                <c:ptCount val="1"/>
                <c:pt idx="0">
                  <c:v>&lt;--Logistic Curve</c:v>
                </c:pt>
              </c:strCache>
            </c:strRef>
          </c:tx>
          <c:spPr>
            <a:ln w="25400" cap="rnd">
              <a:solidFill>
                <a:schemeClr val="accent2"/>
              </a:solidFill>
              <a:prstDash val="sysDot"/>
              <a:round/>
            </a:ln>
            <a:effectLst/>
          </c:spPr>
          <c:marker>
            <c:symbol val="none"/>
          </c:marker>
          <c:cat>
            <c:numRef>
              <c:f>'Working Data'!$A$178:$A$244</c:f>
              <c:numCache>
                <c:formatCode>General</c:formatCode>
                <c:ptCount val="67"/>
                <c:pt idx="0">
                  <c:v>1949</c:v>
                </c:pt>
                <c:pt idx="1">
                  <c:v>1950</c:v>
                </c:pt>
                <c:pt idx="2">
                  <c:v>1951</c:v>
                </c:pt>
                <c:pt idx="3">
                  <c:v>1952</c:v>
                </c:pt>
                <c:pt idx="4">
                  <c:v>1953</c:v>
                </c:pt>
                <c:pt idx="5">
                  <c:v>1954</c:v>
                </c:pt>
                <c:pt idx="6">
                  <c:v>1955</c:v>
                </c:pt>
                <c:pt idx="7">
                  <c:v>1956</c:v>
                </c:pt>
                <c:pt idx="8">
                  <c:v>1957</c:v>
                </c:pt>
                <c:pt idx="9">
                  <c:v>1958</c:v>
                </c:pt>
                <c:pt idx="10">
                  <c:v>1959</c:v>
                </c:pt>
                <c:pt idx="11">
                  <c:v>1960</c:v>
                </c:pt>
                <c:pt idx="12">
                  <c:v>1961</c:v>
                </c:pt>
                <c:pt idx="13">
                  <c:v>1962</c:v>
                </c:pt>
                <c:pt idx="14">
                  <c:v>1963</c:v>
                </c:pt>
                <c:pt idx="15">
                  <c:v>1964</c:v>
                </c:pt>
                <c:pt idx="16">
                  <c:v>1965</c:v>
                </c:pt>
                <c:pt idx="17">
                  <c:v>1966</c:v>
                </c:pt>
                <c:pt idx="18">
                  <c:v>1967</c:v>
                </c:pt>
                <c:pt idx="19">
                  <c:v>1968</c:v>
                </c:pt>
                <c:pt idx="20">
                  <c:v>1969</c:v>
                </c:pt>
                <c:pt idx="21">
                  <c:v>1970</c:v>
                </c:pt>
                <c:pt idx="22">
                  <c:v>1971</c:v>
                </c:pt>
                <c:pt idx="23">
                  <c:v>1972</c:v>
                </c:pt>
                <c:pt idx="24">
                  <c:v>1973</c:v>
                </c:pt>
                <c:pt idx="25">
                  <c:v>1974</c:v>
                </c:pt>
                <c:pt idx="26">
                  <c:v>1975</c:v>
                </c:pt>
                <c:pt idx="27">
                  <c:v>1976</c:v>
                </c:pt>
                <c:pt idx="28">
                  <c:v>1977</c:v>
                </c:pt>
                <c:pt idx="29">
                  <c:v>1978</c:v>
                </c:pt>
                <c:pt idx="30">
                  <c:v>1979</c:v>
                </c:pt>
                <c:pt idx="31">
                  <c:v>1980</c:v>
                </c:pt>
                <c:pt idx="32">
                  <c:v>1981</c:v>
                </c:pt>
                <c:pt idx="33">
                  <c:v>1982</c:v>
                </c:pt>
                <c:pt idx="34">
                  <c:v>1983</c:v>
                </c:pt>
                <c:pt idx="35">
                  <c:v>1984</c:v>
                </c:pt>
                <c:pt idx="36">
                  <c:v>1985</c:v>
                </c:pt>
                <c:pt idx="37">
                  <c:v>1986</c:v>
                </c:pt>
                <c:pt idx="38">
                  <c:v>1987</c:v>
                </c:pt>
                <c:pt idx="39">
                  <c:v>1988</c:v>
                </c:pt>
                <c:pt idx="40">
                  <c:v>1989</c:v>
                </c:pt>
                <c:pt idx="41">
                  <c:v>1990</c:v>
                </c:pt>
                <c:pt idx="42">
                  <c:v>1991</c:v>
                </c:pt>
                <c:pt idx="43">
                  <c:v>1992</c:v>
                </c:pt>
                <c:pt idx="44">
                  <c:v>1993</c:v>
                </c:pt>
                <c:pt idx="45">
                  <c:v>1994</c:v>
                </c:pt>
                <c:pt idx="46">
                  <c:v>1995</c:v>
                </c:pt>
                <c:pt idx="47">
                  <c:v>1996</c:v>
                </c:pt>
                <c:pt idx="48">
                  <c:v>1997</c:v>
                </c:pt>
                <c:pt idx="49">
                  <c:v>1998</c:v>
                </c:pt>
                <c:pt idx="50">
                  <c:v>1999</c:v>
                </c:pt>
                <c:pt idx="51">
                  <c:v>2000</c:v>
                </c:pt>
                <c:pt idx="52">
                  <c:v>2001</c:v>
                </c:pt>
                <c:pt idx="53">
                  <c:v>2002</c:v>
                </c:pt>
                <c:pt idx="54">
                  <c:v>2003</c:v>
                </c:pt>
                <c:pt idx="55">
                  <c:v>2004</c:v>
                </c:pt>
                <c:pt idx="56">
                  <c:v>2005</c:v>
                </c:pt>
                <c:pt idx="57">
                  <c:v>2006</c:v>
                </c:pt>
                <c:pt idx="58">
                  <c:v>2007</c:v>
                </c:pt>
                <c:pt idx="59">
                  <c:v>2008</c:v>
                </c:pt>
                <c:pt idx="60">
                  <c:v>2009</c:v>
                </c:pt>
                <c:pt idx="61">
                  <c:v>2010</c:v>
                </c:pt>
                <c:pt idx="62">
                  <c:v>2011</c:v>
                </c:pt>
                <c:pt idx="63">
                  <c:v>2012</c:v>
                </c:pt>
                <c:pt idx="64">
                  <c:v>2013</c:v>
                </c:pt>
                <c:pt idx="65">
                  <c:v>2014</c:v>
                </c:pt>
                <c:pt idx="66">
                  <c:v>2015</c:v>
                </c:pt>
              </c:numCache>
            </c:numRef>
          </c:cat>
          <c:val>
            <c:numRef>
              <c:f>'Working Data'!$DB$178:$DB$244</c:f>
              <c:numCache>
                <c:formatCode>0.000</c:formatCode>
                <c:ptCount val="67"/>
                <c:pt idx="0">
                  <c:v>4.9826489070980839</c:v>
                </c:pt>
                <c:pt idx="1">
                  <c:v>5.3783097136640823</c:v>
                </c:pt>
                <c:pt idx="2">
                  <c:v>5.8024729715255434</c:v>
                </c:pt>
                <c:pt idx="3">
                  <c:v>6.2567189147140052</c:v>
                </c:pt>
                <c:pt idx="4">
                  <c:v>6.7426391966784012</c:v>
                </c:pt>
                <c:pt idx="5">
                  <c:v>7.2618231031082363</c:v>
                </c:pt>
                <c:pt idx="6">
                  <c:v>7.8158415449086824</c:v>
                </c:pt>
                <c:pt idx="7">
                  <c:v>8.4062287464270913</c:v>
                </c:pt>
                <c:pt idx="8">
                  <c:v>9.0344615917994542</c:v>
                </c:pt>
                <c:pt idx="9">
                  <c:v>9.7019366532200468</c:v>
                </c:pt>
                <c:pt idx="10">
                  <c:v>10.409944999706912</c:v>
                </c:pt>
                <c:pt idx="11">
                  <c:v>11.159644973575872</c:v>
                </c:pt>
                <c:pt idx="12">
                  <c:v>11.952033223539376</c:v>
                </c:pt>
                <c:pt idx="13">
                  <c:v>12.787914396250365</c:v>
                </c:pt>
                <c:pt idx="14">
                  <c:v>13.667870009106952</c:v>
                </c:pt>
                <c:pt idx="15">
                  <c:v>14.592227151727737</c:v>
                </c:pt>
                <c:pt idx="16">
                  <c:v>15.561027785767187</c:v>
                </c:pt>
                <c:pt idx="17">
                  <c:v>16.573999525360151</c:v>
                </c:pt>
                <c:pt idx="18">
                  <c:v>17.630528875005083</c:v>
                </c:pt>
                <c:pt idx="19">
                  <c:v>18.729637968906513</c:v>
                </c:pt>
                <c:pt idx="20">
                  <c:v>19.869965886325694</c:v>
                </c:pt>
                <c:pt idx="21">
                  <c:v>21.049755602568098</c:v>
                </c:pt>
                <c:pt idx="22">
                  <c:v>22.266847567611222</c:v>
                </c:pt>
                <c:pt idx="23">
                  <c:v>23.518680779268241</c:v>
                </c:pt>
                <c:pt idx="24">
                  <c:v>24.802302033819924</c:v>
                </c:pt>
                <c:pt idx="25">
                  <c:v>26.114383797029618</c:v>
                </c:pt>
                <c:pt idx="26">
                  <c:v>27.451250849825303</c:v>
                </c:pt>
                <c:pt idx="27">
                  <c:v>28.808915537831037</c:v>
                </c:pt>
                <c:pt idx="28">
                  <c:v>30.183121108758836</c:v>
                </c:pt>
                <c:pt idx="29">
                  <c:v>31.569392276127473</c:v>
                </c:pt>
                <c:pt idx="30">
                  <c:v>32.963091823406316</c:v>
                </c:pt>
                <c:pt idx="31">
                  <c:v>34.359481781086416</c:v>
                </c:pt>
                <c:pt idx="32">
                  <c:v>35.753787490034995</c:v>
                </c:pt>
                <c:pt idx="33">
                  <c:v>37.141262723635371</c:v>
                </c:pt>
                <c:pt idx="34">
                  <c:v>38.517253989065416</c:v>
                </c:pt>
                <c:pt idx="35">
                  <c:v>39.877262168520545</c:v>
                </c:pt>
                <c:pt idx="36">
                  <c:v>41.216999791216011</c:v>
                </c:pt>
                <c:pt idx="37">
                  <c:v>42.532442436979451</c:v>
                </c:pt>
                <c:pt idx="38">
                  <c:v>43.819873046931725</c:v>
                </c:pt>
                <c:pt idx="39">
                  <c:v>45.075918236864474</c:v>
                </c:pt>
                <c:pt idx="40">
                  <c:v>46.297576052990408</c:v>
                </c:pt>
                <c:pt idx="41">
                  <c:v>47.482234956108748</c:v>
                </c:pt>
                <c:pt idx="42">
                  <c:v>48.627684148870308</c:v>
                </c:pt>
                <c:pt idx="43">
                  <c:v>49.732115654861538</c:v>
                </c:pt>
                <c:pt idx="44">
                  <c:v>50.794118804935813</c:v>
                </c:pt>
                <c:pt idx="45">
                  <c:v>51.812667977555684</c:v>
                </c:pt>
                <c:pt idx="46">
                  <c:v>52.787104572503317</c:v>
                </c:pt>
                <c:pt idx="47">
                  <c:v>53.717114272044064</c:v>
                </c:pt>
                <c:pt idx="48">
                  <c:v>54.602700664886854</c:v>
                </c:pt>
                <c:pt idx="49">
                  <c:v>55.444156283068992</c:v>
                </c:pt>
                <c:pt idx="50">
                  <c:v>56.242032038828739</c:v>
                </c:pt>
                <c:pt idx="51">
                  <c:v>56.997105956958606</c:v>
                </c:pt>
                <c:pt idx="52">
                  <c:v>57.710351987323442</c:v>
                </c:pt>
                <c:pt idx="53">
                  <c:v>58.382909560760766</c:v>
                </c:pt>
                <c:pt idx="54">
                  <c:v>59.016054426924825</c:v>
                </c:pt>
                <c:pt idx="55">
                  <c:v>59.611171190903093</c:v>
                </c:pt>
                <c:pt idx="56">
                  <c:v>60.169727851302284</c:v>
                </c:pt>
                <c:pt idx="57">
                  <c:v>60.693252539245442</c:v>
                </c:pt>
                <c:pt idx="58">
                  <c:v>61.183312567356971</c:v>
                </c:pt>
                <c:pt idx="59">
                  <c:v>61.641495821266652</c:v>
                </c:pt>
                <c:pt idx="60">
                  <c:v>62.06939446349628</c:v>
                </c:pt>
                <c:pt idx="61">
                  <c:v>62.468590870204544</c:v>
                </c:pt>
                <c:pt idx="62">
                  <c:v>62.840645684096032</c:v>
                </c:pt>
                <c:pt idx="63">
                  <c:v>63.187087840501924</c:v>
                </c:pt>
                <c:pt idx="64">
                  <c:v>63.509406406722647</c:v>
                </c:pt>
                <c:pt idx="65">
                  <c:v>63.809044065662263</c:v>
                </c:pt>
                <c:pt idx="66">
                  <c:v>64.087392072111214</c:v>
                </c:pt>
              </c:numCache>
            </c:numRef>
          </c:val>
          <c:smooth val="0"/>
          <c:extLst>
            <c:ext xmlns:c16="http://schemas.microsoft.com/office/drawing/2014/chart" uri="{C3380CC4-5D6E-409C-BE32-E72D297353CC}">
              <c16:uniqueId val="{00000001-8148-48F0-97B8-0D6FE4818E30}"/>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Data'!$DC$1</c:f>
              <c:strCache>
                <c:ptCount val="1"/>
                <c:pt idx="0">
                  <c:v>1st Derivative (Scaled to Fit)</c:v>
                </c:pt>
              </c:strCache>
            </c:strRef>
          </c:tx>
          <c:spPr>
            <a:ln w="25400" cap="rnd">
              <a:solidFill>
                <a:schemeClr val="accent5"/>
              </a:solidFill>
              <a:prstDash val="sysDash"/>
              <a:round/>
            </a:ln>
            <a:effectLst/>
          </c:spPr>
          <c:marker>
            <c:symbol val="none"/>
          </c:marker>
          <c:val>
            <c:numRef>
              <c:f>'Working Data'!$DC$178:$DC$244</c:f>
              <c:numCache>
                <c:formatCode>0.000</c:formatCode>
                <c:ptCount val="67"/>
                <c:pt idx="0">
                  <c:v>4.7741383316948778E-2</c:v>
                </c:pt>
                <c:pt idx="1">
                  <c:v>5.120627869505421E-2</c:v>
                </c:pt>
                <c:pt idx="2">
                  <c:v>5.4867481618707643E-2</c:v>
                </c:pt>
                <c:pt idx="3">
                  <c:v>5.8727192312118634E-2</c:v>
                </c:pt>
                <c:pt idx="4">
                  <c:v>6.278602161961172E-2</c:v>
                </c:pt>
                <c:pt idx="5">
                  <c:v>6.7042720436191625E-2</c:v>
                </c:pt>
                <c:pt idx="6">
                  <c:v>7.1493896055993572E-2</c:v>
                </c:pt>
                <c:pt idx="7">
                  <c:v>7.6133720629521937E-2</c:v>
                </c:pt>
                <c:pt idx="8">
                  <c:v>8.0953638504415337E-2</c:v>
                </c:pt>
                <c:pt idx="9">
                  <c:v>8.594208092304112E-2</c:v>
                </c:pt>
                <c:pt idx="10">
                  <c:v>9.1084198297140831E-2</c:v>
                </c:pt>
                <c:pt idx="11">
                  <c:v>9.6361621982967258E-2</c:v>
                </c:pt>
                <c:pt idx="12">
                  <c:v>0.10175226902095323</c:v>
                </c:pt>
                <c:pt idx="13">
                  <c:v>0.10723020453738312</c:v>
                </c:pt>
                <c:pt idx="14">
                  <c:v>0.11276557726601241</c:v>
                </c:pt>
                <c:pt idx="15">
                  <c:v>0.11832464375646239</c:v>
                </c:pt>
                <c:pt idx="16">
                  <c:v>0.12386989611483157</c:v>
                </c:pt>
                <c:pt idx="17">
                  <c:v>0.12936030640890475</c:v>
                </c:pt>
                <c:pt idx="18">
                  <c:v>0.1347516980426112</c:v>
                </c:pt>
                <c:pt idx="19">
                  <c:v>0.13999725040091976</c:v>
                </c:pt>
                <c:pt idx="20">
                  <c:v>0.14504813791156035</c:v>
                </c:pt>
                <c:pt idx="21">
                  <c:v>0.14985429849389043</c:v>
                </c:pt>
                <c:pt idx="22">
                  <c:v>0.15436531941679021</c:v>
                </c:pt>
                <c:pt idx="23">
                  <c:v>0.15853142123646599</c:v>
                </c:pt>
                <c:pt idx="24">
                  <c:v>0.16230451320987438</c:v>
                </c:pt>
                <c:pt idx="25">
                  <c:v>0.1656392869384922</c:v>
                </c:pt>
                <c:pt idx="26">
                  <c:v>0.16849430958390457</c:v>
                </c:pt>
                <c:pt idx="27">
                  <c:v>0.17083307438202947</c:v>
                </c:pt>
                <c:pt idx="28">
                  <c:v>0.17262496484970691</c:v>
                </c:pt>
                <c:pt idx="29">
                  <c:v>0.17384609035658938</c:v>
                </c:pt>
                <c:pt idx="30">
                  <c:v>0.1744799547513374</c:v>
                </c:pt>
                <c:pt idx="31">
                  <c:v>0.17451792636822125</c:v>
                </c:pt>
                <c:pt idx="32">
                  <c:v>0.17395948663486299</c:v>
                </c:pt>
                <c:pt idx="33">
                  <c:v>0.17281224506619008</c:v>
                </c:pt>
                <c:pt idx="34">
                  <c:v>0.17109171990428765</c:v>
                </c:pt>
                <c:pt idx="35">
                  <c:v>0.16882089519395255</c:v>
                </c:pt>
                <c:pt idx="36">
                  <c:v>0.16602957580871661</c:v>
                </c:pt>
                <c:pt idx="37">
                  <c:v>0.16275357108576355</c:v>
                </c:pt>
                <c:pt idx="38">
                  <c:v>0.15903374467738415</c:v>
                </c:pt>
                <c:pt idx="39">
                  <c:v>0.15491497258744363</c:v>
                </c:pt>
                <c:pt idx="40">
                  <c:v>0.15044505298625366</c:v>
                </c:pt>
                <c:pt idx="41">
                  <c:v>0.14567361038165585</c:v>
                </c:pt>
                <c:pt idx="42">
                  <c:v>0.14065103337522575</c:v>
                </c:pt>
                <c:pt idx="43">
                  <c:v>0.13542748001735994</c:v>
                </c:pt>
                <c:pt idx="44">
                  <c:v>0.13005197825700729</c:v>
                </c:pt>
                <c:pt idx="45">
                  <c:v>0.12457164175502755</c:v>
                </c:pt>
                <c:pt idx="46">
                  <c:v>0.11903101396024676</c:v>
                </c:pt>
                <c:pt idx="47">
                  <c:v>0.11347154632471426</c:v>
                </c:pt>
                <c:pt idx="48">
                  <c:v>0.1079312102440721</c:v>
                </c:pt>
                <c:pt idx="49">
                  <c:v>0.10244423701474521</c:v>
                </c:pt>
                <c:pt idx="50">
                  <c:v>9.7040975946488903E-2</c:v>
                </c:pt>
                <c:pt idx="51">
                  <c:v>9.1747857793497783E-2</c:v>
                </c:pt>
                <c:pt idx="52">
                  <c:v>8.6587448818315163E-2</c:v>
                </c:pt>
                <c:pt idx="53">
                  <c:v>8.1578579963733078E-2</c:v>
                </c:pt>
                <c:pt idx="54">
                  <c:v>7.6736535620966356E-2</c:v>
                </c:pt>
                <c:pt idx="55">
                  <c:v>7.2073287170100919E-2</c:v>
                </c:pt>
                <c:pt idx="56">
                  <c:v>6.7597757651695956E-2</c:v>
                </c:pt>
                <c:pt idx="57">
                  <c:v>6.331610543850219E-2</c:v>
                </c:pt>
                <c:pt idx="58">
                  <c:v>5.9232016465960616E-2</c:v>
                </c:pt>
                <c:pt idx="59">
                  <c:v>5.5346996327174602E-2</c:v>
                </c:pt>
                <c:pt idx="60">
                  <c:v>5.1660655246955185E-2</c:v>
                </c:pt>
                <c:pt idx="61">
                  <c:v>4.8170980550807908E-2</c:v>
                </c:pt>
                <c:pt idx="62">
                  <c:v>4.4874592692227357E-2</c:v>
                </c:pt>
                <c:pt idx="63">
                  <c:v>4.1766982169100915E-2</c:v>
                </c:pt>
                <c:pt idx="64">
                  <c:v>3.8842725737087518E-2</c:v>
                </c:pt>
                <c:pt idx="65">
                  <c:v>3.6095681216348242E-2</c:v>
                </c:pt>
                <c:pt idx="66">
                  <c:v>3.3519160898420546E-2</c:v>
                </c:pt>
              </c:numCache>
            </c:numRef>
          </c:val>
          <c:smooth val="0"/>
          <c:extLst>
            <c:ext xmlns:c16="http://schemas.microsoft.com/office/drawing/2014/chart" uri="{C3380CC4-5D6E-409C-BE32-E72D297353CC}">
              <c16:uniqueId val="{00000002-8148-48F0-97B8-0D6FE4818E30}"/>
            </c:ext>
          </c:extLst>
        </c:ser>
        <c:ser>
          <c:idx val="2"/>
          <c:order val="3"/>
          <c:tx>
            <c:strRef>
              <c:f>'Working Data'!$DD$28</c:f>
              <c:strCache>
                <c:ptCount val="1"/>
                <c:pt idx="0">
                  <c:v>2nd Derivative</c:v>
                </c:pt>
              </c:strCache>
            </c:strRef>
          </c:tx>
          <c:spPr>
            <a:ln w="25400" cap="rnd">
              <a:solidFill>
                <a:schemeClr val="accent3"/>
              </a:solidFill>
              <a:prstDash val="dash"/>
              <a:round/>
            </a:ln>
            <a:effectLst/>
          </c:spPr>
          <c:marker>
            <c:symbol val="none"/>
          </c:marker>
          <c:val>
            <c:numRef>
              <c:f>'Working Data'!$DD$178:$DD$244</c:f>
              <c:numCache>
                <c:formatCode>0.000</c:formatCode>
                <c:ptCount val="67"/>
                <c:pt idx="0">
                  <c:v>2.6942567885493724E-2</c:v>
                </c:pt>
                <c:pt idx="1">
                  <c:v>2.8500503947959856E-2</c:v>
                </c:pt>
                <c:pt idx="2">
                  <c:v>3.0081710339809685E-2</c:v>
                </c:pt>
                <c:pt idx="3">
                  <c:v>3.1674511360921052E-2</c:v>
                </c:pt>
                <c:pt idx="4">
                  <c:v>3.3265130004208998E-2</c:v>
                </c:pt>
                <c:pt idx="5">
                  <c:v>3.4837566454283105E-2</c:v>
                </c:pt>
                <c:pt idx="6">
                  <c:v>3.6373512179013023E-2</c:v>
                </c:pt>
                <c:pt idx="7">
                  <c:v>3.7852311696073289E-2</c:v>
                </c:pt>
                <c:pt idx="8">
                  <c:v>3.9250985216372609E-2</c:v>
                </c:pt>
                <c:pt idx="9">
                  <c:v>4.0544326051364078E-2</c:v>
                </c:pt>
                <c:pt idx="10">
                  <c:v>4.1705086725391263E-2</c:v>
                </c:pt>
                <c:pt idx="11">
                  <c:v>4.2704266944690962E-2</c:v>
                </c:pt>
                <c:pt idx="12">
                  <c:v>4.3511514727737371E-2</c:v>
                </c:pt>
                <c:pt idx="13">
                  <c:v>4.4095648904969011E-2</c:v>
                </c:pt>
                <c:pt idx="14">
                  <c:v>4.4425306707561452E-2</c:v>
                </c:pt>
                <c:pt idx="15">
                  <c:v>4.4469714227136498E-2</c:v>
                </c:pt>
                <c:pt idx="16">
                  <c:v>4.419957020429497E-2</c:v>
                </c:pt>
                <c:pt idx="17">
                  <c:v>4.3588025111944054E-2</c:v>
                </c:pt>
                <c:pt idx="18">
                  <c:v>4.2611728239141194E-2</c:v>
                </c:pt>
                <c:pt idx="19">
                  <c:v>4.1251906044107722E-2</c:v>
                </c:pt>
                <c:pt idx="20">
                  <c:v>3.9495426202532269E-2</c:v>
                </c:pt>
                <c:pt idx="21">
                  <c:v>3.7335794439476246E-2</c:v>
                </c:pt>
                <c:pt idx="22">
                  <c:v>3.4774026376252355E-2</c:v>
                </c:pt>
                <c:pt idx="23">
                  <c:v>3.1819335186552625E-2</c:v>
                </c:pt>
                <c:pt idx="24">
                  <c:v>2.8489578615336578E-2</c:v>
                </c:pt>
                <c:pt idx="25">
                  <c:v>2.481141635042193E-2</c:v>
                </c:pt>
                <c:pt idx="26">
                  <c:v>2.0820140914794866E-2</c:v>
                </c:pt>
                <c:pt idx="27">
                  <c:v>1.6559161729871111E-2</c:v>
                </c:pt>
                <c:pt idx="28">
                  <c:v>1.207914181839957E-2</c:v>
                </c:pt>
                <c:pt idx="29">
                  <c:v>7.4368083164271228E-3</c:v>
                </c:pt>
                <c:pt idx="30">
                  <c:v>2.6934797285914011E-3</c:v>
                </c:pt>
                <c:pt idx="31">
                  <c:v>-2.0866273017619836E-3</c:v>
                </c:pt>
                <c:pt idx="32">
                  <c:v>-6.8382329559205628E-3</c:v>
                </c:pt>
                <c:pt idx="33">
                  <c:v>-1.1496881681884152E-2</c:v>
                </c:pt>
                <c:pt idx="34">
                  <c:v>-1.6000788927896314E-2</c:v>
                </c:pt>
                <c:pt idx="35">
                  <c:v>-2.0292557032712953E-2</c:v>
                </c:pt>
                <c:pt idx="36">
                  <c:v>-2.4320679853449927E-2</c:v>
                </c:pt>
                <c:pt idx="37">
                  <c:v>-2.8040771076749956E-2</c:v>
                </c:pt>
                <c:pt idx="38">
                  <c:v>-3.1416470608975879E-2</c:v>
                </c:pt>
                <c:pt idx="39">
                  <c:v>-3.4420005072603448E-2</c:v>
                </c:pt>
                <c:pt idx="40">
                  <c:v>-3.7032400251440487E-2</c:v>
                </c:pt>
                <c:pt idx="41">
                  <c:v>-3.9243363474740257E-2</c:v>
                </c:pt>
                <c:pt idx="42">
                  <c:v>-4.1050870901092239E-2</c:v>
                </c:pt>
                <c:pt idx="43">
                  <c:v>-4.2460507423412799E-2</c:v>
                </c:pt>
                <c:pt idx="44">
                  <c:v>-4.3484614961685153E-2</c:v>
                </c:pt>
                <c:pt idx="45">
                  <c:v>-4.4141308244711248E-2</c:v>
                </c:pt>
                <c:pt idx="46">
                  <c:v>-4.4453416240179559E-2</c:v>
                </c:pt>
                <c:pt idx="47">
                  <c:v>-4.444740292007085E-2</c:v>
                </c:pt>
                <c:pt idx="48">
                  <c:v>-4.4152313971433765E-2</c:v>
                </c:pt>
                <c:pt idx="49">
                  <c:v>-4.3598787358562402E-2</c:v>
                </c:pt>
                <c:pt idx="50">
                  <c:v>-4.2818156234893615E-2</c:v>
                </c:pt>
                <c:pt idx="51">
                  <c:v>-4.1841663383430039E-2</c:v>
                </c:pt>
                <c:pt idx="52">
                  <c:v>-4.0699797748785481E-2</c:v>
                </c:pt>
                <c:pt idx="53">
                  <c:v>-3.9421756135825665E-2</c:v>
                </c:pt>
                <c:pt idx="54">
                  <c:v>-3.8035027029496925E-2</c:v>
                </c:pt>
                <c:pt idx="55">
                  <c:v>-3.6565088818882284E-2</c:v>
                </c:pt>
                <c:pt idx="56">
                  <c:v>-3.5035211441465618E-2</c:v>
                </c:pt>
                <c:pt idx="57">
                  <c:v>-3.3466348467742692E-2</c:v>
                </c:pt>
                <c:pt idx="58">
                  <c:v>-3.1877105734046306E-2</c:v>
                </c:pt>
                <c:pt idx="59">
                  <c:v>-3.028377259038274E-2</c:v>
                </c:pt>
                <c:pt idx="60">
                  <c:v>-2.8700402446323495E-2</c:v>
                </c:pt>
                <c:pt idx="61">
                  <c:v>-2.7138930372616821E-2</c:v>
                </c:pt>
                <c:pt idx="62">
                  <c:v>-2.5609316875440089E-2</c:v>
                </c:pt>
                <c:pt idx="63">
                  <c:v>-2.4119708460622905E-2</c:v>
                </c:pt>
                <c:pt idx="64">
                  <c:v>-2.267660713459772E-2</c:v>
                </c:pt>
                <c:pt idx="65">
                  <c:v>-2.1285042464784652E-2</c:v>
                </c:pt>
                <c:pt idx="66">
                  <c:v>-1.9948741188334822E-2</c:v>
                </c:pt>
              </c:numCache>
            </c:numRef>
          </c:val>
          <c:smooth val="0"/>
          <c:extLst>
            <c:ext xmlns:c16="http://schemas.microsoft.com/office/drawing/2014/chart" uri="{C3380CC4-5D6E-409C-BE32-E72D297353CC}">
              <c16:uniqueId val="{00000003-8148-48F0-97B8-0D6FE4818E30}"/>
            </c:ext>
          </c:extLst>
        </c:ser>
        <c:ser>
          <c:idx val="3"/>
          <c:order val="4"/>
          <c:tx>
            <c:strRef>
              <c:f>'Working Data'!$DE$28</c:f>
              <c:strCache>
                <c:ptCount val="1"/>
                <c:pt idx="0">
                  <c:v>3rd Derivative</c:v>
                </c:pt>
              </c:strCache>
            </c:strRef>
          </c:tx>
          <c:spPr>
            <a:ln w="25400" cap="rnd">
              <a:solidFill>
                <a:schemeClr val="accent4"/>
              </a:solidFill>
              <a:prstDash val="dashDot"/>
              <a:round/>
            </a:ln>
            <a:effectLst/>
          </c:spPr>
          <c:marker>
            <c:symbol val="none"/>
          </c:marker>
          <c:val>
            <c:numRef>
              <c:f>'Working Data'!$DE$178:$DE$244</c:f>
              <c:numCache>
                <c:formatCode>0.000</c:formatCode>
                <c:ptCount val="67"/>
                <c:pt idx="0">
                  <c:v>1.5429056470642518E-3</c:v>
                </c:pt>
                <c:pt idx="1">
                  <c:v>1.571349066178232E-3</c:v>
                </c:pt>
                <c:pt idx="2">
                  <c:v>1.5891202293262614E-3</c:v>
                </c:pt>
                <c:pt idx="3">
                  <c:v>1.594187695589145E-3</c:v>
                </c:pt>
                <c:pt idx="4">
                  <c:v>1.5843844157651952E-3</c:v>
                </c:pt>
                <c:pt idx="5">
                  <c:v>1.5574377311892151E-3</c:v>
                </c:pt>
                <c:pt idx="6">
                  <c:v>1.5110107938059233E-3</c:v>
                </c:pt>
                <c:pt idx="7">
                  <c:v>1.4427566855387407E-3</c:v>
                </c:pt>
                <c:pt idx="8">
                  <c:v>1.3503861701640878E-3</c:v>
                </c:pt>
                <c:pt idx="9">
                  <c:v>1.2317494818081187E-3</c:v>
                </c:pt>
                <c:pt idx="10">
                  <c:v>1.0849318185479418E-3</c:v>
                </c:pt>
                <c:pt idx="11">
                  <c:v>9.0836125757528814E-4</c:v>
                </c:pt>
                <c:pt idx="12">
                  <c:v>7.009266490579228E-4</c:v>
                </c:pt>
                <c:pt idx="13">
                  <c:v>4.6210171403021741E-4</c:v>
                </c:pt>
                <c:pt idx="14">
                  <c:v>1.9207013399698297E-4</c:v>
                </c:pt>
                <c:pt idx="15">
                  <c:v>-1.081550210383571E-4</c:v>
                </c:pt>
                <c:pt idx="16">
                  <c:v>-4.3662548490529723E-4</c:v>
                </c:pt>
                <c:pt idx="17">
                  <c:v>-7.9037456660497934E-4</c:v>
                </c:pt>
                <c:pt idx="18">
                  <c:v>-1.1653659637359481E-3</c:v>
                </c:pt>
                <c:pt idx="19">
                  <c:v>-1.5564838998277113E-3</c:v>
                </c:pt>
                <c:pt idx="20">
                  <c:v>-1.9575728359136351E-3</c:v>
                </c:pt>
                <c:pt idx="21">
                  <c:v>-2.361533017198051E-3</c:v>
                </c:pt>
                <c:pt idx="22">
                  <c:v>-2.7604751492251037E-3</c:v>
                </c:pt>
                <c:pt idx="23">
                  <c:v>-3.1459336516501133E-3</c:v>
                </c:pt>
                <c:pt idx="24">
                  <c:v>-3.5091334408294686E-3</c:v>
                </c:pt>
                <c:pt idx="25">
                  <c:v>-3.8413004049290397E-3</c:v>
                </c:pt>
                <c:pt idx="26">
                  <c:v>-4.1340011241061021E-3</c:v>
                </c:pt>
                <c:pt idx="27">
                  <c:v>-4.3794934808222994E-3</c:v>
                </c:pt>
                <c:pt idx="28">
                  <c:v>-4.5710671226919658E-3</c:v>
                </c:pt>
                <c:pt idx="29">
                  <c:v>-4.7033517202654026E-3</c:v>
                </c:pt>
                <c:pt idx="30">
                  <c:v>-4.7725718836239012E-3</c:v>
                </c:pt>
                <c:pt idx="31">
                  <c:v>-4.7767305252284569E-3</c:v>
                </c:pt>
                <c:pt idx="32">
                  <c:v>-4.7157071948946928E-3</c:v>
                </c:pt>
                <c:pt idx="33">
                  <c:v>-4.5912640398118598E-3</c:v>
                </c:pt>
                <c:pt idx="34">
                  <c:v>-4.406958941670553E-3</c:v>
                </c:pt>
                <c:pt idx="35">
                  <c:v>-4.167972329508573E-3</c:v>
                </c:pt>
                <c:pt idx="36">
                  <c:v>-3.8808604294292099E-3</c:v>
                </c:pt>
                <c:pt idx="37">
                  <c:v>-3.5532526555091424E-3</c:v>
                </c:pt>
                <c:pt idx="38">
                  <c:v>-3.193514016064465E-3</c:v>
                </c:pt>
                <c:pt idx="39">
                  <c:v>-2.8103945870402952E-3</c:v>
                </c:pt>
                <c:pt idx="40">
                  <c:v>-2.4126873196420049E-3</c:v>
                </c:pt>
                <c:pt idx="41">
                  <c:v>-2.0089129563178923E-3</c:v>
                </c:pt>
                <c:pt idx="42">
                  <c:v>-1.607047049430163E-3</c:v>
                </c:pt>
                <c:pt idx="43">
                  <c:v>-1.214299525400597E-3</c:v>
                </c:pt>
                <c:pt idx="44">
                  <c:v>-8.3695244430662531E-4</c:v>
                </c:pt>
                <c:pt idx="45">
                  <c:v>-4.8025704855443271E-4</c:v>
                </c:pt>
                <c:pt idx="46">
                  <c:v>-1.4838724972116225E-4</c:v>
                </c:pt>
                <c:pt idx="47">
                  <c:v>1.5555638366173424E-4</c:v>
                </c:pt>
                <c:pt idx="48">
                  <c:v>4.2950018939133555E-4</c:v>
                </c:pt>
                <c:pt idx="49">
                  <c:v>6.7231772676300803E-4</c:v>
                </c:pt>
                <c:pt idx="50">
                  <c:v>8.8372632550788816E-4</c:v>
                </c:pt>
                <c:pt idx="51">
                  <c:v>1.0641689227959556E-3</c:v>
                </c:pt>
                <c:pt idx="52">
                  <c:v>1.2146892949501202E-3</c:v>
                </c:pt>
                <c:pt idx="53">
                  <c:v>1.3368075138734585E-3</c:v>
                </c:pt>
                <c:pt idx="54">
                  <c:v>1.4324010260106956E-3</c:v>
                </c:pt>
                <c:pt idx="55">
                  <c:v>1.503595307137021E-3</c:v>
                </c:pt>
                <c:pt idx="56">
                  <c:v>1.5526666965947366E-3</c:v>
                </c:pt>
                <c:pt idx="57">
                  <c:v>1.5819588308132954E-3</c:v>
                </c:pt>
                <c:pt idx="58">
                  <c:v>1.5938131166024366E-3</c:v>
                </c:pt>
                <c:pt idx="59">
                  <c:v>1.5905129217887632E-3</c:v>
                </c:pt>
                <c:pt idx="60">
                  <c:v>1.5742406064582618E-3</c:v>
                </c:pt>
                <c:pt idx="61">
                  <c:v>1.5470461513376558E-3</c:v>
                </c:pt>
                <c:pt idx="62">
                  <c:v>1.5108259321989748E-3</c:v>
                </c:pt>
                <c:pt idx="63">
                  <c:v>1.4673101092424346E-3</c:v>
                </c:pt>
                <c:pt idx="64">
                  <c:v>1.418057117340017E-3</c:v>
                </c:pt>
                <c:pt idx="65">
                  <c:v>1.3644538286593675E-3</c:v>
                </c:pt>
                <c:pt idx="66">
                  <c:v>1.3077200893555538E-3</c:v>
                </c:pt>
              </c:numCache>
            </c:numRef>
          </c:val>
          <c:smooth val="0"/>
          <c:extLst>
            <c:ext xmlns:c16="http://schemas.microsoft.com/office/drawing/2014/chart" uri="{C3380CC4-5D6E-409C-BE32-E72D297353CC}">
              <c16:uniqueId val="{00000004-8148-48F0-97B8-0D6FE4818E30}"/>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a:p>
                <a:pPr marL="0" marR="0" lvl="0" indent="0" algn="ctr" defTabSz="914400" rtl="0" eaLnBrk="1" fontAlgn="auto" latinLnBrk="0" hangingPunct="1">
                  <a:lnSpc>
                    <a:spcPct val="100000"/>
                  </a:lnSpc>
                  <a:spcBef>
                    <a:spcPts val="0"/>
                  </a:spcBef>
                  <a:spcAft>
                    <a:spcPts val="0"/>
                  </a:spcAft>
                  <a:buClrTx/>
                  <a:buSzTx/>
                  <a:buFontTx/>
                  <a:buNone/>
                  <a:tabLst/>
                  <a:defRPr/>
                </a:pPr>
                <a:endParaRPr lang="en-US"/>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r>
              <a:rPr lang="en-US" sz="1200" b="0" i="0" u="none" strike="noStrike" baseline="0">
                <a:effectLst/>
              </a:rPr>
              <a:t>Technological Innovation</a:t>
            </a:r>
            <a:r>
              <a:rPr lang="en-US"/>
              <a:t> #5:  Automobile Disk Brakes</a:t>
            </a:r>
          </a:p>
        </c:rich>
      </c:tx>
      <c:overlay val="0"/>
      <c:spPr>
        <a:noFill/>
        <a:ln>
          <a:noFill/>
        </a:ln>
        <a:effectLst/>
      </c:spPr>
      <c:txPr>
        <a:bodyPr rot="0" spcFirstLastPara="1" vertOverflow="ellipsis" vert="horz" wrap="square" anchor="ctr" anchorCtr="1"/>
        <a:lstStyle/>
        <a:p>
          <a:pPr>
            <a:defRPr sz="1200" b="0" i="0" u="none" strike="noStrike" kern="1200" spc="0" baseline="0">
              <a:solidFill>
                <a:sysClr val="windowText" lastClr="000000"/>
              </a:solidFill>
              <a:latin typeface="+mn-lt"/>
              <a:ea typeface="+mn-ea"/>
              <a:cs typeface="+mn-cs"/>
            </a:defRPr>
          </a:pPr>
          <a:endParaRPr lang="en-US"/>
        </a:p>
      </c:txPr>
    </c:title>
    <c:autoTitleDeleted val="0"/>
    <c:plotArea>
      <c:layout/>
      <c:lineChart>
        <c:grouping val="standard"/>
        <c:varyColors val="0"/>
        <c:ser>
          <c:idx val="0"/>
          <c:order val="0"/>
          <c:tx>
            <c:v>Raw Data</c:v>
          </c:tx>
          <c:spPr>
            <a:ln w="25400" cap="rnd">
              <a:solidFill>
                <a:schemeClr val="accent1"/>
              </a:solidFill>
              <a:round/>
            </a:ln>
            <a:effectLst/>
          </c:spPr>
          <c:marker>
            <c:symbol val="none"/>
          </c:marker>
          <c:cat>
            <c:numRef>
              <c:f>'Working Data'!$A$195:$A$213</c:f>
              <c:numCache>
                <c:formatCode>General</c:formatCode>
                <c:ptCount val="19"/>
                <c:pt idx="0">
                  <c:v>1966</c:v>
                </c:pt>
                <c:pt idx="1">
                  <c:v>1967</c:v>
                </c:pt>
                <c:pt idx="2">
                  <c:v>1968</c:v>
                </c:pt>
                <c:pt idx="3">
                  <c:v>1969</c:v>
                </c:pt>
                <c:pt idx="4">
                  <c:v>1970</c:v>
                </c:pt>
                <c:pt idx="5">
                  <c:v>1971</c:v>
                </c:pt>
                <c:pt idx="6">
                  <c:v>1972</c:v>
                </c:pt>
                <c:pt idx="7">
                  <c:v>1973</c:v>
                </c:pt>
                <c:pt idx="8">
                  <c:v>1974</c:v>
                </c:pt>
                <c:pt idx="9">
                  <c:v>1975</c:v>
                </c:pt>
                <c:pt idx="10">
                  <c:v>1976</c:v>
                </c:pt>
                <c:pt idx="11">
                  <c:v>1977</c:v>
                </c:pt>
                <c:pt idx="12">
                  <c:v>1978</c:v>
                </c:pt>
                <c:pt idx="13">
                  <c:v>1979</c:v>
                </c:pt>
                <c:pt idx="14">
                  <c:v>1980</c:v>
                </c:pt>
                <c:pt idx="15">
                  <c:v>1981</c:v>
                </c:pt>
                <c:pt idx="16">
                  <c:v>1982</c:v>
                </c:pt>
                <c:pt idx="17">
                  <c:v>1983</c:v>
                </c:pt>
                <c:pt idx="18">
                  <c:v>1984</c:v>
                </c:pt>
              </c:numCache>
            </c:numRef>
          </c:cat>
          <c:val>
            <c:numRef>
              <c:f>'Working Data'!$V$195:$V$213</c:f>
              <c:numCache>
                <c:formatCode>General</c:formatCode>
                <c:ptCount val="19"/>
                <c:pt idx="0">
                  <c:v>1</c:v>
                </c:pt>
                <c:pt idx="1">
                  <c:v>3.5</c:v>
                </c:pt>
                <c:pt idx="2">
                  <c:v>7.3</c:v>
                </c:pt>
                <c:pt idx="3">
                  <c:v>15.2</c:v>
                </c:pt>
                <c:pt idx="4">
                  <c:v>26.5</c:v>
                </c:pt>
                <c:pt idx="5">
                  <c:v>43.5</c:v>
                </c:pt>
                <c:pt idx="6">
                  <c:v>58.5</c:v>
                </c:pt>
                <c:pt idx="7">
                  <c:v>74</c:v>
                </c:pt>
                <c:pt idx="8">
                  <c:v>81</c:v>
                </c:pt>
                <c:pt idx="9">
                  <c:v>87.5</c:v>
                </c:pt>
                <c:pt idx="10">
                  <c:v>92</c:v>
                </c:pt>
                <c:pt idx="11">
                  <c:v>97</c:v>
                </c:pt>
                <c:pt idx="12">
                  <c:v>99</c:v>
                </c:pt>
                <c:pt idx="13">
                  <c:v>100</c:v>
                </c:pt>
                <c:pt idx="14">
                  <c:v>100</c:v>
                </c:pt>
                <c:pt idx="15">
                  <c:v>99</c:v>
                </c:pt>
                <c:pt idx="16">
                  <c:v>97.5</c:v>
                </c:pt>
                <c:pt idx="17">
                  <c:v>99</c:v>
                </c:pt>
                <c:pt idx="18">
                  <c:v>100</c:v>
                </c:pt>
              </c:numCache>
            </c:numRef>
          </c:val>
          <c:smooth val="0"/>
          <c:extLst>
            <c:ext xmlns:c16="http://schemas.microsoft.com/office/drawing/2014/chart" uri="{C3380CC4-5D6E-409C-BE32-E72D297353CC}">
              <c16:uniqueId val="{00000000-E080-404E-B234-A3E4EF04A1A7}"/>
            </c:ext>
          </c:extLst>
        </c:ser>
        <c:ser>
          <c:idx val="1"/>
          <c:order val="1"/>
          <c:tx>
            <c:strRef>
              <c:f>'Working Data'!$W$28</c:f>
              <c:strCache>
                <c:ptCount val="1"/>
                <c:pt idx="0">
                  <c:v>Logistic Curve</c:v>
                </c:pt>
              </c:strCache>
            </c:strRef>
          </c:tx>
          <c:spPr>
            <a:ln w="25400" cap="rnd">
              <a:solidFill>
                <a:schemeClr val="accent2"/>
              </a:solidFill>
              <a:prstDash val="sysDot"/>
              <a:round/>
            </a:ln>
            <a:effectLst/>
          </c:spPr>
          <c:marker>
            <c:symbol val="none"/>
          </c:marker>
          <c:cat>
            <c:numRef>
              <c:f>'Working Data'!$A$195:$A$213</c:f>
              <c:numCache>
                <c:formatCode>General</c:formatCode>
                <c:ptCount val="19"/>
                <c:pt idx="0">
                  <c:v>1966</c:v>
                </c:pt>
                <c:pt idx="1">
                  <c:v>1967</c:v>
                </c:pt>
                <c:pt idx="2">
                  <c:v>1968</c:v>
                </c:pt>
                <c:pt idx="3">
                  <c:v>1969</c:v>
                </c:pt>
                <c:pt idx="4">
                  <c:v>1970</c:v>
                </c:pt>
                <c:pt idx="5">
                  <c:v>1971</c:v>
                </c:pt>
                <c:pt idx="6">
                  <c:v>1972</c:v>
                </c:pt>
                <c:pt idx="7">
                  <c:v>1973</c:v>
                </c:pt>
                <c:pt idx="8">
                  <c:v>1974</c:v>
                </c:pt>
                <c:pt idx="9">
                  <c:v>1975</c:v>
                </c:pt>
                <c:pt idx="10">
                  <c:v>1976</c:v>
                </c:pt>
                <c:pt idx="11">
                  <c:v>1977</c:v>
                </c:pt>
                <c:pt idx="12">
                  <c:v>1978</c:v>
                </c:pt>
                <c:pt idx="13">
                  <c:v>1979</c:v>
                </c:pt>
                <c:pt idx="14">
                  <c:v>1980</c:v>
                </c:pt>
                <c:pt idx="15">
                  <c:v>1981</c:v>
                </c:pt>
                <c:pt idx="16">
                  <c:v>1982</c:v>
                </c:pt>
                <c:pt idx="17">
                  <c:v>1983</c:v>
                </c:pt>
                <c:pt idx="18">
                  <c:v>1984</c:v>
                </c:pt>
              </c:numCache>
            </c:numRef>
          </c:cat>
          <c:val>
            <c:numRef>
              <c:f>'Working Data'!$W$195:$W$213</c:f>
              <c:numCache>
                <c:formatCode>0.000</c:formatCode>
                <c:ptCount val="19"/>
                <c:pt idx="0">
                  <c:v>2.7201775884471369</c:v>
                </c:pt>
                <c:pt idx="1">
                  <c:v>5.0636091203968894</c:v>
                </c:pt>
                <c:pt idx="2">
                  <c:v>9.2342653504094621</c:v>
                </c:pt>
                <c:pt idx="3">
                  <c:v>16.252031983179045</c:v>
                </c:pt>
                <c:pt idx="4">
                  <c:v>27.015680876527863</c:v>
                </c:pt>
                <c:pt idx="5">
                  <c:v>41.385286732378646</c:v>
                </c:pt>
                <c:pt idx="6">
                  <c:v>57.38817564071163</c:v>
                </c:pt>
                <c:pt idx="7">
                  <c:v>71.980071803261424</c:v>
                </c:pt>
                <c:pt idx="8">
                  <c:v>83.050916962232591</c:v>
                </c:pt>
                <c:pt idx="9">
                  <c:v>90.334939705702496</c:v>
                </c:pt>
                <c:pt idx="10">
                  <c:v>94.688779169802189</c:v>
                </c:pt>
                <c:pt idx="11">
                  <c:v>97.143356916953834</c:v>
                </c:pt>
                <c:pt idx="12">
                  <c:v>98.481741821940915</c:v>
                </c:pt>
                <c:pt idx="13">
                  <c:v>99.198246368559836</c:v>
                </c:pt>
                <c:pt idx="14">
                  <c:v>99.578062963796981</c:v>
                </c:pt>
                <c:pt idx="15">
                  <c:v>99.778350209121555</c:v>
                </c:pt>
                <c:pt idx="16">
                  <c:v>99.883675135949758</c:v>
                </c:pt>
                <c:pt idx="17">
                  <c:v>99.938981715524804</c:v>
                </c:pt>
                <c:pt idx="18">
                  <c:v>99.968001242493429</c:v>
                </c:pt>
              </c:numCache>
            </c:numRef>
          </c:val>
          <c:smooth val="0"/>
          <c:extLst>
            <c:ext xmlns:c16="http://schemas.microsoft.com/office/drawing/2014/chart" uri="{C3380CC4-5D6E-409C-BE32-E72D297353CC}">
              <c16:uniqueId val="{00000001-E080-404E-B234-A3E4EF04A1A7}"/>
            </c:ext>
          </c:extLst>
        </c:ser>
        <c:dLbls>
          <c:showLegendKey val="0"/>
          <c:showVal val="0"/>
          <c:showCatName val="0"/>
          <c:showSerName val="0"/>
          <c:showPercent val="0"/>
          <c:showBubbleSize val="0"/>
        </c:dLbls>
        <c:marker val="1"/>
        <c:smooth val="0"/>
        <c:axId val="846046864"/>
        <c:axId val="846038992"/>
      </c:lineChart>
      <c:lineChart>
        <c:grouping val="standard"/>
        <c:varyColors val="0"/>
        <c:ser>
          <c:idx val="4"/>
          <c:order val="2"/>
          <c:tx>
            <c:strRef>
              <c:f>'Working Data'!$X$1</c:f>
              <c:strCache>
                <c:ptCount val="1"/>
                <c:pt idx="0">
                  <c:v>1st Derivative (Scaled to Fit)</c:v>
                </c:pt>
              </c:strCache>
            </c:strRef>
          </c:tx>
          <c:spPr>
            <a:ln w="25400" cap="rnd">
              <a:solidFill>
                <a:schemeClr val="accent5"/>
              </a:solidFill>
              <a:prstDash val="sysDash"/>
              <a:round/>
            </a:ln>
            <a:effectLst/>
          </c:spPr>
          <c:marker>
            <c:symbol val="none"/>
          </c:marker>
          <c:val>
            <c:numRef>
              <c:f>'Working Data'!$X$195:$X$213</c:f>
              <c:numCache>
                <c:formatCode>0.000</c:formatCode>
                <c:ptCount val="19"/>
                <c:pt idx="0">
                  <c:v>0.2136022227918265</c:v>
                </c:pt>
                <c:pt idx="1">
                  <c:v>0.38804190805221356</c:v>
                </c:pt>
                <c:pt idx="2">
                  <c:v>0.67656576415029568</c:v>
                </c:pt>
                <c:pt idx="3">
                  <c:v>1.0986710660417554</c:v>
                </c:pt>
                <c:pt idx="4">
                  <c:v>1.591590062487942</c:v>
                </c:pt>
                <c:pt idx="5">
                  <c:v>1.9581157192472738</c:v>
                </c:pt>
                <c:pt idx="6">
                  <c:v>1.9739597255550014</c:v>
                </c:pt>
                <c:pt idx="7">
                  <c:v>1.6280398614217402</c:v>
                </c:pt>
                <c:pt idx="8">
                  <c:v>1.1362564976939322</c:v>
                </c:pt>
                <c:pt idx="9">
                  <c:v>0.7047678222770376</c:v>
                </c:pt>
                <c:pt idx="10">
                  <c:v>0.40595567468400334</c:v>
                </c:pt>
                <c:pt idx="11">
                  <c:v>0.22400351299289678</c:v>
                </c:pt>
                <c:pt idx="12">
                  <c:v>0.12069439187726173</c:v>
                </c:pt>
                <c:pt idx="13">
                  <c:v>6.4199355904669672E-2</c:v>
                </c:pt>
                <c:pt idx="14">
                  <c:v>3.3915409282395365E-2</c:v>
                </c:pt>
                <c:pt idx="15">
                  <c:v>1.7852103052998197E-2</c:v>
                </c:pt>
                <c:pt idx="16">
                  <c:v>9.3789194853836615E-3</c:v>
                </c:pt>
                <c:pt idx="17">
                  <c:v>4.9224425241574925E-3</c:v>
                </c:pt>
                <c:pt idx="18">
                  <c:v>2.582140471237301E-3</c:v>
                </c:pt>
              </c:numCache>
            </c:numRef>
          </c:val>
          <c:smooth val="0"/>
          <c:extLst>
            <c:ext xmlns:c16="http://schemas.microsoft.com/office/drawing/2014/chart" uri="{C3380CC4-5D6E-409C-BE32-E72D297353CC}">
              <c16:uniqueId val="{00000002-E080-404E-B234-A3E4EF04A1A7}"/>
            </c:ext>
          </c:extLst>
        </c:ser>
        <c:ser>
          <c:idx val="2"/>
          <c:order val="3"/>
          <c:tx>
            <c:strRef>
              <c:f>'Working Data'!$Y$28</c:f>
              <c:strCache>
                <c:ptCount val="1"/>
                <c:pt idx="0">
                  <c:v>2nd Derivative</c:v>
                </c:pt>
              </c:strCache>
            </c:strRef>
          </c:tx>
          <c:spPr>
            <a:ln w="25400" cap="rnd">
              <a:solidFill>
                <a:schemeClr val="accent3"/>
              </a:solidFill>
              <a:prstDash val="dash"/>
              <a:round/>
            </a:ln>
            <a:effectLst/>
          </c:spPr>
          <c:marker>
            <c:symbol val="none"/>
          </c:marker>
          <c:val>
            <c:numRef>
              <c:f>'Working Data'!$Y$195:$Y$213</c:f>
              <c:numCache>
                <c:formatCode>0.000</c:formatCode>
                <c:ptCount val="19"/>
                <c:pt idx="0">
                  <c:v>1.0434636256927967</c:v>
                </c:pt>
                <c:pt idx="1">
                  <c:v>1.8016587288659252</c:v>
                </c:pt>
                <c:pt idx="2">
                  <c:v>2.8497121960837015</c:v>
                </c:pt>
                <c:pt idx="3">
                  <c:v>3.8309900704799622</c:v>
                </c:pt>
                <c:pt idx="4">
                  <c:v>3.77971080304521</c:v>
                </c:pt>
                <c:pt idx="5">
                  <c:v>1.7429097160552172</c:v>
                </c:pt>
                <c:pt idx="6">
                  <c:v>-1.5068541175807895</c:v>
                </c:pt>
                <c:pt idx="7">
                  <c:v>-3.6973439313725907</c:v>
                </c:pt>
                <c:pt idx="8">
                  <c:v>-3.8802133266519645</c:v>
                </c:pt>
                <c:pt idx="9">
                  <c:v>-2.9371301366331455</c:v>
                </c:pt>
                <c:pt idx="10">
                  <c:v>-1.8744454982203356</c:v>
                </c:pt>
                <c:pt idx="11">
                  <c:v>-1.0911162992648211</c:v>
                </c:pt>
                <c:pt idx="12">
                  <c:v>-0.60459007782080687</c:v>
                </c:pt>
                <c:pt idx="13">
                  <c:v>-0.32634427928104659</c:v>
                </c:pt>
                <c:pt idx="14">
                  <c:v>-0.17373300326551794</c:v>
                </c:pt>
                <c:pt idx="15">
                  <c:v>-9.1817527585438943E-2</c:v>
                </c:pt>
                <c:pt idx="16">
                  <c:v>-4.8340034943711661E-2</c:v>
                </c:pt>
                <c:pt idx="17">
                  <c:v>-2.539896658011179E-2</c:v>
                </c:pt>
                <c:pt idx="18">
                  <c:v>-1.3331148079385614E-2</c:v>
                </c:pt>
              </c:numCache>
            </c:numRef>
          </c:val>
          <c:smooth val="0"/>
          <c:extLst>
            <c:ext xmlns:c16="http://schemas.microsoft.com/office/drawing/2014/chart" uri="{C3380CC4-5D6E-409C-BE32-E72D297353CC}">
              <c16:uniqueId val="{00000003-E080-404E-B234-A3E4EF04A1A7}"/>
            </c:ext>
          </c:extLst>
        </c:ser>
        <c:ser>
          <c:idx val="3"/>
          <c:order val="4"/>
          <c:tx>
            <c:strRef>
              <c:f>'Working Data'!$Z$28</c:f>
              <c:strCache>
                <c:ptCount val="1"/>
                <c:pt idx="0">
                  <c:v>3rd Derivative</c:v>
                </c:pt>
              </c:strCache>
            </c:strRef>
          </c:tx>
          <c:spPr>
            <a:ln w="25400" cap="rnd">
              <a:solidFill>
                <a:schemeClr val="accent4"/>
              </a:solidFill>
              <a:prstDash val="dashDot"/>
              <a:round/>
            </a:ln>
            <a:effectLst/>
          </c:spPr>
          <c:marker>
            <c:symbol val="none"/>
          </c:marker>
          <c:val>
            <c:numRef>
              <c:f>'Working Data'!$Z$195:$Z$213</c:f>
              <c:numCache>
                <c:formatCode>0.000</c:formatCode>
                <c:ptCount val="19"/>
                <c:pt idx="0">
                  <c:v>0.59946168098365271</c:v>
                </c:pt>
                <c:pt idx="1">
                  <c:v>0.92116239193082283</c:v>
                </c:pt>
                <c:pt idx="2">
                  <c:v>1.1220220765077893</c:v>
                </c:pt>
                <c:pt idx="3">
                  <c:v>0.67205122560527475</c:v>
                </c:pt>
                <c:pt idx="4">
                  <c:v>-0.97185442351211193</c:v>
                </c:pt>
                <c:pt idx="5">
                  <c:v>-2.9753736163219306</c:v>
                </c:pt>
                <c:pt idx="6">
                  <c:v>-3.0770037989551904</c:v>
                </c:pt>
                <c:pt idx="7">
                  <c:v>-1.1412636702238883</c:v>
                </c:pt>
                <c:pt idx="8">
                  <c:v>0.58914034758920442</c:v>
                </c:pt>
                <c:pt idx="9">
                  <c:v>1.1195054321464297</c:v>
                </c:pt>
                <c:pt idx="10">
                  <c:v>0.94565422056997916</c:v>
                </c:pt>
                <c:pt idx="11">
                  <c:v>0.62287465071230796</c:v>
                </c:pt>
                <c:pt idx="12">
                  <c:v>0.36652799168249373</c:v>
                </c:pt>
                <c:pt idx="13">
                  <c:v>0.20395623640718397</c:v>
                </c:pt>
                <c:pt idx="14">
                  <c:v>0.11029347884286961</c:v>
                </c:pt>
                <c:pt idx="15">
                  <c:v>5.8766439009627497E-2</c:v>
                </c:pt>
                <c:pt idx="16">
                  <c:v>3.107105631523684E-2</c:v>
                </c:pt>
                <c:pt idx="17">
                  <c:v>1.6361765262706336E-2</c:v>
                </c:pt>
                <c:pt idx="18">
                  <c:v>8.5977924975286241E-3</c:v>
                </c:pt>
              </c:numCache>
            </c:numRef>
          </c:val>
          <c:smooth val="0"/>
          <c:extLst>
            <c:ext xmlns:c16="http://schemas.microsoft.com/office/drawing/2014/chart" uri="{C3380CC4-5D6E-409C-BE32-E72D297353CC}">
              <c16:uniqueId val="{00000004-E080-404E-B234-A3E4EF04A1A7}"/>
            </c:ext>
          </c:extLst>
        </c:ser>
        <c:dLbls>
          <c:showLegendKey val="0"/>
          <c:showVal val="0"/>
          <c:showCatName val="0"/>
          <c:showSerName val="0"/>
          <c:showPercent val="0"/>
          <c:showBubbleSize val="0"/>
        </c:dLbls>
        <c:marker val="1"/>
        <c:smooth val="0"/>
        <c:axId val="845948136"/>
        <c:axId val="845949120"/>
      </c:lineChart>
      <c:catAx>
        <c:axId val="846046864"/>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 Time (Year)</a:t>
                </a:r>
                <a:endParaRPr lang="en-US">
                  <a:effectLst/>
                </a:endParaRPr>
              </a:p>
            </c:rich>
          </c:tx>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38992"/>
        <c:crosses val="autoZero"/>
        <c:auto val="1"/>
        <c:lblAlgn val="ctr"/>
        <c:lblOffset val="100"/>
        <c:noMultiLvlLbl val="0"/>
      </c:catAx>
      <c:valAx>
        <c:axId val="84603899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r>
                  <a:rPr lang="en-US" sz="1800" b="0" i="0" baseline="0">
                    <a:effectLst/>
                  </a:rPr>
                  <a:t>Diffusion (%)</a:t>
                </a:r>
                <a:endParaRPr lang="en-US">
                  <a:effectLst/>
                </a:endParaRPr>
              </a:p>
              <a:p>
                <a:pPr marL="0" marR="0" lvl="0" indent="0" algn="ctr" defTabSz="914400" rtl="0" eaLnBrk="1" fontAlgn="auto" latinLnBrk="0" hangingPunct="1">
                  <a:lnSpc>
                    <a:spcPct val="100000"/>
                  </a:lnSpc>
                  <a:spcBef>
                    <a:spcPts val="0"/>
                  </a:spcBef>
                  <a:spcAft>
                    <a:spcPts val="0"/>
                  </a:spcAft>
                  <a:buClrTx/>
                  <a:buSzTx/>
                  <a:buFontTx/>
                  <a:buNone/>
                  <a:tabLst/>
                  <a:defRPr/>
                </a:pPr>
                <a:endParaRPr lang="en-US"/>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6046864"/>
        <c:crosses val="autoZero"/>
        <c:crossBetween val="midCat"/>
      </c:valAx>
      <c:valAx>
        <c:axId val="845949120"/>
        <c:scaling>
          <c:orientation val="minMax"/>
        </c:scaling>
        <c:delete val="0"/>
        <c:axPos val="r"/>
        <c:title>
          <c:tx>
            <c:rich>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r>
                  <a:rPr lang="en-US" sz="1800" b="0" i="0" baseline="0">
                    <a:effectLst/>
                  </a:rPr>
                  <a:t>Derivative Value</a:t>
                </a:r>
                <a:endParaRPr lang="en-US">
                  <a:effectLst/>
                </a:endParaRPr>
              </a:p>
            </c:rich>
          </c:tx>
          <c:overlay val="0"/>
          <c:spPr>
            <a:noFill/>
            <a:ln>
              <a:noFill/>
            </a:ln>
            <a:effectLst/>
          </c:spPr>
          <c:txPr>
            <a:bodyPr rot="-5400000" spcFirstLastPara="1" vertOverflow="ellipsis" vert="horz" wrap="square" anchor="ctr" anchorCtr="1"/>
            <a:lstStyle/>
            <a:p>
              <a:pPr algn="ctr" rtl="0">
                <a:defRPr sz="1000" b="0" i="0" u="none" strike="noStrike" kern="1200" baseline="0">
                  <a:solidFill>
                    <a:sysClr val="windowText" lastClr="000000"/>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845948136"/>
        <c:crosses val="max"/>
        <c:crossBetween val="between"/>
      </c:valAx>
      <c:catAx>
        <c:axId val="845948136"/>
        <c:scaling>
          <c:orientation val="minMax"/>
        </c:scaling>
        <c:delete val="1"/>
        <c:axPos val="b"/>
        <c:numFmt formatCode="General" sourceLinked="1"/>
        <c:majorTickMark val="out"/>
        <c:minorTickMark val="none"/>
        <c:tickLblPos val="nextTo"/>
        <c:crossAx val="845949120"/>
        <c:crosses val="autoZero"/>
        <c:auto val="1"/>
        <c:lblAlgn val="ctr"/>
        <c:lblOffset val="100"/>
        <c:noMultiLvlLbl val="0"/>
      </c:catAx>
      <c:spPr>
        <a:noFill/>
        <a:ln>
          <a:noFill/>
        </a:ln>
        <a:effectLst/>
      </c:spPr>
    </c:plotArea>
    <c:legend>
      <c:legendPos val="b"/>
      <c:layout>
        <c:manualLayout>
          <c:xMode val="edge"/>
          <c:yMode val="edge"/>
          <c:x val="0"/>
          <c:y val="0.86481714785651809"/>
          <c:w val="0.99812952090044627"/>
          <c:h val="0.118516185476815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9" Type="http://schemas.openxmlformats.org/officeDocument/2006/relationships/chart" Target="../charts/chart39.xml"/><Relationship Id="rId21" Type="http://schemas.openxmlformats.org/officeDocument/2006/relationships/chart" Target="../charts/chart21.xml"/><Relationship Id="rId34" Type="http://schemas.openxmlformats.org/officeDocument/2006/relationships/chart" Target="../charts/chart34.xml"/><Relationship Id="rId42" Type="http://schemas.openxmlformats.org/officeDocument/2006/relationships/chart" Target="../charts/chart42.xml"/><Relationship Id="rId7" Type="http://schemas.openxmlformats.org/officeDocument/2006/relationships/chart" Target="../charts/chart7.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29" Type="http://schemas.openxmlformats.org/officeDocument/2006/relationships/chart" Target="../charts/chart29.xml"/><Relationship Id="rId41" Type="http://schemas.openxmlformats.org/officeDocument/2006/relationships/chart" Target="../charts/chart41.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32" Type="http://schemas.openxmlformats.org/officeDocument/2006/relationships/chart" Target="../charts/chart32.xml"/><Relationship Id="rId37" Type="http://schemas.openxmlformats.org/officeDocument/2006/relationships/chart" Target="../charts/chart37.xml"/><Relationship Id="rId40" Type="http://schemas.openxmlformats.org/officeDocument/2006/relationships/chart" Target="../charts/chart40.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28" Type="http://schemas.openxmlformats.org/officeDocument/2006/relationships/chart" Target="../charts/chart28.xml"/><Relationship Id="rId36" Type="http://schemas.openxmlformats.org/officeDocument/2006/relationships/chart" Target="../charts/chart36.xml"/><Relationship Id="rId10" Type="http://schemas.openxmlformats.org/officeDocument/2006/relationships/chart" Target="../charts/chart10.xml"/><Relationship Id="rId19" Type="http://schemas.openxmlformats.org/officeDocument/2006/relationships/chart" Target="../charts/chart19.xml"/><Relationship Id="rId31" Type="http://schemas.openxmlformats.org/officeDocument/2006/relationships/chart" Target="../charts/chart31.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 Id="rId30" Type="http://schemas.openxmlformats.org/officeDocument/2006/relationships/chart" Target="../charts/chart30.xml"/><Relationship Id="rId35" Type="http://schemas.openxmlformats.org/officeDocument/2006/relationships/chart" Target="../charts/chart35.xml"/><Relationship Id="rId8" Type="http://schemas.openxmlformats.org/officeDocument/2006/relationships/chart" Target="../charts/chart8.xml"/><Relationship Id="rId3" Type="http://schemas.openxmlformats.org/officeDocument/2006/relationships/chart" Target="../charts/chart3.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33" Type="http://schemas.openxmlformats.org/officeDocument/2006/relationships/chart" Target="../charts/chart33.xml"/><Relationship Id="rId38" Type="http://schemas.openxmlformats.org/officeDocument/2006/relationships/chart" Target="../charts/chart38.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6.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7.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8.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9.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drawing1.xml><?xml version="1.0" encoding="utf-8"?>
<xdr:wsDr xmlns:xdr="http://schemas.openxmlformats.org/drawingml/2006/spreadsheetDrawing" xmlns:a="http://schemas.openxmlformats.org/drawingml/2006/main">
  <xdr:twoCellAnchor>
    <xdr:from>
      <xdr:col>36</xdr:col>
      <xdr:colOff>0</xdr:colOff>
      <xdr:row>129</xdr:row>
      <xdr:rowOff>0</xdr:rowOff>
    </xdr:from>
    <xdr:to>
      <xdr:col>40</xdr:col>
      <xdr:colOff>751114</xdr:colOff>
      <xdr:row>143</xdr:row>
      <xdr:rowOff>152400</xdr:rowOff>
    </xdr:to>
    <xdr:graphicFrame macro="">
      <xdr:nvGraphicFramePr>
        <xdr:cNvPr id="2" name="Chart 1">
          <a:extLst>
            <a:ext uri="{FF2B5EF4-FFF2-40B4-BE49-F238E27FC236}">
              <a16:creationId xmlns:a16="http://schemas.microsoft.com/office/drawing/2014/main" id="{1DB46C3F-E3EA-4C92-89F1-5C0BD8FB28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46</xdr:col>
      <xdr:colOff>0</xdr:colOff>
      <xdr:row>129</xdr:row>
      <xdr:rowOff>0</xdr:rowOff>
    </xdr:from>
    <xdr:to>
      <xdr:col>50</xdr:col>
      <xdr:colOff>751114</xdr:colOff>
      <xdr:row>143</xdr:row>
      <xdr:rowOff>152400</xdr:rowOff>
    </xdr:to>
    <xdr:graphicFrame macro="">
      <xdr:nvGraphicFramePr>
        <xdr:cNvPr id="3" name="Chart 2">
          <a:extLst>
            <a:ext uri="{FF2B5EF4-FFF2-40B4-BE49-F238E27FC236}">
              <a16:creationId xmlns:a16="http://schemas.microsoft.com/office/drawing/2014/main" id="{567718A3-75D2-4296-B630-946980450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51</xdr:col>
      <xdr:colOff>0</xdr:colOff>
      <xdr:row>129</xdr:row>
      <xdr:rowOff>0</xdr:rowOff>
    </xdr:from>
    <xdr:to>
      <xdr:col>55</xdr:col>
      <xdr:colOff>751114</xdr:colOff>
      <xdr:row>143</xdr:row>
      <xdr:rowOff>152400</xdr:rowOff>
    </xdr:to>
    <xdr:graphicFrame macro="">
      <xdr:nvGraphicFramePr>
        <xdr:cNvPr id="4" name="Chart 3">
          <a:extLst>
            <a:ext uri="{FF2B5EF4-FFF2-40B4-BE49-F238E27FC236}">
              <a16:creationId xmlns:a16="http://schemas.microsoft.com/office/drawing/2014/main" id="{9FA9F0EC-2AAC-4CB2-BB2B-411170AC32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94</xdr:col>
      <xdr:colOff>32658</xdr:colOff>
      <xdr:row>129</xdr:row>
      <xdr:rowOff>0</xdr:rowOff>
    </xdr:from>
    <xdr:to>
      <xdr:col>98</xdr:col>
      <xdr:colOff>783772</xdr:colOff>
      <xdr:row>143</xdr:row>
      <xdr:rowOff>152400</xdr:rowOff>
    </xdr:to>
    <xdr:graphicFrame macro="">
      <xdr:nvGraphicFramePr>
        <xdr:cNvPr id="5" name="Chart 4">
          <a:extLst>
            <a:ext uri="{FF2B5EF4-FFF2-40B4-BE49-F238E27FC236}">
              <a16:creationId xmlns:a16="http://schemas.microsoft.com/office/drawing/2014/main" id="{20750B0E-F6C8-4644-BFD4-90A3A115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99</xdr:col>
      <xdr:colOff>0</xdr:colOff>
      <xdr:row>129</xdr:row>
      <xdr:rowOff>0</xdr:rowOff>
    </xdr:from>
    <xdr:to>
      <xdr:col>103</xdr:col>
      <xdr:colOff>751115</xdr:colOff>
      <xdr:row>143</xdr:row>
      <xdr:rowOff>152400</xdr:rowOff>
    </xdr:to>
    <xdr:graphicFrame macro="">
      <xdr:nvGraphicFramePr>
        <xdr:cNvPr id="6" name="Chart 5">
          <a:extLst>
            <a:ext uri="{FF2B5EF4-FFF2-40B4-BE49-F238E27FC236}">
              <a16:creationId xmlns:a16="http://schemas.microsoft.com/office/drawing/2014/main" id="{F603D7B7-6E96-4E54-9C57-18F899736F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56</xdr:col>
      <xdr:colOff>0</xdr:colOff>
      <xdr:row>129</xdr:row>
      <xdr:rowOff>0</xdr:rowOff>
    </xdr:from>
    <xdr:to>
      <xdr:col>60</xdr:col>
      <xdr:colOff>751114</xdr:colOff>
      <xdr:row>143</xdr:row>
      <xdr:rowOff>152400</xdr:rowOff>
    </xdr:to>
    <xdr:graphicFrame macro="">
      <xdr:nvGraphicFramePr>
        <xdr:cNvPr id="7" name="Chart 6">
          <a:extLst>
            <a:ext uri="{FF2B5EF4-FFF2-40B4-BE49-F238E27FC236}">
              <a16:creationId xmlns:a16="http://schemas.microsoft.com/office/drawing/2014/main" id="{461A5CEF-8F63-4C7E-A8AC-669841FC7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71</xdr:col>
      <xdr:colOff>0</xdr:colOff>
      <xdr:row>129</xdr:row>
      <xdr:rowOff>0</xdr:rowOff>
    </xdr:from>
    <xdr:to>
      <xdr:col>75</xdr:col>
      <xdr:colOff>751114</xdr:colOff>
      <xdr:row>143</xdr:row>
      <xdr:rowOff>152400</xdr:rowOff>
    </xdr:to>
    <xdr:graphicFrame macro="">
      <xdr:nvGraphicFramePr>
        <xdr:cNvPr id="8" name="Chart 7">
          <a:extLst>
            <a:ext uri="{FF2B5EF4-FFF2-40B4-BE49-F238E27FC236}">
              <a16:creationId xmlns:a16="http://schemas.microsoft.com/office/drawing/2014/main" id="{FC9D267F-03BB-41F8-A069-445BA426D5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104</xdr:col>
      <xdr:colOff>0</xdr:colOff>
      <xdr:row>129</xdr:row>
      <xdr:rowOff>0</xdr:rowOff>
    </xdr:from>
    <xdr:to>
      <xdr:col>108</xdr:col>
      <xdr:colOff>751114</xdr:colOff>
      <xdr:row>143</xdr:row>
      <xdr:rowOff>152400</xdr:rowOff>
    </xdr:to>
    <xdr:graphicFrame macro="">
      <xdr:nvGraphicFramePr>
        <xdr:cNvPr id="9" name="Chart 8">
          <a:extLst>
            <a:ext uri="{FF2B5EF4-FFF2-40B4-BE49-F238E27FC236}">
              <a16:creationId xmlns:a16="http://schemas.microsoft.com/office/drawing/2014/main" id="{BB6D2760-8DCF-45F1-8AF3-B49D30540C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0</xdr:colOff>
      <xdr:row>129</xdr:row>
      <xdr:rowOff>0</xdr:rowOff>
    </xdr:from>
    <xdr:to>
      <xdr:col>25</xdr:col>
      <xdr:colOff>751114</xdr:colOff>
      <xdr:row>143</xdr:row>
      <xdr:rowOff>152400</xdr:rowOff>
    </xdr:to>
    <xdr:graphicFrame macro="">
      <xdr:nvGraphicFramePr>
        <xdr:cNvPr id="10" name="Chart 9">
          <a:extLst>
            <a:ext uri="{FF2B5EF4-FFF2-40B4-BE49-F238E27FC236}">
              <a16:creationId xmlns:a16="http://schemas.microsoft.com/office/drawing/2014/main" id="{72FDE7FF-560D-4AE6-A7B9-8E7DC4C3E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85</xdr:col>
      <xdr:colOff>0</xdr:colOff>
      <xdr:row>129</xdr:row>
      <xdr:rowOff>0</xdr:rowOff>
    </xdr:from>
    <xdr:to>
      <xdr:col>89</xdr:col>
      <xdr:colOff>751114</xdr:colOff>
      <xdr:row>143</xdr:row>
      <xdr:rowOff>152400</xdr:rowOff>
    </xdr:to>
    <xdr:graphicFrame macro="">
      <xdr:nvGraphicFramePr>
        <xdr:cNvPr id="11" name="Chart 10">
          <a:extLst>
            <a:ext uri="{FF2B5EF4-FFF2-40B4-BE49-F238E27FC236}">
              <a16:creationId xmlns:a16="http://schemas.microsoft.com/office/drawing/2014/main" id="{D6C4A2EA-C9D4-4751-A49E-6F11B8461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31</xdr:col>
      <xdr:colOff>0</xdr:colOff>
      <xdr:row>129</xdr:row>
      <xdr:rowOff>0</xdr:rowOff>
    </xdr:from>
    <xdr:to>
      <xdr:col>35</xdr:col>
      <xdr:colOff>751114</xdr:colOff>
      <xdr:row>143</xdr:row>
      <xdr:rowOff>152400</xdr:rowOff>
    </xdr:to>
    <xdr:graphicFrame macro="">
      <xdr:nvGraphicFramePr>
        <xdr:cNvPr id="12" name="Chart 11">
          <a:extLst>
            <a:ext uri="{FF2B5EF4-FFF2-40B4-BE49-F238E27FC236}">
              <a16:creationId xmlns:a16="http://schemas.microsoft.com/office/drawing/2014/main" id="{8D8557C9-BCEC-49EA-96E4-5F98C9F425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119</xdr:col>
      <xdr:colOff>0</xdr:colOff>
      <xdr:row>129</xdr:row>
      <xdr:rowOff>0</xdr:rowOff>
    </xdr:from>
    <xdr:to>
      <xdr:col>123</xdr:col>
      <xdr:colOff>751114</xdr:colOff>
      <xdr:row>143</xdr:row>
      <xdr:rowOff>152400</xdr:rowOff>
    </xdr:to>
    <xdr:graphicFrame macro="">
      <xdr:nvGraphicFramePr>
        <xdr:cNvPr id="13" name="Chart 12">
          <a:extLst>
            <a:ext uri="{FF2B5EF4-FFF2-40B4-BE49-F238E27FC236}">
              <a16:creationId xmlns:a16="http://schemas.microsoft.com/office/drawing/2014/main" id="{6DA9036F-0838-47BA-AE00-0F677B983B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128</xdr:col>
      <xdr:colOff>0</xdr:colOff>
      <xdr:row>129</xdr:row>
      <xdr:rowOff>0</xdr:rowOff>
    </xdr:from>
    <xdr:to>
      <xdr:col>132</xdr:col>
      <xdr:colOff>751114</xdr:colOff>
      <xdr:row>143</xdr:row>
      <xdr:rowOff>152400</xdr:rowOff>
    </xdr:to>
    <xdr:graphicFrame macro="">
      <xdr:nvGraphicFramePr>
        <xdr:cNvPr id="14" name="Chart 13">
          <a:extLst>
            <a:ext uri="{FF2B5EF4-FFF2-40B4-BE49-F238E27FC236}">
              <a16:creationId xmlns:a16="http://schemas.microsoft.com/office/drawing/2014/main" id="{1415E923-3ECA-4709-8403-CB866E4F04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143</xdr:col>
      <xdr:colOff>0</xdr:colOff>
      <xdr:row>129</xdr:row>
      <xdr:rowOff>0</xdr:rowOff>
    </xdr:from>
    <xdr:to>
      <xdr:col>147</xdr:col>
      <xdr:colOff>751114</xdr:colOff>
      <xdr:row>143</xdr:row>
      <xdr:rowOff>152400</xdr:rowOff>
    </xdr:to>
    <xdr:graphicFrame macro="">
      <xdr:nvGraphicFramePr>
        <xdr:cNvPr id="15" name="Chart 14">
          <a:extLst>
            <a:ext uri="{FF2B5EF4-FFF2-40B4-BE49-F238E27FC236}">
              <a16:creationId xmlns:a16="http://schemas.microsoft.com/office/drawing/2014/main" id="{2C85D839-8BF0-44F8-9A16-F51291C3DF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138</xdr:col>
      <xdr:colOff>0</xdr:colOff>
      <xdr:row>129</xdr:row>
      <xdr:rowOff>0</xdr:rowOff>
    </xdr:from>
    <xdr:to>
      <xdr:col>142</xdr:col>
      <xdr:colOff>751114</xdr:colOff>
      <xdr:row>143</xdr:row>
      <xdr:rowOff>152400</xdr:rowOff>
    </xdr:to>
    <xdr:graphicFrame macro="">
      <xdr:nvGraphicFramePr>
        <xdr:cNvPr id="16" name="Chart 15">
          <a:extLst>
            <a:ext uri="{FF2B5EF4-FFF2-40B4-BE49-F238E27FC236}">
              <a16:creationId xmlns:a16="http://schemas.microsoft.com/office/drawing/2014/main" id="{A1BEABB0-B01A-4545-8CCC-251D665BA8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163</xdr:col>
      <xdr:colOff>0</xdr:colOff>
      <xdr:row>129</xdr:row>
      <xdr:rowOff>0</xdr:rowOff>
    </xdr:from>
    <xdr:to>
      <xdr:col>167</xdr:col>
      <xdr:colOff>751114</xdr:colOff>
      <xdr:row>143</xdr:row>
      <xdr:rowOff>152400</xdr:rowOff>
    </xdr:to>
    <xdr:graphicFrame macro="">
      <xdr:nvGraphicFramePr>
        <xdr:cNvPr id="17" name="Chart 16">
          <a:extLst>
            <a:ext uri="{FF2B5EF4-FFF2-40B4-BE49-F238E27FC236}">
              <a16:creationId xmlns:a16="http://schemas.microsoft.com/office/drawing/2014/main" id="{4EA260CB-D2F0-4BBE-AD89-78B194D054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114</xdr:col>
      <xdr:colOff>0</xdr:colOff>
      <xdr:row>129</xdr:row>
      <xdr:rowOff>0</xdr:rowOff>
    </xdr:from>
    <xdr:to>
      <xdr:col>118</xdr:col>
      <xdr:colOff>751114</xdr:colOff>
      <xdr:row>143</xdr:row>
      <xdr:rowOff>152400</xdr:rowOff>
    </xdr:to>
    <xdr:graphicFrame macro="">
      <xdr:nvGraphicFramePr>
        <xdr:cNvPr id="18" name="Chart 17">
          <a:extLst>
            <a:ext uri="{FF2B5EF4-FFF2-40B4-BE49-F238E27FC236}">
              <a16:creationId xmlns:a16="http://schemas.microsoft.com/office/drawing/2014/main" id="{141AD206-99FD-4C4A-9466-42F1591D18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173</xdr:col>
      <xdr:colOff>0</xdr:colOff>
      <xdr:row>129</xdr:row>
      <xdr:rowOff>0</xdr:rowOff>
    </xdr:from>
    <xdr:to>
      <xdr:col>177</xdr:col>
      <xdr:colOff>751114</xdr:colOff>
      <xdr:row>143</xdr:row>
      <xdr:rowOff>152400</xdr:rowOff>
    </xdr:to>
    <xdr:graphicFrame macro="">
      <xdr:nvGraphicFramePr>
        <xdr:cNvPr id="19" name="Chart 18">
          <a:extLst>
            <a:ext uri="{FF2B5EF4-FFF2-40B4-BE49-F238E27FC236}">
              <a16:creationId xmlns:a16="http://schemas.microsoft.com/office/drawing/2014/main" id="{23BDCB51-A371-4DBA-A8F9-E150017769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200</xdr:col>
      <xdr:colOff>0</xdr:colOff>
      <xdr:row>129</xdr:row>
      <xdr:rowOff>0</xdr:rowOff>
    </xdr:from>
    <xdr:to>
      <xdr:col>204</xdr:col>
      <xdr:colOff>751115</xdr:colOff>
      <xdr:row>143</xdr:row>
      <xdr:rowOff>152400</xdr:rowOff>
    </xdr:to>
    <xdr:graphicFrame macro="">
      <xdr:nvGraphicFramePr>
        <xdr:cNvPr id="20" name="Chart 19">
          <a:extLst>
            <a:ext uri="{FF2B5EF4-FFF2-40B4-BE49-F238E27FC236}">
              <a16:creationId xmlns:a16="http://schemas.microsoft.com/office/drawing/2014/main" id="{7FCA7236-8B73-48EB-BAE1-9F213C487E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209</xdr:col>
      <xdr:colOff>0</xdr:colOff>
      <xdr:row>129</xdr:row>
      <xdr:rowOff>0</xdr:rowOff>
    </xdr:from>
    <xdr:to>
      <xdr:col>213</xdr:col>
      <xdr:colOff>751114</xdr:colOff>
      <xdr:row>143</xdr:row>
      <xdr:rowOff>152400</xdr:rowOff>
    </xdr:to>
    <xdr:graphicFrame macro="">
      <xdr:nvGraphicFramePr>
        <xdr:cNvPr id="21" name="Chart 20">
          <a:extLst>
            <a:ext uri="{FF2B5EF4-FFF2-40B4-BE49-F238E27FC236}">
              <a16:creationId xmlns:a16="http://schemas.microsoft.com/office/drawing/2014/main" id="{E925EB59-5DE7-45B2-98A2-EE11EC68D3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224</xdr:col>
      <xdr:colOff>0</xdr:colOff>
      <xdr:row>129</xdr:row>
      <xdr:rowOff>0</xdr:rowOff>
    </xdr:from>
    <xdr:to>
      <xdr:col>228</xdr:col>
      <xdr:colOff>751114</xdr:colOff>
      <xdr:row>143</xdr:row>
      <xdr:rowOff>152400</xdr:rowOff>
    </xdr:to>
    <xdr:graphicFrame macro="">
      <xdr:nvGraphicFramePr>
        <xdr:cNvPr id="22" name="Chart 21">
          <a:extLst>
            <a:ext uri="{FF2B5EF4-FFF2-40B4-BE49-F238E27FC236}">
              <a16:creationId xmlns:a16="http://schemas.microsoft.com/office/drawing/2014/main" id="{99B10886-0DAF-489C-AD75-FEC56B032E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229</xdr:col>
      <xdr:colOff>0</xdr:colOff>
      <xdr:row>129</xdr:row>
      <xdr:rowOff>0</xdr:rowOff>
    </xdr:from>
    <xdr:to>
      <xdr:col>233</xdr:col>
      <xdr:colOff>751114</xdr:colOff>
      <xdr:row>143</xdr:row>
      <xdr:rowOff>152400</xdr:rowOff>
    </xdr:to>
    <xdr:graphicFrame macro="">
      <xdr:nvGraphicFramePr>
        <xdr:cNvPr id="23" name="Chart 22">
          <a:extLst>
            <a:ext uri="{FF2B5EF4-FFF2-40B4-BE49-F238E27FC236}">
              <a16:creationId xmlns:a16="http://schemas.microsoft.com/office/drawing/2014/main" id="{855C20E8-4BF1-4751-A354-17D0BF3247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234</xdr:col>
      <xdr:colOff>0</xdr:colOff>
      <xdr:row>129</xdr:row>
      <xdr:rowOff>0</xdr:rowOff>
    </xdr:from>
    <xdr:to>
      <xdr:col>238</xdr:col>
      <xdr:colOff>751114</xdr:colOff>
      <xdr:row>143</xdr:row>
      <xdr:rowOff>152400</xdr:rowOff>
    </xdr:to>
    <xdr:graphicFrame macro="">
      <xdr:nvGraphicFramePr>
        <xdr:cNvPr id="24" name="Chart 23">
          <a:extLst>
            <a:ext uri="{FF2B5EF4-FFF2-40B4-BE49-F238E27FC236}">
              <a16:creationId xmlns:a16="http://schemas.microsoft.com/office/drawing/2014/main" id="{1601ABD5-8286-4460-B4AF-225894D68D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0</xdr:colOff>
      <xdr:row>129</xdr:row>
      <xdr:rowOff>0</xdr:rowOff>
    </xdr:from>
    <xdr:to>
      <xdr:col>5</xdr:col>
      <xdr:colOff>1021080</xdr:colOff>
      <xdr:row>143</xdr:row>
      <xdr:rowOff>43544</xdr:rowOff>
    </xdr:to>
    <xdr:graphicFrame macro="">
      <xdr:nvGraphicFramePr>
        <xdr:cNvPr id="25" name="Chart 24">
          <a:extLst>
            <a:ext uri="{FF2B5EF4-FFF2-40B4-BE49-F238E27FC236}">
              <a16:creationId xmlns:a16="http://schemas.microsoft.com/office/drawing/2014/main" id="{A7AD3EA1-A17A-428E-8DFA-562614A28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11</xdr:col>
      <xdr:colOff>0</xdr:colOff>
      <xdr:row>129</xdr:row>
      <xdr:rowOff>0</xdr:rowOff>
    </xdr:from>
    <xdr:to>
      <xdr:col>15</xdr:col>
      <xdr:colOff>751115</xdr:colOff>
      <xdr:row>143</xdr:row>
      <xdr:rowOff>152400</xdr:rowOff>
    </xdr:to>
    <xdr:graphicFrame macro="">
      <xdr:nvGraphicFramePr>
        <xdr:cNvPr id="26" name="Chart 25">
          <a:extLst>
            <a:ext uri="{FF2B5EF4-FFF2-40B4-BE49-F238E27FC236}">
              <a16:creationId xmlns:a16="http://schemas.microsoft.com/office/drawing/2014/main" id="{913F62E5-4B78-47F0-99CC-B94BB92035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16</xdr:col>
      <xdr:colOff>0</xdr:colOff>
      <xdr:row>129</xdr:row>
      <xdr:rowOff>0</xdr:rowOff>
    </xdr:from>
    <xdr:to>
      <xdr:col>20</xdr:col>
      <xdr:colOff>751114</xdr:colOff>
      <xdr:row>143</xdr:row>
      <xdr:rowOff>152400</xdr:rowOff>
    </xdr:to>
    <xdr:graphicFrame macro="">
      <xdr:nvGraphicFramePr>
        <xdr:cNvPr id="27" name="Chart 26">
          <a:extLst>
            <a:ext uri="{FF2B5EF4-FFF2-40B4-BE49-F238E27FC236}">
              <a16:creationId xmlns:a16="http://schemas.microsoft.com/office/drawing/2014/main" id="{A58FD6DE-AC6C-424E-B5EC-28FA611BE3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60</xdr:col>
      <xdr:colOff>1238250</xdr:colOff>
      <xdr:row>129</xdr:row>
      <xdr:rowOff>0</xdr:rowOff>
    </xdr:from>
    <xdr:to>
      <xdr:col>65</xdr:col>
      <xdr:colOff>713015</xdr:colOff>
      <xdr:row>143</xdr:row>
      <xdr:rowOff>152400</xdr:rowOff>
    </xdr:to>
    <xdr:graphicFrame macro="">
      <xdr:nvGraphicFramePr>
        <xdr:cNvPr id="28" name="Chart 27">
          <a:extLst>
            <a:ext uri="{FF2B5EF4-FFF2-40B4-BE49-F238E27FC236}">
              <a16:creationId xmlns:a16="http://schemas.microsoft.com/office/drawing/2014/main" id="{3BC13222-B0B1-4210-B2BB-594A6F6506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41</xdr:col>
      <xdr:colOff>10886</xdr:colOff>
      <xdr:row>129</xdr:row>
      <xdr:rowOff>0</xdr:rowOff>
    </xdr:from>
    <xdr:to>
      <xdr:col>45</xdr:col>
      <xdr:colOff>762001</xdr:colOff>
      <xdr:row>143</xdr:row>
      <xdr:rowOff>152400</xdr:rowOff>
    </xdr:to>
    <xdr:graphicFrame macro="">
      <xdr:nvGraphicFramePr>
        <xdr:cNvPr id="29" name="Chart 28">
          <a:extLst>
            <a:ext uri="{FF2B5EF4-FFF2-40B4-BE49-F238E27FC236}">
              <a16:creationId xmlns:a16="http://schemas.microsoft.com/office/drawing/2014/main" id="{5D455671-2710-40CF-9EBB-22F7566A4C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66</xdr:col>
      <xdr:colOff>0</xdr:colOff>
      <xdr:row>129</xdr:row>
      <xdr:rowOff>0</xdr:rowOff>
    </xdr:from>
    <xdr:to>
      <xdr:col>70</xdr:col>
      <xdr:colOff>731520</xdr:colOff>
      <xdr:row>144</xdr:row>
      <xdr:rowOff>0</xdr:rowOff>
    </xdr:to>
    <xdr:graphicFrame macro="">
      <xdr:nvGraphicFramePr>
        <xdr:cNvPr id="30" name="Chart 29">
          <a:extLst>
            <a:ext uri="{FF2B5EF4-FFF2-40B4-BE49-F238E27FC236}">
              <a16:creationId xmlns:a16="http://schemas.microsoft.com/office/drawing/2014/main" id="{36EBE5A1-3C8B-4024-AA47-145DB87A3E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80</xdr:col>
      <xdr:colOff>0</xdr:colOff>
      <xdr:row>129</xdr:row>
      <xdr:rowOff>0</xdr:rowOff>
    </xdr:from>
    <xdr:to>
      <xdr:col>84</xdr:col>
      <xdr:colOff>731520</xdr:colOff>
      <xdr:row>144</xdr:row>
      <xdr:rowOff>0</xdr:rowOff>
    </xdr:to>
    <xdr:graphicFrame macro="">
      <xdr:nvGraphicFramePr>
        <xdr:cNvPr id="31" name="Chart 30">
          <a:extLst>
            <a:ext uri="{FF2B5EF4-FFF2-40B4-BE49-F238E27FC236}">
              <a16:creationId xmlns:a16="http://schemas.microsoft.com/office/drawing/2014/main" id="{ACDC9EBE-EF9A-42C9-A9CA-BE550DD081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xdr:from>
      <xdr:col>26</xdr:col>
      <xdr:colOff>0</xdr:colOff>
      <xdr:row>129</xdr:row>
      <xdr:rowOff>0</xdr:rowOff>
    </xdr:from>
    <xdr:to>
      <xdr:col>30</xdr:col>
      <xdr:colOff>731520</xdr:colOff>
      <xdr:row>144</xdr:row>
      <xdr:rowOff>0</xdr:rowOff>
    </xdr:to>
    <xdr:graphicFrame macro="">
      <xdr:nvGraphicFramePr>
        <xdr:cNvPr id="32" name="Chart 31">
          <a:extLst>
            <a:ext uri="{FF2B5EF4-FFF2-40B4-BE49-F238E27FC236}">
              <a16:creationId xmlns:a16="http://schemas.microsoft.com/office/drawing/2014/main" id="{BF5CD584-86EB-49B6-B0F4-174989E5A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xdr:from>
      <xdr:col>158</xdr:col>
      <xdr:colOff>0</xdr:colOff>
      <xdr:row>129</xdr:row>
      <xdr:rowOff>0</xdr:rowOff>
    </xdr:from>
    <xdr:to>
      <xdr:col>162</xdr:col>
      <xdr:colOff>731520</xdr:colOff>
      <xdr:row>144</xdr:row>
      <xdr:rowOff>0</xdr:rowOff>
    </xdr:to>
    <xdr:graphicFrame macro="">
      <xdr:nvGraphicFramePr>
        <xdr:cNvPr id="33" name="Chart 32">
          <a:extLst>
            <a:ext uri="{FF2B5EF4-FFF2-40B4-BE49-F238E27FC236}">
              <a16:creationId xmlns:a16="http://schemas.microsoft.com/office/drawing/2014/main" id="{CFCBCD0F-CE15-4004-BA27-3C498B76ED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xdr:from>
      <xdr:col>195</xdr:col>
      <xdr:colOff>0</xdr:colOff>
      <xdr:row>129</xdr:row>
      <xdr:rowOff>0</xdr:rowOff>
    </xdr:from>
    <xdr:to>
      <xdr:col>199</xdr:col>
      <xdr:colOff>731520</xdr:colOff>
      <xdr:row>144</xdr:row>
      <xdr:rowOff>0</xdr:rowOff>
    </xdr:to>
    <xdr:graphicFrame macro="">
      <xdr:nvGraphicFramePr>
        <xdr:cNvPr id="34" name="Chart 33">
          <a:extLst>
            <a:ext uri="{FF2B5EF4-FFF2-40B4-BE49-F238E27FC236}">
              <a16:creationId xmlns:a16="http://schemas.microsoft.com/office/drawing/2014/main" id="{E6C9FD93-DAB9-4D49-A6D0-356DEA0908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xdr:from>
      <xdr:col>219</xdr:col>
      <xdr:colOff>0</xdr:colOff>
      <xdr:row>129</xdr:row>
      <xdr:rowOff>0</xdr:rowOff>
    </xdr:from>
    <xdr:to>
      <xdr:col>223</xdr:col>
      <xdr:colOff>731520</xdr:colOff>
      <xdr:row>144</xdr:row>
      <xdr:rowOff>0</xdr:rowOff>
    </xdr:to>
    <xdr:graphicFrame macro="">
      <xdr:nvGraphicFramePr>
        <xdr:cNvPr id="35" name="Chart 34">
          <a:extLst>
            <a:ext uri="{FF2B5EF4-FFF2-40B4-BE49-F238E27FC236}">
              <a16:creationId xmlns:a16="http://schemas.microsoft.com/office/drawing/2014/main" id="{6BE45BF1-14AB-45BA-B509-55D30838A7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xdr:from>
      <xdr:col>109</xdr:col>
      <xdr:colOff>0</xdr:colOff>
      <xdr:row>129</xdr:row>
      <xdr:rowOff>0</xdr:rowOff>
    </xdr:from>
    <xdr:to>
      <xdr:col>113</xdr:col>
      <xdr:colOff>807720</xdr:colOff>
      <xdr:row>144</xdr:row>
      <xdr:rowOff>0</xdr:rowOff>
    </xdr:to>
    <xdr:graphicFrame macro="">
      <xdr:nvGraphicFramePr>
        <xdr:cNvPr id="36" name="Chart 35">
          <a:extLst>
            <a:ext uri="{FF2B5EF4-FFF2-40B4-BE49-F238E27FC236}">
              <a16:creationId xmlns:a16="http://schemas.microsoft.com/office/drawing/2014/main" id="{B68290D1-FBAE-4D68-A538-7BFB6884FB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xdr:from>
      <xdr:col>133</xdr:col>
      <xdr:colOff>0</xdr:colOff>
      <xdr:row>129</xdr:row>
      <xdr:rowOff>0</xdr:rowOff>
    </xdr:from>
    <xdr:to>
      <xdr:col>137</xdr:col>
      <xdr:colOff>640080</xdr:colOff>
      <xdr:row>144</xdr:row>
      <xdr:rowOff>0</xdr:rowOff>
    </xdr:to>
    <xdr:graphicFrame macro="">
      <xdr:nvGraphicFramePr>
        <xdr:cNvPr id="37" name="Chart 36">
          <a:extLst>
            <a:ext uri="{FF2B5EF4-FFF2-40B4-BE49-F238E27FC236}">
              <a16:creationId xmlns:a16="http://schemas.microsoft.com/office/drawing/2014/main" id="{056E259E-F24F-4D46-B178-35DB2CF02D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xdr:from>
      <xdr:col>148</xdr:col>
      <xdr:colOff>0</xdr:colOff>
      <xdr:row>129</xdr:row>
      <xdr:rowOff>0</xdr:rowOff>
    </xdr:from>
    <xdr:to>
      <xdr:col>152</xdr:col>
      <xdr:colOff>640080</xdr:colOff>
      <xdr:row>144</xdr:row>
      <xdr:rowOff>0</xdr:rowOff>
    </xdr:to>
    <xdr:graphicFrame macro="">
      <xdr:nvGraphicFramePr>
        <xdr:cNvPr id="38" name="Chart 37">
          <a:extLst>
            <a:ext uri="{FF2B5EF4-FFF2-40B4-BE49-F238E27FC236}">
              <a16:creationId xmlns:a16="http://schemas.microsoft.com/office/drawing/2014/main" id="{58B22CA8-EAAA-4A01-817B-8A1977C108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xdr:from>
      <xdr:col>153</xdr:col>
      <xdr:colOff>0</xdr:colOff>
      <xdr:row>129</xdr:row>
      <xdr:rowOff>0</xdr:rowOff>
    </xdr:from>
    <xdr:to>
      <xdr:col>157</xdr:col>
      <xdr:colOff>640080</xdr:colOff>
      <xdr:row>144</xdr:row>
      <xdr:rowOff>0</xdr:rowOff>
    </xdr:to>
    <xdr:graphicFrame macro="">
      <xdr:nvGraphicFramePr>
        <xdr:cNvPr id="39" name="Chart 38">
          <a:extLst>
            <a:ext uri="{FF2B5EF4-FFF2-40B4-BE49-F238E27FC236}">
              <a16:creationId xmlns:a16="http://schemas.microsoft.com/office/drawing/2014/main" id="{429C84BD-36CA-49B0-943E-567921536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xdr:from>
      <xdr:col>168</xdr:col>
      <xdr:colOff>0</xdr:colOff>
      <xdr:row>129</xdr:row>
      <xdr:rowOff>0</xdr:rowOff>
    </xdr:from>
    <xdr:to>
      <xdr:col>172</xdr:col>
      <xdr:colOff>762000</xdr:colOff>
      <xdr:row>144</xdr:row>
      <xdr:rowOff>76200</xdr:rowOff>
    </xdr:to>
    <xdr:graphicFrame macro="">
      <xdr:nvGraphicFramePr>
        <xdr:cNvPr id="40" name="Chart 39">
          <a:extLst>
            <a:ext uri="{FF2B5EF4-FFF2-40B4-BE49-F238E27FC236}">
              <a16:creationId xmlns:a16="http://schemas.microsoft.com/office/drawing/2014/main" id="{C0D2ED2B-27DC-4921-B083-DF860EB4A7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xdr:from>
      <xdr:col>6</xdr:col>
      <xdr:colOff>0</xdr:colOff>
      <xdr:row>129</xdr:row>
      <xdr:rowOff>0</xdr:rowOff>
    </xdr:from>
    <xdr:to>
      <xdr:col>10</xdr:col>
      <xdr:colOff>751114</xdr:colOff>
      <xdr:row>143</xdr:row>
      <xdr:rowOff>145143</xdr:rowOff>
    </xdr:to>
    <xdr:graphicFrame macro="">
      <xdr:nvGraphicFramePr>
        <xdr:cNvPr id="41" name="Chart 40">
          <a:extLst>
            <a:ext uri="{FF2B5EF4-FFF2-40B4-BE49-F238E27FC236}">
              <a16:creationId xmlns:a16="http://schemas.microsoft.com/office/drawing/2014/main" id="{F1652BC3-F02C-4CDB-BD1A-3AFA92D88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xdr:from>
      <xdr:col>214</xdr:col>
      <xdr:colOff>0</xdr:colOff>
      <xdr:row>129</xdr:row>
      <xdr:rowOff>0</xdr:rowOff>
    </xdr:from>
    <xdr:to>
      <xdr:col>218</xdr:col>
      <xdr:colOff>751114</xdr:colOff>
      <xdr:row>143</xdr:row>
      <xdr:rowOff>152400</xdr:rowOff>
    </xdr:to>
    <xdr:graphicFrame macro="">
      <xdr:nvGraphicFramePr>
        <xdr:cNvPr id="42" name="Chart 41">
          <a:extLst>
            <a:ext uri="{FF2B5EF4-FFF2-40B4-BE49-F238E27FC236}">
              <a16:creationId xmlns:a16="http://schemas.microsoft.com/office/drawing/2014/main" id="{7554E060-E8CF-400B-B716-19E2DFE919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xdr:from>
      <xdr:col>178</xdr:col>
      <xdr:colOff>0</xdr:colOff>
      <xdr:row>129</xdr:row>
      <xdr:rowOff>0</xdr:rowOff>
    </xdr:from>
    <xdr:to>
      <xdr:col>182</xdr:col>
      <xdr:colOff>465365</xdr:colOff>
      <xdr:row>143</xdr:row>
      <xdr:rowOff>152400</xdr:rowOff>
    </xdr:to>
    <xdr:graphicFrame macro="">
      <xdr:nvGraphicFramePr>
        <xdr:cNvPr id="43" name="Chart 42">
          <a:extLst>
            <a:ext uri="{FF2B5EF4-FFF2-40B4-BE49-F238E27FC236}">
              <a16:creationId xmlns:a16="http://schemas.microsoft.com/office/drawing/2014/main" id="{B83B1D5B-01AE-4A7E-BCF3-97CCEEBCC0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12700</xdr:colOff>
      <xdr:row>8</xdr:row>
      <xdr:rowOff>0</xdr:rowOff>
    </xdr:from>
    <xdr:to>
      <xdr:col>8</xdr:col>
      <xdr:colOff>279400</xdr:colOff>
      <xdr:row>35</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266700</xdr:colOff>
      <xdr:row>8</xdr:row>
      <xdr:rowOff>0</xdr:rowOff>
    </xdr:from>
    <xdr:to>
      <xdr:col>16</xdr:col>
      <xdr:colOff>533400</xdr:colOff>
      <xdr:row>35</xdr:row>
      <xdr:rowOff>0</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12700</xdr:colOff>
      <xdr:row>8</xdr:row>
      <xdr:rowOff>0</xdr:rowOff>
    </xdr:from>
    <xdr:to>
      <xdr:col>8</xdr:col>
      <xdr:colOff>279400</xdr:colOff>
      <xdr:row>35</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266700</xdr:colOff>
      <xdr:row>8</xdr:row>
      <xdr:rowOff>0</xdr:rowOff>
    </xdr:from>
    <xdr:to>
      <xdr:col>16</xdr:col>
      <xdr:colOff>533400</xdr:colOff>
      <xdr:row>35</xdr:row>
      <xdr:rowOff>0</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12700</xdr:colOff>
      <xdr:row>8</xdr:row>
      <xdr:rowOff>0</xdr:rowOff>
    </xdr:from>
    <xdr:to>
      <xdr:col>8</xdr:col>
      <xdr:colOff>279400</xdr:colOff>
      <xdr:row>35</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266700</xdr:colOff>
      <xdr:row>8</xdr:row>
      <xdr:rowOff>0</xdr:rowOff>
    </xdr:from>
    <xdr:to>
      <xdr:col>16</xdr:col>
      <xdr:colOff>533400</xdr:colOff>
      <xdr:row>35</xdr:row>
      <xdr:rowOff>0</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12700</xdr:colOff>
      <xdr:row>8</xdr:row>
      <xdr:rowOff>0</xdr:rowOff>
    </xdr:from>
    <xdr:to>
      <xdr:col>8</xdr:col>
      <xdr:colOff>279400</xdr:colOff>
      <xdr:row>35</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266700</xdr:colOff>
      <xdr:row>8</xdr:row>
      <xdr:rowOff>0</xdr:rowOff>
    </xdr:from>
    <xdr:to>
      <xdr:col>16</xdr:col>
      <xdr:colOff>533400</xdr:colOff>
      <xdr:row>35</xdr:row>
      <xdr:rowOff>0</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12700</xdr:colOff>
      <xdr:row>8</xdr:row>
      <xdr:rowOff>0</xdr:rowOff>
    </xdr:from>
    <xdr:to>
      <xdr:col>8</xdr:col>
      <xdr:colOff>279400</xdr:colOff>
      <xdr:row>35</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266700</xdr:colOff>
      <xdr:row>8</xdr:row>
      <xdr:rowOff>0</xdr:rowOff>
    </xdr:from>
    <xdr:to>
      <xdr:col>16</xdr:col>
      <xdr:colOff>533400</xdr:colOff>
      <xdr:row>35</xdr:row>
      <xdr:rowOff>0</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12700</xdr:colOff>
      <xdr:row>8</xdr:row>
      <xdr:rowOff>0</xdr:rowOff>
    </xdr:from>
    <xdr:to>
      <xdr:col>8</xdr:col>
      <xdr:colOff>279400</xdr:colOff>
      <xdr:row>35</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266700</xdr:colOff>
      <xdr:row>8</xdr:row>
      <xdr:rowOff>0</xdr:rowOff>
    </xdr:from>
    <xdr:to>
      <xdr:col>16</xdr:col>
      <xdr:colOff>533400</xdr:colOff>
      <xdr:row>35</xdr:row>
      <xdr:rowOff>0</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5</xdr:col>
      <xdr:colOff>438149</xdr:colOff>
      <xdr:row>0</xdr:row>
      <xdr:rowOff>152400</xdr:rowOff>
    </xdr:from>
    <xdr:to>
      <xdr:col>15</xdr:col>
      <xdr:colOff>238124</xdr:colOff>
      <xdr:row>7</xdr:row>
      <xdr:rowOff>361950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12700</xdr:colOff>
      <xdr:row>8</xdr:row>
      <xdr:rowOff>0</xdr:rowOff>
    </xdr:from>
    <xdr:to>
      <xdr:col>8</xdr:col>
      <xdr:colOff>279400</xdr:colOff>
      <xdr:row>35</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266700</xdr:colOff>
      <xdr:row>8</xdr:row>
      <xdr:rowOff>0</xdr:rowOff>
    </xdr:from>
    <xdr:to>
      <xdr:col>16</xdr:col>
      <xdr:colOff>533400</xdr:colOff>
      <xdr:row>35</xdr:row>
      <xdr:rowOff>0</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12700</xdr:colOff>
      <xdr:row>8</xdr:row>
      <xdr:rowOff>0</xdr:rowOff>
    </xdr:from>
    <xdr:to>
      <xdr:col>8</xdr:col>
      <xdr:colOff>279400</xdr:colOff>
      <xdr:row>35</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266700</xdr:colOff>
      <xdr:row>8</xdr:row>
      <xdr:rowOff>0</xdr:rowOff>
    </xdr:from>
    <xdr:to>
      <xdr:col>16</xdr:col>
      <xdr:colOff>533400</xdr:colOff>
      <xdr:row>35</xdr:row>
      <xdr:rowOff>0</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12700</xdr:colOff>
      <xdr:row>8</xdr:row>
      <xdr:rowOff>0</xdr:rowOff>
    </xdr:from>
    <xdr:to>
      <xdr:col>8</xdr:col>
      <xdr:colOff>279400</xdr:colOff>
      <xdr:row>35</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266700</xdr:colOff>
      <xdr:row>8</xdr:row>
      <xdr:rowOff>0</xdr:rowOff>
    </xdr:from>
    <xdr:to>
      <xdr:col>16</xdr:col>
      <xdr:colOff>533400</xdr:colOff>
      <xdr:row>35</xdr:row>
      <xdr:rowOff>0</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12700</xdr:colOff>
      <xdr:row>8</xdr:row>
      <xdr:rowOff>0</xdr:rowOff>
    </xdr:from>
    <xdr:to>
      <xdr:col>8</xdr:col>
      <xdr:colOff>279400</xdr:colOff>
      <xdr:row>35</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266700</xdr:colOff>
      <xdr:row>8</xdr:row>
      <xdr:rowOff>0</xdr:rowOff>
    </xdr:from>
    <xdr:to>
      <xdr:col>16</xdr:col>
      <xdr:colOff>533400</xdr:colOff>
      <xdr:row>35</xdr:row>
      <xdr:rowOff>0</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12700</xdr:colOff>
      <xdr:row>8</xdr:row>
      <xdr:rowOff>0</xdr:rowOff>
    </xdr:from>
    <xdr:to>
      <xdr:col>8</xdr:col>
      <xdr:colOff>279400</xdr:colOff>
      <xdr:row>35</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266700</xdr:colOff>
      <xdr:row>8</xdr:row>
      <xdr:rowOff>0</xdr:rowOff>
    </xdr:from>
    <xdr:to>
      <xdr:col>16</xdr:col>
      <xdr:colOff>533400</xdr:colOff>
      <xdr:row>35</xdr:row>
      <xdr:rowOff>0</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12700</xdr:colOff>
      <xdr:row>8</xdr:row>
      <xdr:rowOff>0</xdr:rowOff>
    </xdr:from>
    <xdr:to>
      <xdr:col>8</xdr:col>
      <xdr:colOff>279400</xdr:colOff>
      <xdr:row>35</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266700</xdr:colOff>
      <xdr:row>8</xdr:row>
      <xdr:rowOff>0</xdr:rowOff>
    </xdr:from>
    <xdr:to>
      <xdr:col>16</xdr:col>
      <xdr:colOff>533400</xdr:colOff>
      <xdr:row>35</xdr:row>
      <xdr:rowOff>0</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12700</xdr:colOff>
      <xdr:row>8</xdr:row>
      <xdr:rowOff>0</xdr:rowOff>
    </xdr:from>
    <xdr:to>
      <xdr:col>8</xdr:col>
      <xdr:colOff>279400</xdr:colOff>
      <xdr:row>35</xdr:row>
      <xdr:rowOff>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266700</xdr:colOff>
      <xdr:row>8</xdr:row>
      <xdr:rowOff>0</xdr:rowOff>
    </xdr:from>
    <xdr:to>
      <xdr:col>16</xdr:col>
      <xdr:colOff>533400</xdr:colOff>
      <xdr:row>35</xdr:row>
      <xdr:rowOff>0</xdr:rowOff>
    </xdr:to>
    <xdr:graphicFrame macro="">
      <xdr:nvGraphicFramePr>
        <xdr:cNvPr id="3"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
  <sheetViews>
    <sheetView workbookViewId="0"/>
  </sheetViews>
  <sheetFormatPr defaultRowHeight="15" x14ac:dyDescent="0.25"/>
  <sheetData>
    <row r="1" spans="1:15" x14ac:dyDescent="0.25">
      <c r="A1" t="s">
        <v>139</v>
      </c>
      <c r="D1" t="s">
        <v>140</v>
      </c>
      <c r="G1" t="s">
        <v>141</v>
      </c>
      <c r="H1">
        <v>16</v>
      </c>
      <c r="J1" t="s">
        <v>142</v>
      </c>
      <c r="O1">
        <v>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C27" sqref="C27"/>
    </sheetView>
  </sheetViews>
  <sheetFormatPr defaultRowHeight="15" x14ac:dyDescent="0.25"/>
  <sheetData>
    <row r="1" spans="1:9" x14ac:dyDescent="0.25">
      <c r="A1" s="63" t="s">
        <v>173</v>
      </c>
      <c r="I1" s="69" t="s">
        <v>164</v>
      </c>
    </row>
    <row r="2" spans="1:9" x14ac:dyDescent="0.25">
      <c r="A2" s="63" t="s">
        <v>143</v>
      </c>
    </row>
    <row r="3" spans="1:9" x14ac:dyDescent="0.25">
      <c r="A3" s="64" t="s">
        <v>144</v>
      </c>
      <c r="B3" s="64" t="s">
        <v>145</v>
      </c>
      <c r="C3" s="64" t="s">
        <v>146</v>
      </c>
      <c r="D3" s="64" t="s">
        <v>147</v>
      </c>
      <c r="E3" s="64" t="s">
        <v>148</v>
      </c>
      <c r="F3" s="64" t="s">
        <v>149</v>
      </c>
      <c r="G3" s="64" t="s">
        <v>150</v>
      </c>
      <c r="H3" s="64" t="s">
        <v>151</v>
      </c>
    </row>
    <row r="4" spans="1:9" x14ac:dyDescent="0.25">
      <c r="A4">
        <v>42</v>
      </c>
      <c r="B4" s="62">
        <v>8.1771666666666682</v>
      </c>
      <c r="C4" s="62">
        <v>6.382779140539844</v>
      </c>
      <c r="D4" s="62">
        <v>6.4889999999999999</v>
      </c>
      <c r="E4" s="62">
        <v>1.3169999999999999</v>
      </c>
      <c r="F4" s="65">
        <v>34.671999999999997</v>
      </c>
      <c r="G4" s="62">
        <v>1.9993325660452976</v>
      </c>
      <c r="H4" s="62">
        <v>6.2118883574367523</v>
      </c>
    </row>
    <row r="5" spans="1:9" x14ac:dyDescent="0.25">
      <c r="A5" s="63" t="s">
        <v>163</v>
      </c>
    </row>
    <row r="6" spans="1:9" x14ac:dyDescent="0.25">
      <c r="A6" s="64" t="s">
        <v>153</v>
      </c>
      <c r="B6" s="64" t="s">
        <v>154</v>
      </c>
      <c r="C6" s="64" t="s">
        <v>155</v>
      </c>
      <c r="D6" s="64" t="s">
        <v>156</v>
      </c>
      <c r="E6" s="64" t="s">
        <v>157</v>
      </c>
      <c r="F6" s="64" t="s">
        <v>158</v>
      </c>
      <c r="G6" s="64" t="s">
        <v>159</v>
      </c>
      <c r="H6" s="64" t="s">
        <v>160</v>
      </c>
      <c r="I6" s="64" t="s">
        <v>161</v>
      </c>
    </row>
    <row r="7" spans="1:9" x14ac:dyDescent="0.25">
      <c r="A7" s="62">
        <v>5.5735460996784951</v>
      </c>
      <c r="C7" s="62">
        <v>4.164668531025411</v>
      </c>
      <c r="E7" s="67">
        <v>-128.17582786704853</v>
      </c>
      <c r="F7" s="62">
        <v>0.36717302374379557</v>
      </c>
      <c r="G7" s="68" t="s">
        <v>169</v>
      </c>
      <c r="H7" s="62"/>
      <c r="I7" s="67">
        <v>260.35165573409705</v>
      </c>
    </row>
  </sheetData>
  <sheetProtection algorithmName="SHA-512" hashValue="cL/UgcxAmOWZgtWFBUBGLo64dJYnKNUXejidW/VSQ/ownbFkeh4pyyYeoCc+u3OgZFqh7GOaCJF9kYS/AzewDQ==" saltValue="AAkmyyYPBnyk12DtR/HN4w==" spinCount="100000" sheet="1" formatCells="0" formatColumns="0" formatRows="0" insertColumns="0" insertRows="0" insertHyperlinks="0" deleteColumns="0" deleteRows="0" sort="0" autoFilter="0" pivotTables="0"/>
  <hyperlinks>
    <hyperlink ref="I1" location="'Summary 2'!A1" display="Return to Summary"/>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C27" sqref="C27"/>
    </sheetView>
  </sheetViews>
  <sheetFormatPr defaultRowHeight="15" x14ac:dyDescent="0.25"/>
  <sheetData>
    <row r="1" spans="1:9" x14ac:dyDescent="0.25">
      <c r="A1" s="63" t="s">
        <v>175</v>
      </c>
      <c r="I1" s="69" t="s">
        <v>164</v>
      </c>
    </row>
    <row r="2" spans="1:9" x14ac:dyDescent="0.25">
      <c r="A2" s="63" t="s">
        <v>143</v>
      </c>
    </row>
    <row r="3" spans="1:9" x14ac:dyDescent="0.25">
      <c r="A3" s="64" t="s">
        <v>144</v>
      </c>
      <c r="B3" s="64" t="s">
        <v>145</v>
      </c>
      <c r="C3" s="64" t="s">
        <v>146</v>
      </c>
      <c r="D3" s="64" t="s">
        <v>147</v>
      </c>
      <c r="E3" s="64" t="s">
        <v>148</v>
      </c>
      <c r="F3" s="64" t="s">
        <v>149</v>
      </c>
      <c r="G3" s="64" t="s">
        <v>150</v>
      </c>
      <c r="H3" s="64" t="s">
        <v>151</v>
      </c>
    </row>
    <row r="4" spans="1:9" x14ac:dyDescent="0.25">
      <c r="A4">
        <v>42</v>
      </c>
      <c r="B4" s="62">
        <v>8.1771666666666682</v>
      </c>
      <c r="C4" s="62">
        <v>6.382779140539844</v>
      </c>
      <c r="D4" s="62">
        <v>6.4889999999999999</v>
      </c>
      <c r="E4" s="62">
        <v>1.3169999999999999</v>
      </c>
      <c r="F4" s="65">
        <v>34.671999999999997</v>
      </c>
      <c r="G4" s="62">
        <v>1.9993325660452976</v>
      </c>
      <c r="H4" s="62">
        <v>6.2118883574367523</v>
      </c>
    </row>
    <row r="5" spans="1:9" x14ac:dyDescent="0.25">
      <c r="A5" s="63" t="s">
        <v>163</v>
      </c>
    </row>
    <row r="6" spans="1:9" x14ac:dyDescent="0.25">
      <c r="A6" s="64" t="s">
        <v>153</v>
      </c>
      <c r="B6" s="64" t="s">
        <v>154</v>
      </c>
      <c r="C6" s="64" t="s">
        <v>155</v>
      </c>
      <c r="D6" s="64" t="s">
        <v>156</v>
      </c>
      <c r="E6" s="64" t="s">
        <v>157</v>
      </c>
      <c r="F6" s="64" t="s">
        <v>158</v>
      </c>
      <c r="G6" s="64" t="s">
        <v>159</v>
      </c>
      <c r="H6" s="64" t="s">
        <v>160</v>
      </c>
      <c r="I6" s="64" t="s">
        <v>161</v>
      </c>
    </row>
    <row r="7" spans="1:9" x14ac:dyDescent="0.25">
      <c r="A7" s="62">
        <v>7.4056816351799775</v>
      </c>
      <c r="C7" s="62">
        <v>3.1693445726789031</v>
      </c>
      <c r="E7" s="67">
        <v>-133.32165683208717</v>
      </c>
      <c r="F7" s="62">
        <v>0.70206696797566792</v>
      </c>
      <c r="G7" s="68">
        <v>3.9393133480930702E-2</v>
      </c>
      <c r="H7" s="62"/>
      <c r="I7" s="67">
        <v>270.64331366417434</v>
      </c>
    </row>
  </sheetData>
  <sheetProtection algorithmName="SHA-512" hashValue="sW6wmsZc5TuokG+w+NiLjZzzvYH5vH0ufBdi+frXrRKrP4LbEpsYFR6Pe2+fUxugCbKh01XBwffN4cShdUQeiw==" saltValue="vqnYAsfkbnI/YS7++qrmiw==" spinCount="100000" sheet="1" formatCells="0" formatColumns="0" formatRows="0" insertColumns="0" insertRows="0" insertHyperlinks="0" deleteColumns="0" deleteRows="0" sort="0" autoFilter="0" pivotTables="0"/>
  <hyperlinks>
    <hyperlink ref="I1" location="'Summary 2'!A1" display="Return to Summary"/>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C27" sqref="C27"/>
    </sheetView>
  </sheetViews>
  <sheetFormatPr defaultRowHeight="15" x14ac:dyDescent="0.25"/>
  <sheetData>
    <row r="1" spans="1:9" x14ac:dyDescent="0.25">
      <c r="A1" s="63" t="s">
        <v>177</v>
      </c>
      <c r="I1" s="69" t="s">
        <v>164</v>
      </c>
    </row>
    <row r="2" spans="1:9" x14ac:dyDescent="0.25">
      <c r="A2" s="63" t="s">
        <v>143</v>
      </c>
    </row>
    <row r="3" spans="1:9" x14ac:dyDescent="0.25">
      <c r="A3" s="64" t="s">
        <v>144</v>
      </c>
      <c r="B3" s="64" t="s">
        <v>145</v>
      </c>
      <c r="C3" s="64" t="s">
        <v>146</v>
      </c>
      <c r="D3" s="64" t="s">
        <v>147</v>
      </c>
      <c r="E3" s="64" t="s">
        <v>148</v>
      </c>
      <c r="F3" s="64" t="s">
        <v>149</v>
      </c>
      <c r="G3" s="64" t="s">
        <v>150</v>
      </c>
      <c r="H3" s="64" t="s">
        <v>151</v>
      </c>
    </row>
    <row r="4" spans="1:9" x14ac:dyDescent="0.25">
      <c r="A4">
        <v>42</v>
      </c>
      <c r="B4" s="62">
        <v>8.1771666666666682</v>
      </c>
      <c r="C4" s="62">
        <v>6.382779140539844</v>
      </c>
      <c r="D4" s="62">
        <v>6.4889999999999999</v>
      </c>
      <c r="E4" s="62">
        <v>1.3169999999999999</v>
      </c>
      <c r="F4" s="65">
        <v>34.671999999999997</v>
      </c>
      <c r="G4" s="62">
        <v>1.9993325660452976</v>
      </c>
      <c r="H4" s="62">
        <v>6.2118883574367523</v>
      </c>
    </row>
    <row r="5" spans="1:9" x14ac:dyDescent="0.25">
      <c r="A5" s="63" t="s">
        <v>163</v>
      </c>
    </row>
    <row r="6" spans="1:9" x14ac:dyDescent="0.25">
      <c r="A6" s="64" t="s">
        <v>153</v>
      </c>
      <c r="B6" s="64" t="s">
        <v>154</v>
      </c>
      <c r="C6" s="64" t="s">
        <v>155</v>
      </c>
      <c r="D6" s="64" t="s">
        <v>156</v>
      </c>
      <c r="E6" s="64" t="s">
        <v>157</v>
      </c>
      <c r="F6" s="64" t="s">
        <v>158</v>
      </c>
      <c r="G6" s="64" t="s">
        <v>159</v>
      </c>
      <c r="H6" s="64" t="s">
        <v>160</v>
      </c>
      <c r="I6" s="64" t="s">
        <v>161</v>
      </c>
    </row>
    <row r="7" spans="1:9" x14ac:dyDescent="0.25">
      <c r="A7" s="62">
        <v>1.8587881949151699</v>
      </c>
      <c r="C7" s="62">
        <v>0.45572713694102335</v>
      </c>
      <c r="E7" s="67">
        <v>-126.70862581474697</v>
      </c>
      <c r="F7" s="62">
        <v>0.44977701182109797</v>
      </c>
      <c r="G7" s="68">
        <v>0.22103548619808683</v>
      </c>
      <c r="H7" s="62"/>
      <c r="I7" s="67">
        <v>257.41725162949393</v>
      </c>
    </row>
  </sheetData>
  <sheetProtection algorithmName="SHA-512" hashValue="lVwM1B8vxdzuv/vjuZ0Vbf9iKuzy/XXJNEErVfpoQju/yx3xtLClLee0NuDKm9bgXiLKT3yXcF2KTroCxIIBFw==" saltValue="xQpqSNl7aggO77kOEsc3iA==" spinCount="100000" sheet="1" formatCells="0" formatColumns="0" formatRows="0" insertColumns="0" insertRows="0" insertHyperlinks="0" deleteColumns="0" deleteRows="0" sort="0" autoFilter="0" pivotTables="0"/>
  <hyperlinks>
    <hyperlink ref="I1" location="'Summary 2'!A1" display="Return to Summary"/>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C27" sqref="C27"/>
    </sheetView>
  </sheetViews>
  <sheetFormatPr defaultRowHeight="15" x14ac:dyDescent="0.25"/>
  <sheetData>
    <row r="1" spans="1:9" x14ac:dyDescent="0.25">
      <c r="A1" s="63" t="s">
        <v>179</v>
      </c>
      <c r="I1" s="69" t="s">
        <v>164</v>
      </c>
    </row>
    <row r="2" spans="1:9" x14ac:dyDescent="0.25">
      <c r="A2" s="63" t="s">
        <v>143</v>
      </c>
    </row>
    <row r="3" spans="1:9" x14ac:dyDescent="0.25">
      <c r="A3" s="64" t="s">
        <v>144</v>
      </c>
      <c r="B3" s="64" t="s">
        <v>145</v>
      </c>
      <c r="C3" s="64" t="s">
        <v>146</v>
      </c>
      <c r="D3" s="64" t="s">
        <v>147</v>
      </c>
      <c r="E3" s="64" t="s">
        <v>148</v>
      </c>
      <c r="F3" s="64" t="s">
        <v>149</v>
      </c>
      <c r="G3" s="64" t="s">
        <v>150</v>
      </c>
      <c r="H3" s="64" t="s">
        <v>151</v>
      </c>
    </row>
    <row r="4" spans="1:9" x14ac:dyDescent="0.25">
      <c r="A4">
        <v>42</v>
      </c>
      <c r="B4" s="62">
        <v>8.1771666666666682</v>
      </c>
      <c r="C4" s="62">
        <v>6.382779140539844</v>
      </c>
      <c r="D4" s="62">
        <v>6.4889999999999999</v>
      </c>
      <c r="E4" s="62">
        <v>1.3169999999999999</v>
      </c>
      <c r="F4" s="65">
        <v>34.671999999999997</v>
      </c>
      <c r="G4" s="62">
        <v>1.9993325660452976</v>
      </c>
      <c r="H4" s="62">
        <v>6.2118883574367523</v>
      </c>
    </row>
    <row r="5" spans="1:9" x14ac:dyDescent="0.25">
      <c r="A5" s="63" t="s">
        <v>163</v>
      </c>
    </row>
    <row r="6" spans="1:9" x14ac:dyDescent="0.25">
      <c r="A6" s="64" t="s">
        <v>153</v>
      </c>
      <c r="B6" s="64" t="s">
        <v>154</v>
      </c>
      <c r="C6" s="64" t="s">
        <v>155</v>
      </c>
      <c r="D6" s="64" t="s">
        <v>156</v>
      </c>
      <c r="E6" s="64" t="s">
        <v>157</v>
      </c>
      <c r="F6" s="64" t="s">
        <v>158</v>
      </c>
      <c r="G6" s="64" t="s">
        <v>159</v>
      </c>
      <c r="H6" s="64" t="s">
        <v>160</v>
      </c>
      <c r="I6" s="64" t="s">
        <v>161</v>
      </c>
    </row>
    <row r="7" spans="1:9" x14ac:dyDescent="0.25">
      <c r="A7" s="62">
        <v>1.8287136556018746</v>
      </c>
      <c r="C7" s="62">
        <v>0.47203337385282468</v>
      </c>
      <c r="D7" s="62">
        <v>0.15891614526595699</v>
      </c>
      <c r="E7" s="67">
        <v>-126.70297799798151</v>
      </c>
      <c r="F7" s="62">
        <v>0.47733541580245031</v>
      </c>
      <c r="G7" s="68">
        <v>0.19068244740215001</v>
      </c>
      <c r="H7" s="62">
        <v>0.91535947106224713</v>
      </c>
      <c r="I7" s="67">
        <v>259.40595599596304</v>
      </c>
    </row>
  </sheetData>
  <sheetProtection algorithmName="SHA-512" hashValue="I+w4GMOtKajsaUURtyvoEX59eX/m79h0R9391BPMbRL6rMtBiHc0/7aRTg6Fi4UtXqqVaB621xbwXwVXWnvOVw==" saltValue="I1OxDewjLg670dnWPk+E3Q==" spinCount="100000" sheet="1" formatCells="0" formatColumns="0" formatRows="0" insertColumns="0" insertRows="0" insertHyperlinks="0" deleteColumns="0" deleteRows="0" sort="0" autoFilter="0" pivotTables="0"/>
  <hyperlinks>
    <hyperlink ref="I1" location="'Summary 2'!A1" display="Return to Summary"/>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C27" sqref="C27"/>
    </sheetView>
  </sheetViews>
  <sheetFormatPr defaultRowHeight="15" x14ac:dyDescent="0.25"/>
  <sheetData>
    <row r="1" spans="1:9" x14ac:dyDescent="0.25">
      <c r="A1" s="63" t="s">
        <v>181</v>
      </c>
      <c r="I1" s="69" t="s">
        <v>164</v>
      </c>
    </row>
    <row r="2" spans="1:9" x14ac:dyDescent="0.25">
      <c r="A2" s="63" t="s">
        <v>143</v>
      </c>
    </row>
    <row r="3" spans="1:9" x14ac:dyDescent="0.25">
      <c r="A3" s="64" t="s">
        <v>144</v>
      </c>
      <c r="B3" s="64" t="s">
        <v>145</v>
      </c>
      <c r="C3" s="64" t="s">
        <v>146</v>
      </c>
      <c r="D3" s="64" t="s">
        <v>147</v>
      </c>
      <c r="E3" s="64" t="s">
        <v>148</v>
      </c>
      <c r="F3" s="64" t="s">
        <v>149</v>
      </c>
      <c r="G3" s="64" t="s">
        <v>150</v>
      </c>
      <c r="H3" s="64" t="s">
        <v>151</v>
      </c>
    </row>
    <row r="4" spans="1:9" x14ac:dyDescent="0.25">
      <c r="A4">
        <v>42</v>
      </c>
      <c r="B4" s="62">
        <v>8.1771666666666682</v>
      </c>
      <c r="C4" s="62">
        <v>6.382779140539844</v>
      </c>
      <c r="D4" s="62">
        <v>6.4889999999999999</v>
      </c>
      <c r="E4" s="62">
        <v>1.3169999999999999</v>
      </c>
      <c r="F4" s="65">
        <v>34.671999999999997</v>
      </c>
      <c r="G4" s="62">
        <v>1.9993325660452976</v>
      </c>
      <c r="H4" s="62">
        <v>6.2118883574367523</v>
      </c>
    </row>
    <row r="5" spans="1:9" x14ac:dyDescent="0.25">
      <c r="A5" s="63" t="s">
        <v>163</v>
      </c>
    </row>
    <row r="6" spans="1:9" x14ac:dyDescent="0.25">
      <c r="A6" s="64" t="s">
        <v>153</v>
      </c>
      <c r="B6" s="64" t="s">
        <v>154</v>
      </c>
      <c r="C6" s="64" t="s">
        <v>155</v>
      </c>
      <c r="D6" s="64" t="s">
        <v>156</v>
      </c>
      <c r="E6" s="64" t="s">
        <v>157</v>
      </c>
      <c r="F6" s="64" t="s">
        <v>158</v>
      </c>
      <c r="G6" s="64" t="s">
        <v>159</v>
      </c>
      <c r="H6" s="64" t="s">
        <v>160</v>
      </c>
      <c r="I6" s="64" t="s">
        <v>161</v>
      </c>
    </row>
    <row r="7" spans="1:9" x14ac:dyDescent="0.25">
      <c r="A7" s="62">
        <v>1.8199678239788981</v>
      </c>
      <c r="C7" s="62">
        <v>0.78417461416603174</v>
      </c>
      <c r="E7" s="67">
        <v>-125.82287742794684</v>
      </c>
      <c r="F7" s="62">
        <v>0.46618383402350361</v>
      </c>
      <c r="G7" s="68">
        <v>0.2400845270812024</v>
      </c>
      <c r="H7" s="62"/>
      <c r="I7" s="67">
        <v>255.64575485589367</v>
      </c>
    </row>
  </sheetData>
  <sheetProtection algorithmName="SHA-512" hashValue="eZq0LMV9leWY+JKdvNWmYXtDfri2QCE+PBAXwLPOJ554jiS7BJlmKPXuvs0aOaXBpPmDrny4Y+cU+jPzlcsqoQ==" saltValue="ad8qBpeGF1JOaNqFgjNPjQ==" spinCount="100000" sheet="1" formatCells="0" formatColumns="0" formatRows="0" insertColumns="0" insertRows="0" insertHyperlinks="0" deleteColumns="0" deleteRows="0" sort="0" autoFilter="0" pivotTables="0"/>
  <hyperlinks>
    <hyperlink ref="I1" location="'Summary 2'!A1" display="Return to Summary"/>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C27" sqref="C27"/>
    </sheetView>
  </sheetViews>
  <sheetFormatPr defaultRowHeight="15" x14ac:dyDescent="0.25"/>
  <sheetData>
    <row r="1" spans="1:9" x14ac:dyDescent="0.25">
      <c r="A1" s="63" t="s">
        <v>183</v>
      </c>
      <c r="I1" s="69" t="s">
        <v>164</v>
      </c>
    </row>
    <row r="2" spans="1:9" x14ac:dyDescent="0.25">
      <c r="A2" s="63" t="s">
        <v>143</v>
      </c>
    </row>
    <row r="3" spans="1:9" x14ac:dyDescent="0.25">
      <c r="A3" s="64" t="s">
        <v>144</v>
      </c>
      <c r="B3" s="64" t="s">
        <v>145</v>
      </c>
      <c r="C3" s="64" t="s">
        <v>146</v>
      </c>
      <c r="D3" s="64" t="s">
        <v>147</v>
      </c>
      <c r="E3" s="64" t="s">
        <v>148</v>
      </c>
      <c r="F3" s="64" t="s">
        <v>149</v>
      </c>
      <c r="G3" s="64" t="s">
        <v>150</v>
      </c>
      <c r="H3" s="64" t="s">
        <v>151</v>
      </c>
    </row>
    <row r="4" spans="1:9" x14ac:dyDescent="0.25">
      <c r="A4">
        <v>42</v>
      </c>
      <c r="B4" s="62">
        <v>8.1771666666666682</v>
      </c>
      <c r="C4" s="62">
        <v>6.382779140539844</v>
      </c>
      <c r="D4" s="62">
        <v>6.4889999999999999</v>
      </c>
      <c r="E4" s="62">
        <v>1.3169999999999999</v>
      </c>
      <c r="F4" s="65">
        <v>34.671999999999997</v>
      </c>
      <c r="G4" s="62">
        <v>1.9993325660452976</v>
      </c>
      <c r="H4" s="62">
        <v>6.2118883574367523</v>
      </c>
    </row>
    <row r="5" spans="1:9" x14ac:dyDescent="0.25">
      <c r="A5" s="63" t="s">
        <v>163</v>
      </c>
    </row>
    <row r="6" spans="1:9" x14ac:dyDescent="0.25">
      <c r="A6" s="64" t="s">
        <v>153</v>
      </c>
      <c r="B6" s="64" t="s">
        <v>154</v>
      </c>
      <c r="C6" s="64" t="s">
        <v>155</v>
      </c>
      <c r="D6" s="64" t="s">
        <v>156</v>
      </c>
      <c r="E6" s="64" t="s">
        <v>157</v>
      </c>
      <c r="F6" s="64" t="s">
        <v>158</v>
      </c>
      <c r="G6" s="64" t="s">
        <v>159</v>
      </c>
      <c r="H6" s="64" t="s">
        <v>160</v>
      </c>
      <c r="I6" s="64" t="s">
        <v>161</v>
      </c>
    </row>
    <row r="7" spans="1:9" x14ac:dyDescent="0.25">
      <c r="A7" s="62">
        <v>1.8772293500634312</v>
      </c>
      <c r="C7" s="62">
        <v>0.74010847659933554</v>
      </c>
      <c r="D7" s="62">
        <v>-0.27044307395560785</v>
      </c>
      <c r="E7" s="67">
        <v>-125.79879352908085</v>
      </c>
      <c r="F7" s="62">
        <v>0.40943757619960053</v>
      </c>
      <c r="G7" s="68">
        <v>0.33019148550602323</v>
      </c>
      <c r="H7" s="62">
        <v>0.82628267472187744</v>
      </c>
      <c r="I7" s="67">
        <v>257.59758705816171</v>
      </c>
    </row>
  </sheetData>
  <sheetProtection algorithmName="SHA-512" hashValue="8dRZo8Q2J6d+VNC5d5WQfBw0PgSYdtUFhPA0v9+/1JHYx3blTcWyTiynh8Z5odbT4mLZKfjNe0dNbyoZyc77VQ==" saltValue="pCmH/xKJlPF5h7uxTKzkdw==" spinCount="100000" sheet="1" formatCells="0" formatColumns="0" formatRows="0" insertColumns="0" insertRows="0" insertHyperlinks="0" deleteColumns="0" deleteRows="0" sort="0" autoFilter="0" pivotTables="0"/>
  <hyperlinks>
    <hyperlink ref="I1" location="'Summary 2'!A1" display="Return to Summary"/>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C27" sqref="C27"/>
    </sheetView>
  </sheetViews>
  <sheetFormatPr defaultRowHeight="15" x14ac:dyDescent="0.25"/>
  <sheetData>
    <row r="1" spans="1:9" x14ac:dyDescent="0.25">
      <c r="A1" s="63" t="s">
        <v>185</v>
      </c>
      <c r="I1" s="69" t="s">
        <v>164</v>
      </c>
    </row>
    <row r="2" spans="1:9" x14ac:dyDescent="0.25">
      <c r="A2" s="63" t="s">
        <v>143</v>
      </c>
    </row>
    <row r="3" spans="1:9" x14ac:dyDescent="0.25">
      <c r="A3" s="64" t="s">
        <v>144</v>
      </c>
      <c r="B3" s="64" t="s">
        <v>145</v>
      </c>
      <c r="C3" s="64" t="s">
        <v>146</v>
      </c>
      <c r="D3" s="64" t="s">
        <v>147</v>
      </c>
      <c r="E3" s="64" t="s">
        <v>148</v>
      </c>
      <c r="F3" s="64" t="s">
        <v>149</v>
      </c>
      <c r="G3" s="64" t="s">
        <v>150</v>
      </c>
      <c r="H3" s="64" t="s">
        <v>151</v>
      </c>
    </row>
    <row r="4" spans="1:9" x14ac:dyDescent="0.25">
      <c r="A4">
        <v>42</v>
      </c>
      <c r="B4" s="62">
        <v>8.1771666666666682</v>
      </c>
      <c r="C4" s="62">
        <v>6.382779140539844</v>
      </c>
      <c r="D4" s="62">
        <v>6.4889999999999999</v>
      </c>
      <c r="E4" s="62">
        <v>1.3169999999999999</v>
      </c>
      <c r="F4" s="65">
        <v>34.671999999999997</v>
      </c>
      <c r="G4" s="62">
        <v>1.9993325660452976</v>
      </c>
      <c r="H4" s="62">
        <v>6.2118883574367523</v>
      </c>
    </row>
    <row r="5" spans="1:9" x14ac:dyDescent="0.25">
      <c r="A5" s="63" t="s">
        <v>163</v>
      </c>
    </row>
    <row r="6" spans="1:9" x14ac:dyDescent="0.25">
      <c r="A6" s="64" t="s">
        <v>153</v>
      </c>
      <c r="B6" s="64" t="s">
        <v>154</v>
      </c>
      <c r="C6" s="64" t="s">
        <v>155</v>
      </c>
      <c r="D6" s="64" t="s">
        <v>156</v>
      </c>
      <c r="E6" s="64" t="s">
        <v>157</v>
      </c>
      <c r="F6" s="64" t="s">
        <v>158</v>
      </c>
      <c r="G6" s="64" t="s">
        <v>159</v>
      </c>
      <c r="H6" s="64" t="s">
        <v>160</v>
      </c>
      <c r="I6" s="64" t="s">
        <v>161</v>
      </c>
    </row>
    <row r="7" spans="1:9" x14ac:dyDescent="0.25">
      <c r="A7" s="62">
        <v>8.1771666666666682</v>
      </c>
      <c r="C7" s="62">
        <v>6.3063359141975921</v>
      </c>
      <c r="E7" s="67">
        <v>-136.94072119939429</v>
      </c>
      <c r="F7" s="62">
        <v>1.33415002537307</v>
      </c>
      <c r="G7" s="68">
        <v>1.6055268945799569E-3</v>
      </c>
      <c r="H7" s="62"/>
      <c r="I7" s="67">
        <v>277.88144239878858</v>
      </c>
    </row>
  </sheetData>
  <sheetProtection algorithmName="SHA-512" hashValue="1DWVOrmz6OzO8jqQ/kQdZyPrk2PVgBlc4ap1ubNqFAI5aRDvfUjKpNRLfDOt6CoLvcoGnI6bkFrN2ZBK9kRY3Q==" saltValue="CyCL21uWAaaoUGJ/tdcIQQ==" spinCount="100000" sheet="1" formatCells="0" formatColumns="0" formatRows="0" insertColumns="0" insertRows="0" insertHyperlinks="0" deleteColumns="0" deleteRows="0" sort="0" autoFilter="0" pivotTables="0"/>
  <hyperlinks>
    <hyperlink ref="I1" location="'Summary 2'!A1" display="Return to Summary"/>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C27" sqref="C27"/>
    </sheetView>
  </sheetViews>
  <sheetFormatPr defaultRowHeight="15" x14ac:dyDescent="0.25"/>
  <sheetData>
    <row r="1" spans="1:9" x14ac:dyDescent="0.25">
      <c r="A1" s="63" t="s">
        <v>187</v>
      </c>
      <c r="I1" s="69" t="s">
        <v>164</v>
      </c>
    </row>
    <row r="2" spans="1:9" x14ac:dyDescent="0.25">
      <c r="A2" s="63" t="s">
        <v>143</v>
      </c>
    </row>
    <row r="3" spans="1:9" x14ac:dyDescent="0.25">
      <c r="A3" s="64" t="s">
        <v>144</v>
      </c>
      <c r="B3" s="64" t="s">
        <v>145</v>
      </c>
      <c r="C3" s="64" t="s">
        <v>146</v>
      </c>
      <c r="D3" s="64" t="s">
        <v>147</v>
      </c>
      <c r="E3" s="64" t="s">
        <v>148</v>
      </c>
      <c r="F3" s="64" t="s">
        <v>149</v>
      </c>
      <c r="G3" s="64" t="s">
        <v>150</v>
      </c>
      <c r="H3" s="64" t="s">
        <v>151</v>
      </c>
    </row>
    <row r="4" spans="1:9" x14ac:dyDescent="0.25">
      <c r="A4">
        <v>42</v>
      </c>
      <c r="B4" s="62">
        <v>8.1771666666666682</v>
      </c>
      <c r="C4" s="62">
        <v>6.382779140539844</v>
      </c>
      <c r="D4" s="62">
        <v>6.4889999999999999</v>
      </c>
      <c r="E4" s="62">
        <v>1.3169999999999999</v>
      </c>
      <c r="F4" s="65">
        <v>34.671999999999997</v>
      </c>
      <c r="G4" s="62">
        <v>1.9993325660452976</v>
      </c>
      <c r="H4" s="62">
        <v>6.2118883574367523</v>
      </c>
    </row>
    <row r="5" spans="1:9" x14ac:dyDescent="0.25">
      <c r="A5" s="63" t="s">
        <v>163</v>
      </c>
    </row>
    <row r="6" spans="1:9" x14ac:dyDescent="0.25">
      <c r="A6" s="64" t="s">
        <v>153</v>
      </c>
      <c r="B6" s="64" t="s">
        <v>154</v>
      </c>
      <c r="C6" s="64" t="s">
        <v>155</v>
      </c>
      <c r="D6" s="64" t="s">
        <v>156</v>
      </c>
      <c r="E6" s="64" t="s">
        <v>157</v>
      </c>
      <c r="F6" s="64" t="s">
        <v>158</v>
      </c>
      <c r="G6" s="64" t="s">
        <v>159</v>
      </c>
      <c r="H6" s="64" t="s">
        <v>160</v>
      </c>
      <c r="I6" s="64" t="s">
        <v>161</v>
      </c>
    </row>
    <row r="7" spans="1:9" x14ac:dyDescent="0.25">
      <c r="A7" s="65">
        <v>11.815869178629621</v>
      </c>
      <c r="C7" s="62">
        <v>9.2192343286046352</v>
      </c>
      <c r="E7" s="67">
        <v>-151.87107461025568</v>
      </c>
      <c r="F7" s="62">
        <v>4.0919530835636522</v>
      </c>
      <c r="G7" s="68" t="s">
        <v>188</v>
      </c>
      <c r="H7" s="62"/>
      <c r="I7" s="67">
        <v>307.74214922051135</v>
      </c>
    </row>
  </sheetData>
  <sheetProtection algorithmName="SHA-512" hashValue="FSjfoqUEb8Idhr81BfuXslm9rwne/CtLbjS5u6gQPdSMm/VC8lP0SGBDBzRiguQn8lYWRakGHVGiPE0M3eeExg==" saltValue="MNVTpU4heijaLQjwkcflRA==" spinCount="100000" sheet="1" formatCells="0" formatColumns="0" formatRows="0" insertColumns="0" insertRows="0" insertHyperlinks="0" deleteColumns="0" deleteRows="0" sort="0" autoFilter="0" pivotTables="0"/>
  <hyperlinks>
    <hyperlink ref="I1" location="'Summary 2'!A1" display="Return to Summary"/>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topLeftCell="A4" workbookViewId="0">
      <selection activeCell="C27" sqref="C27"/>
    </sheetView>
  </sheetViews>
  <sheetFormatPr defaultRowHeight="15" x14ac:dyDescent="0.25"/>
  <sheetData>
    <row r="1" spans="1:9" x14ac:dyDescent="0.25">
      <c r="A1" s="63" t="s">
        <v>190</v>
      </c>
      <c r="I1" s="69" t="s">
        <v>164</v>
      </c>
    </row>
    <row r="2" spans="1:9" x14ac:dyDescent="0.25">
      <c r="A2" s="63" t="s">
        <v>143</v>
      </c>
    </row>
    <row r="3" spans="1:9" x14ac:dyDescent="0.25">
      <c r="A3" s="64" t="s">
        <v>144</v>
      </c>
      <c r="B3" s="64" t="s">
        <v>145</v>
      </c>
      <c r="C3" s="64" t="s">
        <v>146</v>
      </c>
      <c r="D3" s="64" t="s">
        <v>147</v>
      </c>
      <c r="E3" s="64" t="s">
        <v>148</v>
      </c>
      <c r="F3" s="64" t="s">
        <v>149</v>
      </c>
      <c r="G3" s="64" t="s">
        <v>150</v>
      </c>
      <c r="H3" s="64" t="s">
        <v>151</v>
      </c>
    </row>
    <row r="4" spans="1:9" x14ac:dyDescent="0.25">
      <c r="A4">
        <v>42</v>
      </c>
      <c r="B4" s="62">
        <v>8.1771666666666682</v>
      </c>
      <c r="C4" s="62">
        <v>6.382779140539844</v>
      </c>
      <c r="D4" s="62">
        <v>6.4889999999999999</v>
      </c>
      <c r="E4" s="62">
        <v>1.3169999999999999</v>
      </c>
      <c r="F4" s="65">
        <v>34.671999999999997</v>
      </c>
      <c r="G4" s="62">
        <v>1.9993325660452976</v>
      </c>
      <c r="H4" s="62">
        <v>6.2118883574367523</v>
      </c>
    </row>
    <row r="5" spans="1:9" x14ac:dyDescent="0.25">
      <c r="A5" s="63" t="s">
        <v>163</v>
      </c>
    </row>
    <row r="6" spans="1:9" x14ac:dyDescent="0.25">
      <c r="A6" s="64" t="s">
        <v>153</v>
      </c>
      <c r="B6" s="64" t="s">
        <v>154</v>
      </c>
      <c r="C6" s="64" t="s">
        <v>155</v>
      </c>
      <c r="D6" s="64" t="s">
        <v>156</v>
      </c>
      <c r="E6" s="64" t="s">
        <v>157</v>
      </c>
      <c r="F6" s="64" t="s">
        <v>158</v>
      </c>
      <c r="G6" s="64" t="s">
        <v>159</v>
      </c>
      <c r="H6" s="64" t="s">
        <v>160</v>
      </c>
      <c r="I6" s="64" t="s">
        <v>161</v>
      </c>
    </row>
    <row r="7" spans="1:9" x14ac:dyDescent="0.25">
      <c r="B7" s="62">
        <v>1.4039549814528223</v>
      </c>
      <c r="C7" s="62">
        <v>9.0284830978749966</v>
      </c>
      <c r="E7" s="67">
        <v>-126.62001602083923</v>
      </c>
      <c r="F7" s="62">
        <v>0.27125913288112713</v>
      </c>
      <c r="G7" s="68" t="s">
        <v>169</v>
      </c>
      <c r="H7" s="62"/>
      <c r="I7" s="67">
        <v>257.24003204167843</v>
      </c>
    </row>
  </sheetData>
  <sheetProtection algorithmName="SHA-512" hashValue="T1iPNQwTWf4f7pNqldX7m+b2TgwyTliL5fT+kBjBBHJ6U6uayrWVAIpbNrfcTun2tcnPdeafOqQOVDNww0jTKw==" saltValue="+sGD6mGpWUDEPElTEKV6fA==" spinCount="100000" sheet="1" formatCells="0" formatColumns="0" formatRows="0" insertColumns="0" insertRows="0" insertHyperlinks="0" deleteColumns="0" deleteRows="0" sort="0" autoFilter="0" pivotTables="0"/>
  <hyperlinks>
    <hyperlink ref="I1" location="'Summary 2'!A1" display="Return to Summary"/>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
  <sheetViews>
    <sheetView workbookViewId="0">
      <selection activeCell="D5" sqref="D5"/>
    </sheetView>
  </sheetViews>
  <sheetFormatPr defaultRowHeight="15" x14ac:dyDescent="0.25"/>
  <cols>
    <col min="1" max="1" width="24.7109375" customWidth="1"/>
    <col min="2" max="10" width="12.7109375" customWidth="1"/>
  </cols>
  <sheetData>
    <row r="1" spans="1:10" x14ac:dyDescent="0.25">
      <c r="A1" s="63" t="s">
        <v>211</v>
      </c>
    </row>
    <row r="3" spans="1:10" x14ac:dyDescent="0.25">
      <c r="B3" s="63" t="s">
        <v>143</v>
      </c>
    </row>
    <row r="4" spans="1:10" x14ac:dyDescent="0.25">
      <c r="B4" s="64" t="s">
        <v>144</v>
      </c>
      <c r="C4" s="64" t="s">
        <v>145</v>
      </c>
      <c r="D4" s="64" t="s">
        <v>146</v>
      </c>
      <c r="E4" s="64" t="s">
        <v>147</v>
      </c>
      <c r="F4" s="64" t="s">
        <v>148</v>
      </c>
      <c r="G4" s="64" t="s">
        <v>149</v>
      </c>
      <c r="H4" s="64" t="s">
        <v>150</v>
      </c>
      <c r="I4" s="64" t="s">
        <v>151</v>
      </c>
    </row>
    <row r="5" spans="1:10" x14ac:dyDescent="0.25">
      <c r="B5">
        <v>42</v>
      </c>
      <c r="C5" s="62">
        <v>8.1771666666666682</v>
      </c>
      <c r="D5" s="62">
        <v>6.382779140539844</v>
      </c>
      <c r="E5" s="62">
        <v>6.4889999999999999</v>
      </c>
      <c r="F5" s="62">
        <v>1.3169999999999999</v>
      </c>
      <c r="G5" s="65">
        <v>34.671999999999997</v>
      </c>
      <c r="H5" s="62">
        <v>1.9993325660452976</v>
      </c>
      <c r="I5" s="62">
        <v>6.2118883574367523</v>
      </c>
    </row>
    <row r="7" spans="1:10" ht="30" x14ac:dyDescent="0.25">
      <c r="A7" s="66" t="s">
        <v>152</v>
      </c>
      <c r="B7" s="66" t="s">
        <v>153</v>
      </c>
      <c r="C7" s="66" t="s">
        <v>154</v>
      </c>
      <c r="D7" s="66" t="s">
        <v>155</v>
      </c>
      <c r="E7" s="66" t="s">
        <v>156</v>
      </c>
      <c r="F7" s="66" t="s">
        <v>157</v>
      </c>
      <c r="G7" s="66" t="s">
        <v>158</v>
      </c>
      <c r="H7" s="66" t="s">
        <v>159</v>
      </c>
      <c r="I7" s="66" t="s">
        <v>160</v>
      </c>
      <c r="J7" s="66" t="s">
        <v>161</v>
      </c>
    </row>
    <row r="8" spans="1:10" x14ac:dyDescent="0.25">
      <c r="A8" s="69" t="s">
        <v>167</v>
      </c>
      <c r="B8" s="70"/>
      <c r="C8" s="70"/>
      <c r="D8" s="71">
        <v>6.8601666666666672</v>
      </c>
      <c r="E8" s="71">
        <v>1.3169999999999999</v>
      </c>
      <c r="F8" s="72">
        <v>-122.88073294875518</v>
      </c>
      <c r="G8" s="71">
        <v>0.55506370514840597</v>
      </c>
      <c r="H8" s="68">
        <v>0.37856119162556034</v>
      </c>
      <c r="I8" s="71">
        <v>1.2264507581894428E-4</v>
      </c>
      <c r="J8" s="72">
        <v>249.76146589751036</v>
      </c>
    </row>
    <row r="9" spans="1:10" x14ac:dyDescent="0.25">
      <c r="A9" s="69" t="s">
        <v>172</v>
      </c>
      <c r="B9" s="70"/>
      <c r="C9" s="71">
        <v>0.84862238184734895</v>
      </c>
      <c r="D9" s="71">
        <v>8.0854380151157947</v>
      </c>
      <c r="E9" s="71">
        <v>1.3156829999999999</v>
      </c>
      <c r="F9" s="72">
        <v>-122.49527425830902</v>
      </c>
      <c r="G9" s="71">
        <v>0.74716668017616428</v>
      </c>
      <c r="H9" s="68">
        <v>6.505167435032394E-2</v>
      </c>
      <c r="I9" s="71">
        <v>9.7759846773345458E-3</v>
      </c>
      <c r="J9" s="72">
        <v>250.99054851661805</v>
      </c>
    </row>
    <row r="10" spans="1:10" x14ac:dyDescent="0.25">
      <c r="A10" s="69" t="s">
        <v>182</v>
      </c>
      <c r="B10" s="71">
        <v>1.8199678239788981</v>
      </c>
      <c r="C10" s="70"/>
      <c r="D10" s="71">
        <v>0.78417461416603174</v>
      </c>
      <c r="E10" s="70"/>
      <c r="F10" s="72">
        <v>-125.82287742794684</v>
      </c>
      <c r="G10" s="71">
        <v>0.46618383402350361</v>
      </c>
      <c r="H10" s="68">
        <v>0.2400845270812024</v>
      </c>
      <c r="I10" s="71"/>
      <c r="J10" s="72">
        <v>255.64575485589367</v>
      </c>
    </row>
    <row r="11" spans="1:10" x14ac:dyDescent="0.25">
      <c r="A11" s="69" t="s">
        <v>170</v>
      </c>
      <c r="B11" s="70"/>
      <c r="C11" s="71">
        <v>1.9269499839447897</v>
      </c>
      <c r="D11" s="71">
        <v>4.2435801317098205</v>
      </c>
      <c r="E11" s="70"/>
      <c r="F11" s="72">
        <v>-125.83290794075511</v>
      </c>
      <c r="G11" s="71">
        <v>0.23258044753445972</v>
      </c>
      <c r="H11" s="68" t="s">
        <v>169</v>
      </c>
      <c r="I11" s="71"/>
      <c r="J11" s="72">
        <v>255.66581588151021</v>
      </c>
    </row>
    <row r="12" spans="1:10" x14ac:dyDescent="0.25">
      <c r="A12" s="69" t="s">
        <v>191</v>
      </c>
      <c r="B12" s="70"/>
      <c r="C12" s="71">
        <v>1.4039549814528223</v>
      </c>
      <c r="D12" s="71">
        <v>9.0284830978749966</v>
      </c>
      <c r="E12" s="70"/>
      <c r="F12" s="72">
        <v>-126.62001602083923</v>
      </c>
      <c r="G12" s="71">
        <v>0.27125913288112713</v>
      </c>
      <c r="H12" s="68" t="s">
        <v>169</v>
      </c>
      <c r="I12" s="71"/>
      <c r="J12" s="72">
        <v>257.24003204167843</v>
      </c>
    </row>
    <row r="13" spans="1:10" x14ac:dyDescent="0.25">
      <c r="A13" s="69" t="s">
        <v>178</v>
      </c>
      <c r="B13" s="71">
        <v>1.8587881949151699</v>
      </c>
      <c r="C13" s="70"/>
      <c r="D13" s="71">
        <v>0.45572713694102335</v>
      </c>
      <c r="E13" s="70"/>
      <c r="F13" s="72">
        <v>-126.70862581474697</v>
      </c>
      <c r="G13" s="71">
        <v>0.44977701182109797</v>
      </c>
      <c r="H13" s="68">
        <v>0.22103548619808683</v>
      </c>
      <c r="I13" s="71"/>
      <c r="J13" s="72">
        <v>257.41725162949393</v>
      </c>
    </row>
    <row r="14" spans="1:10" x14ac:dyDescent="0.25">
      <c r="A14" s="69" t="s">
        <v>184</v>
      </c>
      <c r="B14" s="71">
        <v>1.8772293500634312</v>
      </c>
      <c r="C14" s="70"/>
      <c r="D14" s="71">
        <v>0.74010847659933554</v>
      </c>
      <c r="E14" s="71">
        <v>-0.27044307395560785</v>
      </c>
      <c r="F14" s="72">
        <v>-125.79879352908085</v>
      </c>
      <c r="G14" s="71">
        <v>0.40943757619960053</v>
      </c>
      <c r="H14" s="68">
        <v>0.33019148550602323</v>
      </c>
      <c r="I14" s="71">
        <v>0.82628267472187744</v>
      </c>
      <c r="J14" s="72">
        <v>257.59758705816171</v>
      </c>
    </row>
    <row r="15" spans="1:10" x14ac:dyDescent="0.25">
      <c r="A15" s="69" t="s">
        <v>180</v>
      </c>
      <c r="B15" s="71">
        <v>1.8287136556018746</v>
      </c>
      <c r="C15" s="70"/>
      <c r="D15" s="71">
        <v>0.47203337385282468</v>
      </c>
      <c r="E15" s="71">
        <v>0.15891614526595699</v>
      </c>
      <c r="F15" s="72">
        <v>-126.70297799798151</v>
      </c>
      <c r="G15" s="71">
        <v>0.47733541580245031</v>
      </c>
      <c r="H15" s="68">
        <v>0.19068244740215001</v>
      </c>
      <c r="I15" s="71">
        <v>0.91535947106224713</v>
      </c>
      <c r="J15" s="72">
        <v>259.40595599596304</v>
      </c>
    </row>
    <row r="16" spans="1:10" x14ac:dyDescent="0.25">
      <c r="A16" s="69" t="s">
        <v>174</v>
      </c>
      <c r="B16" s="71">
        <v>5.5735460996784951</v>
      </c>
      <c r="C16" s="70"/>
      <c r="D16" s="71">
        <v>4.164668531025411</v>
      </c>
      <c r="E16" s="70"/>
      <c r="F16" s="72">
        <v>-128.17582786704853</v>
      </c>
      <c r="G16" s="71">
        <v>0.36717302374379557</v>
      </c>
      <c r="H16" s="68" t="s">
        <v>169</v>
      </c>
      <c r="I16" s="71"/>
      <c r="J16" s="72">
        <v>260.35165573409705</v>
      </c>
    </row>
    <row r="17" spans="1:10" x14ac:dyDescent="0.25">
      <c r="A17" s="69" t="s">
        <v>165</v>
      </c>
      <c r="B17" s="70"/>
      <c r="C17" s="70"/>
      <c r="D17" s="71">
        <v>8.1771666666666682</v>
      </c>
      <c r="E17" s="70"/>
      <c r="F17" s="72">
        <v>-130.25652012850875</v>
      </c>
      <c r="G17" s="71">
        <v>1.6727482882144287</v>
      </c>
      <c r="H17" s="68">
        <v>1.9401335066426103E-2</v>
      </c>
      <c r="I17" s="71"/>
      <c r="J17" s="72">
        <v>262.51304025701751</v>
      </c>
    </row>
    <row r="18" spans="1:10" x14ac:dyDescent="0.25">
      <c r="A18" s="69" t="s">
        <v>176</v>
      </c>
      <c r="B18" s="71">
        <v>7.4056816351799775</v>
      </c>
      <c r="C18" s="70"/>
      <c r="D18" s="71">
        <v>3.1693445726789031</v>
      </c>
      <c r="E18" s="70"/>
      <c r="F18" s="72">
        <v>-133.32165683208717</v>
      </c>
      <c r="G18" s="71">
        <v>0.70206696797566792</v>
      </c>
      <c r="H18" s="68">
        <v>3.9393133480930702E-2</v>
      </c>
      <c r="I18" s="71"/>
      <c r="J18" s="72">
        <v>270.64331366417434</v>
      </c>
    </row>
    <row r="19" spans="1:10" x14ac:dyDescent="0.25">
      <c r="A19" s="69" t="s">
        <v>186</v>
      </c>
      <c r="B19" s="71">
        <v>8.1771666666666682</v>
      </c>
      <c r="C19" s="70"/>
      <c r="D19" s="71">
        <v>6.3063359141975921</v>
      </c>
      <c r="E19" s="70"/>
      <c r="F19" s="72">
        <v>-136.94072119939429</v>
      </c>
      <c r="G19" s="71">
        <v>1.33415002537307</v>
      </c>
      <c r="H19" s="68">
        <v>1.6055268945799569E-3</v>
      </c>
      <c r="I19" s="71"/>
      <c r="J19" s="72">
        <v>277.88144239878858</v>
      </c>
    </row>
    <row r="20" spans="1:10" x14ac:dyDescent="0.25">
      <c r="A20" s="69" t="s">
        <v>189</v>
      </c>
      <c r="B20" s="73">
        <v>11.815869178629621</v>
      </c>
      <c r="C20" s="70"/>
      <c r="D20" s="71">
        <v>9.2192343286046352</v>
      </c>
      <c r="E20" s="70"/>
      <c r="F20" s="72">
        <v>-151.87107461025568</v>
      </c>
      <c r="G20" s="71">
        <v>4.0919530835636522</v>
      </c>
      <c r="H20" s="68" t="s">
        <v>188</v>
      </c>
      <c r="I20" s="71"/>
      <c r="J20" s="72">
        <v>307.74214922051135</v>
      </c>
    </row>
    <row r="22" spans="1:10" x14ac:dyDescent="0.25">
      <c r="A22" t="s">
        <v>192</v>
      </c>
    </row>
    <row r="23" spans="1:10" x14ac:dyDescent="0.25">
      <c r="A23" t="s">
        <v>193</v>
      </c>
    </row>
  </sheetData>
  <sheetProtection algorithmName="SHA-512" hashValue="CmymUQLHRgpLIZFn6xzKO8P/cR9p1z6OlJ3fTxCd/TL0PWfLKK3UbbN01UCDx3ldj9cK1l1Z6VjPW3mQbM5BYA==" saltValue="NVOwsa4kTjKt6SeYSp2y3w==" spinCount="100000" sheet="1" formatCells="0" formatColumns="0" formatRows="0" insertColumns="0" insertRows="0" insertHyperlinks="0" deleteColumns="0" deleteRows="0" sort="0" autoFilter="0" pivotTables="0"/>
  <sortState ref="A8:J20">
    <sortCondition ref="J7"/>
  </sortState>
  <hyperlinks>
    <hyperlink ref="A17" location="'Exponential (2)'!A1" display="Exponential"/>
    <hyperlink ref="A8" location="'Exponential 2P (2)'!A1" display="Exponential - Two Parameter"/>
    <hyperlink ref="A11" location="'Gamma (2)'!A1" display="Gamma"/>
    <hyperlink ref="A9" location="'Gamma 3P (2)'!A1" display="Gamma - Three Parameter"/>
    <hyperlink ref="A16" location="'Largest (2)'!A1" display="Largest Extreme Value"/>
    <hyperlink ref="A18" location="'Logistic (2)'!A1" display="Logistic"/>
    <hyperlink ref="A13" location="'LogLogistic  (2)'!A1" display="LogLogistic"/>
    <hyperlink ref="A15" location="'LogLogistic 3P (2)'!A1" display="LogLogistic - Three Parameter"/>
    <hyperlink ref="A10" location="'Log Normal (2)'!A1" display="LogNormal"/>
    <hyperlink ref="A14" location="'Log Normal 3P (2)'!A1" display="LogNormal - Three Parameter"/>
    <hyperlink ref="A19" location="'Normal (2)'!A1" display="Normal"/>
    <hyperlink ref="A20" location="'Smallest (2)'!A1" display="Smallest Extreme Value"/>
    <hyperlink ref="A12" location="'Weibull (2)'!A1" display="Weibull"/>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2"/>
  <sheetViews>
    <sheetView tabSelected="1" workbookViewId="0">
      <selection activeCell="A9" sqref="A9"/>
    </sheetView>
  </sheetViews>
  <sheetFormatPr defaultRowHeight="15" x14ac:dyDescent="0.25"/>
  <cols>
    <col min="1" max="1" width="90" customWidth="1"/>
  </cols>
  <sheetData>
    <row r="1" spans="1:1" ht="15.75" x14ac:dyDescent="0.25">
      <c r="A1" s="78" t="s">
        <v>214</v>
      </c>
    </row>
    <row r="2" spans="1:1" ht="15.75" x14ac:dyDescent="0.25">
      <c r="A2" s="78" t="s">
        <v>215</v>
      </c>
    </row>
    <row r="3" spans="1:1" ht="15.75" x14ac:dyDescent="0.25">
      <c r="A3" s="78" t="s">
        <v>216</v>
      </c>
    </row>
    <row r="5" spans="1:1" ht="15.75" x14ac:dyDescent="0.25">
      <c r="A5" s="79" t="s">
        <v>217</v>
      </c>
    </row>
    <row r="6" spans="1:1" ht="15.75" x14ac:dyDescent="0.25">
      <c r="A6" s="79" t="s">
        <v>218</v>
      </c>
    </row>
    <row r="7" spans="1:1" ht="15.75" x14ac:dyDescent="0.25">
      <c r="A7" s="78" t="s">
        <v>219</v>
      </c>
    </row>
    <row r="9" spans="1:1" ht="92.25" x14ac:dyDescent="0.25">
      <c r="A9" s="80" t="s">
        <v>220</v>
      </c>
    </row>
    <row r="11" spans="1:1" ht="76.5" x14ac:dyDescent="0.25">
      <c r="A11" s="80" t="s">
        <v>221</v>
      </c>
    </row>
    <row r="13" spans="1:1" ht="15.75" thickBot="1" x14ac:dyDescent="0.3">
      <c r="A13" s="81" t="s">
        <v>222</v>
      </c>
    </row>
    <row r="14" spans="1:1" ht="15.75" thickBot="1" x14ac:dyDescent="0.3">
      <c r="A14" s="74" t="s">
        <v>223</v>
      </c>
    </row>
    <row r="15" spans="1:1" ht="29.25" x14ac:dyDescent="0.25">
      <c r="A15" s="82" t="s">
        <v>224</v>
      </c>
    </row>
    <row r="16" spans="1:1" x14ac:dyDescent="0.25">
      <c r="A16" s="82" t="s">
        <v>225</v>
      </c>
    </row>
    <row r="17" spans="1:1" ht="15.75" thickBot="1" x14ac:dyDescent="0.3">
      <c r="A17" s="61" t="s">
        <v>226</v>
      </c>
    </row>
    <row r="18" spans="1:1" ht="29.25" x14ac:dyDescent="0.25">
      <c r="A18" s="83" t="s">
        <v>227</v>
      </c>
    </row>
    <row r="19" spans="1:1" x14ac:dyDescent="0.25">
      <c r="A19" s="82" t="s">
        <v>228</v>
      </c>
    </row>
    <row r="20" spans="1:1" ht="15.75" thickBot="1" x14ac:dyDescent="0.3">
      <c r="A20" s="61" t="s">
        <v>226</v>
      </c>
    </row>
    <row r="21" spans="1:1" ht="29.25" x14ac:dyDescent="0.25">
      <c r="A21" s="82" t="s">
        <v>229</v>
      </c>
    </row>
    <row r="22" spans="1:1" ht="72" thickBot="1" x14ac:dyDescent="0.3">
      <c r="A22" s="61" t="s">
        <v>230</v>
      </c>
    </row>
  </sheetData>
  <sheetProtection algorithmName="SHA-512" hashValue="PFCDdQp5fUZ2tAn4p8ywDsQJzbWjHfuzgpranyGhPMi+c8DCU7+TDFCZ1kLCtApGbdJsWcf0Hqn10pgUC5rP9A==" saltValue="qjuUxbDBKZor4MuyxYq/iw==" spinCount="100000" sheet="1" formatCells="0" formatColumns="0" formatRows="0" insertColumns="0" insertRows="0" insertHyperlinks="0" deleteColumns="0" deleteRows="0" sort="0" autoFilter="0" pivotTables="0"/>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250"/>
  <sheetViews>
    <sheetView workbookViewId="0"/>
  </sheetViews>
  <sheetFormatPr defaultRowHeight="15" x14ac:dyDescent="0.25"/>
  <sheetData>
    <row r="1" spans="1:130" x14ac:dyDescent="0.25">
      <c r="A1">
        <v>1.3169999999999999</v>
      </c>
      <c r="B1">
        <v>0</v>
      </c>
      <c r="C1">
        <v>8.181257977768152E-3</v>
      </c>
      <c r="D1">
        <v>0.58213745592401589</v>
      </c>
      <c r="E1">
        <v>2.3809523809523808E-2</v>
      </c>
      <c r="F1">
        <v>0.14875749925412321</v>
      </c>
      <c r="G1">
        <v>0</v>
      </c>
      <c r="H1">
        <v>0</v>
      </c>
      <c r="I1">
        <v>0</v>
      </c>
      <c r="J1">
        <f t="shared" ref="J1:J22" si="0">ROUND(1+($A1-$I$1)/($I$2-$I$1)*10000,0)</f>
        <v>330</v>
      </c>
      <c r="K1">
        <v>1.3169999999999999</v>
      </c>
      <c r="L1">
        <v>0</v>
      </c>
      <c r="M1">
        <v>1.3238635990384386</v>
      </c>
      <c r="N1">
        <v>0.69389494910230543</v>
      </c>
      <c r="O1">
        <v>2.3809523809523808E-2</v>
      </c>
      <c r="P1">
        <v>0</v>
      </c>
      <c r="Q1">
        <v>0</v>
      </c>
      <c r="R1">
        <v>0</v>
      </c>
      <c r="S1">
        <v>0</v>
      </c>
      <c r="T1">
        <f t="shared" ref="T1:T22" si="1">ROUND(1+($K1-$S$1)/($S$2-$S$1)*10000,0)</f>
        <v>330</v>
      </c>
      <c r="U1">
        <v>1.3169999999999999</v>
      </c>
      <c r="V1">
        <v>0</v>
      </c>
      <c r="W1">
        <v>0.16515852887689694</v>
      </c>
      <c r="X1">
        <v>5.4857834695373142E-2</v>
      </c>
      <c r="Y1">
        <v>2.3809523809523808E-2</v>
      </c>
      <c r="Z1">
        <v>4.5823610644504173E-2</v>
      </c>
      <c r="AA1">
        <v>0</v>
      </c>
      <c r="AB1">
        <v>0</v>
      </c>
      <c r="AC1">
        <v>0</v>
      </c>
      <c r="AD1">
        <f t="shared" ref="AD1:AD22" si="2">ROUND(1+($U1-$AC$1)/($AC$2-$AC$1)*10000,0)</f>
        <v>330</v>
      </c>
      <c r="AE1">
        <v>1.3169999999999999</v>
      </c>
      <c r="AF1">
        <v>0</v>
      </c>
      <c r="AG1">
        <v>1.3178898890656587</v>
      </c>
      <c r="AH1">
        <v>1.8320307529941497</v>
      </c>
      <c r="AI1">
        <v>2.3809523809523808E-2</v>
      </c>
      <c r="AJ1">
        <v>6.4530536738903769E-4</v>
      </c>
      <c r="AK1">
        <v>0</v>
      </c>
      <c r="AL1">
        <v>0</v>
      </c>
      <c r="AM1">
        <v>0</v>
      </c>
      <c r="AN1">
        <f t="shared" ref="AN1:AN22" si="3">ROUND(1+($AE1-$AM$1)/($AM$2-$AM$1)*10000,0)</f>
        <v>330</v>
      </c>
      <c r="AO1">
        <v>1.3169999999999999</v>
      </c>
      <c r="AP1">
        <v>0</v>
      </c>
      <c r="AQ1">
        <v>-2.4752786053137221</v>
      </c>
      <c r="AR1">
        <v>7.9034990802126469E-3</v>
      </c>
      <c r="AS1">
        <v>2.3809523809523808E-2</v>
      </c>
      <c r="AT1">
        <v>6.2105746573345243E-2</v>
      </c>
      <c r="AU1">
        <v>0</v>
      </c>
      <c r="AV1">
        <v>0</v>
      </c>
      <c r="AW1">
        <v>0</v>
      </c>
      <c r="AX1">
        <f t="shared" ref="AX1:AX22" si="4">ROUND(1+($AO1-$AW$1)/($AW$2-$AW$1)*10000,0)</f>
        <v>330</v>
      </c>
      <c r="AY1">
        <v>1.3169999999999999</v>
      </c>
      <c r="AZ1">
        <v>0</v>
      </c>
      <c r="BA1">
        <v>-14.484204137353895</v>
      </c>
      <c r="BB1">
        <v>1.5019619643238688E-3</v>
      </c>
      <c r="BC1">
        <v>2.3809523809523808E-2</v>
      </c>
      <c r="BD1">
        <v>0.12773706167658544</v>
      </c>
      <c r="BE1">
        <v>0</v>
      </c>
      <c r="BF1">
        <v>0</v>
      </c>
      <c r="BG1">
        <v>0</v>
      </c>
      <c r="BH1">
        <f t="shared" ref="BH1:BH22" si="5">ROUND(1+($AY1-$BG$1)/($BG$2-$BG$1)*10000,0)</f>
        <v>330</v>
      </c>
      <c r="BI1">
        <v>1.3169999999999999</v>
      </c>
      <c r="BJ1">
        <v>0</v>
      </c>
      <c r="BK1">
        <v>0.27559927074422896</v>
      </c>
      <c r="BL1">
        <v>3.7900543606190155E-2</v>
      </c>
      <c r="BM1">
        <v>2.3809523809523808E-2</v>
      </c>
      <c r="BN1">
        <v>3.0046055811418212E-2</v>
      </c>
      <c r="BO1">
        <v>0</v>
      </c>
      <c r="BP1">
        <v>0</v>
      </c>
      <c r="BQ1">
        <v>0</v>
      </c>
      <c r="BR1">
        <f t="shared" ref="BR1:BR22" si="6">ROUND(1+($BI1-$BQ$1)/($BQ$2-$BQ$1)*10000,0)</f>
        <v>330</v>
      </c>
      <c r="BS1">
        <v>1.3169999999999999</v>
      </c>
      <c r="BT1">
        <v>0</v>
      </c>
      <c r="BU1">
        <v>0.39786515339140394</v>
      </c>
      <c r="BV1">
        <v>4.2203693051904377E-2</v>
      </c>
      <c r="BW1">
        <v>2.3809523809523808E-2</v>
      </c>
      <c r="BX1">
        <v>2.7566650652364126E-2</v>
      </c>
      <c r="BY1">
        <v>0</v>
      </c>
      <c r="BZ1">
        <v>0</v>
      </c>
      <c r="CA1">
        <v>0</v>
      </c>
      <c r="CB1">
        <f t="shared" ref="CB1:CB22" si="7">ROUND(1+($BS1-$CA$1)/($CA$2-$CA$1)*10000,0)</f>
        <v>330</v>
      </c>
      <c r="CC1">
        <v>1.3169999999999999</v>
      </c>
      <c r="CD1">
        <v>0</v>
      </c>
      <c r="CE1">
        <v>0.54699593808415858</v>
      </c>
      <c r="CF1">
        <v>3.7404233511751581E-2</v>
      </c>
      <c r="CG1">
        <v>2.3809523809523808E-2</v>
      </c>
      <c r="CH1">
        <v>2.4434724409661813E-2</v>
      </c>
      <c r="CI1">
        <v>0</v>
      </c>
      <c r="CJ1">
        <v>0</v>
      </c>
      <c r="CK1">
        <v>0</v>
      </c>
      <c r="CL1">
        <f t="shared" ref="CL1:CL22" si="8">ROUND(1+($CC1-$CK$1)/($CK$2-$CK$1)*10000,0)</f>
        <v>330</v>
      </c>
      <c r="CM1">
        <v>1.3169999999999999</v>
      </c>
      <c r="CN1">
        <v>0</v>
      </c>
      <c r="CO1">
        <v>0.39328829619308536</v>
      </c>
      <c r="CP1">
        <v>3.2661033059331379E-2</v>
      </c>
      <c r="CQ1">
        <v>2.3809523809523808E-2</v>
      </c>
      <c r="CR1">
        <v>2.7936593592212396E-2</v>
      </c>
      <c r="CS1">
        <v>0</v>
      </c>
      <c r="CT1">
        <v>0</v>
      </c>
      <c r="CU1">
        <v>0</v>
      </c>
      <c r="CV1">
        <f t="shared" ref="CV1:CV22" si="9">ROUND(1+($CM1-$CU$1)/($CU$2-$CU$1)*10000,0)</f>
        <v>330</v>
      </c>
      <c r="CW1">
        <v>1.3169999999999999</v>
      </c>
      <c r="CX1">
        <v>0</v>
      </c>
      <c r="CY1">
        <v>-11.310876308933061</v>
      </c>
      <c r="CZ1">
        <v>2.5441372669491513E-3</v>
      </c>
      <c r="DA1">
        <v>2.3809523809523808E-2</v>
      </c>
      <c r="DB1">
        <v>0.1383369975307279</v>
      </c>
      <c r="DC1">
        <v>0</v>
      </c>
      <c r="DD1">
        <v>0</v>
      </c>
      <c r="DE1">
        <v>0</v>
      </c>
      <c r="DF1">
        <f t="shared" ref="DF1:DF22" si="10">ROUND(1+($CW1-$DE$1)/($DE$2-$DE$1)*10000,0)</f>
        <v>330</v>
      </c>
      <c r="DG1">
        <v>1.3169999999999999</v>
      </c>
      <c r="DH1">
        <v>0</v>
      </c>
      <c r="DI1">
        <v>-51.863733883971051</v>
      </c>
      <c r="DJ1">
        <v>5.1659568850083144E-4</v>
      </c>
      <c r="DK1">
        <v>2.3809523809523808E-2</v>
      </c>
      <c r="DL1">
        <v>0.27399825239809616</v>
      </c>
      <c r="DM1">
        <v>0</v>
      </c>
      <c r="DN1">
        <v>0</v>
      </c>
      <c r="DO1">
        <v>0</v>
      </c>
      <c r="DP1">
        <f t="shared" ref="DP1:DP22" si="11">ROUND(1+($DG1-$DO$1)/($DO$2-$DO$1)*10000,0)</f>
        <v>330</v>
      </c>
      <c r="DQ1">
        <v>1.3169999999999999</v>
      </c>
      <c r="DR1">
        <v>0</v>
      </c>
      <c r="DS1">
        <v>6.5909629334424305E-2</v>
      </c>
      <c r="DT1">
        <v>0.10144950769515242</v>
      </c>
      <c r="DU1">
        <v>2.3809523809523808E-2</v>
      </c>
      <c r="DV1">
        <v>6.4830498755997654E-2</v>
      </c>
      <c r="DW1">
        <v>0</v>
      </c>
      <c r="DX1">
        <v>0</v>
      </c>
      <c r="DY1">
        <v>0</v>
      </c>
      <c r="DZ1">
        <f t="shared" ref="DZ1:DZ22" si="12">ROUND(1+($DQ1-$DY$1)/($DY$2-$DY$1)*10000,0)</f>
        <v>330</v>
      </c>
    </row>
    <row r="2" spans="1:130" x14ac:dyDescent="0.25">
      <c r="A2">
        <v>1.3169999999999999</v>
      </c>
      <c r="B2">
        <v>0.45238095238095238</v>
      </c>
      <c r="C2">
        <v>0.23409199778099082</v>
      </c>
      <c r="D2">
        <v>0.56627486033488383</v>
      </c>
      <c r="E2">
        <v>4.7619047619047616E-2</v>
      </c>
      <c r="F2">
        <v>0.15704488860627935</v>
      </c>
      <c r="G2">
        <v>1</v>
      </c>
      <c r="H2">
        <v>1</v>
      </c>
      <c r="I2">
        <v>40</v>
      </c>
      <c r="J2">
        <f t="shared" si="0"/>
        <v>330</v>
      </c>
      <c r="K2">
        <v>1.3169999999999999</v>
      </c>
      <c r="L2">
        <v>0.45238095238095238</v>
      </c>
      <c r="M2">
        <v>1.5133895546677407</v>
      </c>
      <c r="N2">
        <v>0.6749870866259422</v>
      </c>
      <c r="O2">
        <v>4.7619047619047616E-2</v>
      </c>
      <c r="P2">
        <v>1.1593792226291299E-2</v>
      </c>
      <c r="Q2">
        <v>1</v>
      </c>
      <c r="R2">
        <v>1</v>
      </c>
      <c r="S2">
        <v>40</v>
      </c>
      <c r="T2">
        <f t="shared" si="1"/>
        <v>330</v>
      </c>
      <c r="U2">
        <v>1.3169999999999999</v>
      </c>
      <c r="V2">
        <v>0.45238095238095238</v>
      </c>
      <c r="W2">
        <v>0.31859379362111112</v>
      </c>
      <c r="X2">
        <v>9.7281071512335351E-2</v>
      </c>
      <c r="Y2">
        <v>4.7619047619047616E-2</v>
      </c>
      <c r="Z2">
        <v>5.0722721736635556E-2</v>
      </c>
      <c r="AA2">
        <v>1</v>
      </c>
      <c r="AB2">
        <v>1</v>
      </c>
      <c r="AC2">
        <v>40</v>
      </c>
      <c r="AD2">
        <f t="shared" si="2"/>
        <v>330</v>
      </c>
      <c r="AE2">
        <v>1.3169999999999999</v>
      </c>
      <c r="AF2">
        <v>0.45238095238095238</v>
      </c>
      <c r="AG2">
        <v>1.5279856580594697</v>
      </c>
      <c r="AH2">
        <v>0.89421006399767633</v>
      </c>
      <c r="AI2">
        <v>4.7619047619047616E-2</v>
      </c>
      <c r="AJ2">
        <v>2.1248783936796144E-2</v>
      </c>
      <c r="AK2">
        <v>1</v>
      </c>
      <c r="AL2">
        <v>1</v>
      </c>
      <c r="AM2">
        <v>40</v>
      </c>
      <c r="AN2">
        <f t="shared" si="3"/>
        <v>330</v>
      </c>
      <c r="AO2">
        <v>1.3169999999999999</v>
      </c>
      <c r="AP2">
        <v>0.45238095238095238</v>
      </c>
      <c r="AQ2">
        <v>-2.32801759518185</v>
      </c>
      <c r="AR2">
        <v>9.6981341019934057E-3</v>
      </c>
      <c r="AS2">
        <v>4.7619047619047616E-2</v>
      </c>
      <c r="AT2">
        <v>6.5477717132373311E-2</v>
      </c>
      <c r="AU2">
        <v>1</v>
      </c>
      <c r="AV2">
        <v>1</v>
      </c>
      <c r="AW2">
        <v>40</v>
      </c>
      <c r="AX2">
        <f t="shared" si="4"/>
        <v>330</v>
      </c>
      <c r="AY2">
        <v>1.3169999999999999</v>
      </c>
      <c r="AZ2">
        <v>0.45238095238095238</v>
      </c>
      <c r="BA2">
        <v>-14.309085051173625</v>
      </c>
      <c r="BB2">
        <v>1.5871066682025252E-3</v>
      </c>
      <c r="BC2">
        <v>4.7619047619047616E-2</v>
      </c>
      <c r="BD2">
        <v>0.13057603803077372</v>
      </c>
      <c r="BE2">
        <v>1</v>
      </c>
      <c r="BF2">
        <v>1</v>
      </c>
      <c r="BG2">
        <v>40</v>
      </c>
      <c r="BH2">
        <f t="shared" si="5"/>
        <v>330</v>
      </c>
      <c r="BI2">
        <v>1.3169999999999999</v>
      </c>
      <c r="BJ2">
        <v>0.45238095238095238</v>
      </c>
      <c r="BK2">
        <v>0.87195137759480457</v>
      </c>
      <c r="BL2">
        <v>0.14658844051301032</v>
      </c>
      <c r="BM2">
        <v>4.7619047619047616E-2</v>
      </c>
      <c r="BN2">
        <v>3.4055391053108994E-2</v>
      </c>
      <c r="BO2">
        <v>1</v>
      </c>
      <c r="BP2">
        <v>1</v>
      </c>
      <c r="BQ2">
        <v>40</v>
      </c>
      <c r="BR2">
        <f t="shared" si="6"/>
        <v>330</v>
      </c>
      <c r="BS2">
        <v>1.3169999999999999</v>
      </c>
      <c r="BT2">
        <v>0.45238095238095238</v>
      </c>
      <c r="BU2">
        <v>1.0457757164220136</v>
      </c>
      <c r="BV2">
        <v>0.17757358019334746</v>
      </c>
      <c r="BW2">
        <v>4.7619047619047616E-2</v>
      </c>
      <c r="BX2">
        <v>3.1624635045653583E-2</v>
      </c>
      <c r="BY2">
        <v>1</v>
      </c>
      <c r="BZ2">
        <v>1</v>
      </c>
      <c r="CA2">
        <v>40</v>
      </c>
      <c r="CB2">
        <f t="shared" si="7"/>
        <v>330</v>
      </c>
      <c r="CC2">
        <v>1.3169999999999999</v>
      </c>
      <c r="CD2">
        <v>0.45238095238095238</v>
      </c>
      <c r="CE2">
        <v>0.82334300634842505</v>
      </c>
      <c r="CF2">
        <v>0.10867659689565891</v>
      </c>
      <c r="CG2">
        <v>4.7619047619047616E-2</v>
      </c>
      <c r="CH2">
        <v>2.9077482385614611E-2</v>
      </c>
      <c r="CI2">
        <v>1</v>
      </c>
      <c r="CJ2">
        <v>1</v>
      </c>
      <c r="CK2">
        <v>40</v>
      </c>
      <c r="CL2">
        <f t="shared" si="8"/>
        <v>330</v>
      </c>
      <c r="CM2">
        <v>1.3169999999999999</v>
      </c>
      <c r="CN2">
        <v>0.45238095238095238</v>
      </c>
      <c r="CO2">
        <v>0.64803325243135079</v>
      </c>
      <c r="CP2">
        <v>8.3208408999270858E-2</v>
      </c>
      <c r="CQ2">
        <v>4.7619047619047616E-2</v>
      </c>
      <c r="CR2">
        <v>3.2475763267023443E-2</v>
      </c>
      <c r="CS2">
        <v>1</v>
      </c>
      <c r="CT2">
        <v>1</v>
      </c>
      <c r="CU2">
        <v>40</v>
      </c>
      <c r="CV2">
        <f t="shared" si="9"/>
        <v>330</v>
      </c>
      <c r="CW2">
        <v>1.3169999999999999</v>
      </c>
      <c r="CX2">
        <v>0.45238095238095238</v>
      </c>
      <c r="CY2">
        <v>-11.154971965128263</v>
      </c>
      <c r="CZ2">
        <v>2.7452778813582888E-3</v>
      </c>
      <c r="DA2">
        <v>4.7619047619047616E-2</v>
      </c>
      <c r="DB2">
        <v>0.1411569965678883</v>
      </c>
      <c r="DC2">
        <v>1</v>
      </c>
      <c r="DD2">
        <v>1</v>
      </c>
      <c r="DE2">
        <v>40</v>
      </c>
      <c r="DF2">
        <f t="shared" si="10"/>
        <v>330</v>
      </c>
      <c r="DG2">
        <v>1.3169999999999999</v>
      </c>
      <c r="DH2">
        <v>0.45238095238095238</v>
      </c>
      <c r="DI2">
        <v>-51.537745453016981</v>
      </c>
      <c r="DJ2">
        <v>5.3516982355848947E-4</v>
      </c>
      <c r="DK2">
        <v>4.7619047619047616E-2</v>
      </c>
      <c r="DL2">
        <v>0.27602144775673843</v>
      </c>
      <c r="DM2">
        <v>1</v>
      </c>
      <c r="DN2">
        <v>1</v>
      </c>
      <c r="DO2">
        <v>40</v>
      </c>
      <c r="DP2">
        <f t="shared" si="11"/>
        <v>330</v>
      </c>
      <c r="DQ2">
        <v>1.3169999999999999</v>
      </c>
      <c r="DR2">
        <v>0.45238095238095238</v>
      </c>
      <c r="DS2">
        <v>0.20870403582383279</v>
      </c>
      <c r="DT2">
        <v>0.16095529322758076</v>
      </c>
      <c r="DU2">
        <v>4.7619047619047616E-2</v>
      </c>
      <c r="DV2">
        <v>7.022534156448243E-2</v>
      </c>
      <c r="DW2">
        <v>1</v>
      </c>
      <c r="DX2">
        <v>1</v>
      </c>
      <c r="DY2">
        <v>40</v>
      </c>
      <c r="DZ2">
        <f t="shared" si="12"/>
        <v>330</v>
      </c>
    </row>
    <row r="3" spans="1:130" x14ac:dyDescent="0.25">
      <c r="A3">
        <v>6.0819999999999999</v>
      </c>
      <c r="B3">
        <v>0.45238095238095238</v>
      </c>
      <c r="C3">
        <v>0.46000273758421351</v>
      </c>
      <c r="D3">
        <v>0.55084450276147079</v>
      </c>
      <c r="E3">
        <v>7.1428571428571425E-2</v>
      </c>
      <c r="F3">
        <v>0.16136341962477865</v>
      </c>
      <c r="J3">
        <f t="shared" si="0"/>
        <v>1522</v>
      </c>
      <c r="K3">
        <v>6.0819999999999999</v>
      </c>
      <c r="L3">
        <v>0.45238095238095238</v>
      </c>
      <c r="M3">
        <v>1.7029155102970428</v>
      </c>
      <c r="N3">
        <v>0.65659444228726327</v>
      </c>
      <c r="O3">
        <v>7.1428571428571425E-2</v>
      </c>
      <c r="P3">
        <v>1.7626625532860124E-2</v>
      </c>
      <c r="T3">
        <f t="shared" si="1"/>
        <v>1522</v>
      </c>
      <c r="U3">
        <v>6.0819999999999999</v>
      </c>
      <c r="V3">
        <v>0.45238095238095238</v>
      </c>
      <c r="W3">
        <v>0.47202905836532527</v>
      </c>
      <c r="X3">
        <v>0.1350781289132999</v>
      </c>
      <c r="Y3">
        <v>7.1428571428571425E-2</v>
      </c>
      <c r="Z3">
        <v>5.3363677502850135E-2</v>
      </c>
      <c r="AD3">
        <f t="shared" si="2"/>
        <v>1522</v>
      </c>
      <c r="AE3">
        <v>6.0819999999999999</v>
      </c>
      <c r="AF3">
        <v>0.45238095238095238</v>
      </c>
      <c r="AG3">
        <v>1.7380814270532807</v>
      </c>
      <c r="AH3">
        <v>0.78510551578010046</v>
      </c>
      <c r="AI3">
        <v>7.1428571428571425E-2</v>
      </c>
      <c r="AJ3">
        <v>3.0183332643637206E-2</v>
      </c>
      <c r="AN3">
        <f t="shared" si="3"/>
        <v>1522</v>
      </c>
      <c r="AO3">
        <v>6.0819999999999999</v>
      </c>
      <c r="AP3">
        <v>0.45238095238095238</v>
      </c>
      <c r="AQ3">
        <v>-2.1807565850499779</v>
      </c>
      <c r="AR3">
        <v>1.1801466964322499E-2</v>
      </c>
      <c r="AS3">
        <v>7.1428571428571425E-2</v>
      </c>
      <c r="AT3">
        <v>6.7293486550012369E-2</v>
      </c>
      <c r="AX3">
        <f t="shared" si="4"/>
        <v>1522</v>
      </c>
      <c r="AY3">
        <v>6.0819999999999999</v>
      </c>
      <c r="AZ3">
        <v>0.45238095238095238</v>
      </c>
      <c r="BA3">
        <v>-14.133965964993354</v>
      </c>
      <c r="BB3">
        <v>1.6770673265273193E-3</v>
      </c>
      <c r="BC3">
        <v>7.1428571428571425E-2</v>
      </c>
      <c r="BD3">
        <v>0.13208785733301628</v>
      </c>
      <c r="BH3">
        <f t="shared" si="5"/>
        <v>1522</v>
      </c>
      <c r="BI3">
        <v>6.0819999999999999</v>
      </c>
      <c r="BJ3">
        <v>0.45238095238095238</v>
      </c>
      <c r="BK3">
        <v>1.4683034844453802</v>
      </c>
      <c r="BL3">
        <v>0.25924605850812987</v>
      </c>
      <c r="BM3">
        <v>7.1428571428571425E-2</v>
      </c>
      <c r="BN3">
        <v>3.6259517356363763E-2</v>
      </c>
      <c r="BR3">
        <f t="shared" si="6"/>
        <v>1522</v>
      </c>
      <c r="BS3">
        <v>6.0819999999999999</v>
      </c>
      <c r="BT3">
        <v>0.45238095238095238</v>
      </c>
      <c r="BU3">
        <v>1.6936862794526233</v>
      </c>
      <c r="BV3">
        <v>0.30624528416312674</v>
      </c>
      <c r="BW3">
        <v>7.1428571428571425E-2</v>
      </c>
      <c r="BX3">
        <v>3.3862139788702263E-2</v>
      </c>
      <c r="CB3">
        <f t="shared" si="7"/>
        <v>1522</v>
      </c>
      <c r="CC3">
        <v>6.0819999999999999</v>
      </c>
      <c r="CD3">
        <v>0.45238095238095238</v>
      </c>
      <c r="CE3">
        <v>1.0996900746126916</v>
      </c>
      <c r="CF3">
        <v>0.19615319449518145</v>
      </c>
      <c r="CG3">
        <v>7.1428571428571425E-2</v>
      </c>
      <c r="CH3">
        <v>3.1673076431605336E-2</v>
      </c>
      <c r="CL3">
        <f t="shared" si="8"/>
        <v>1522</v>
      </c>
      <c r="CM3">
        <v>6.0819999999999999</v>
      </c>
      <c r="CN3">
        <v>0.45238095238095238</v>
      </c>
      <c r="CO3">
        <v>0.90277820866961633</v>
      </c>
      <c r="CP3">
        <v>0.1482335111222283</v>
      </c>
      <c r="CQ3">
        <v>7.1428571428571425E-2</v>
      </c>
      <c r="CR3">
        <v>3.4994647302583629E-2</v>
      </c>
      <c r="CV3">
        <f t="shared" si="9"/>
        <v>1522</v>
      </c>
      <c r="CW3">
        <v>6.0819999999999999</v>
      </c>
      <c r="CX3">
        <v>0.45238095238095238</v>
      </c>
      <c r="CY3">
        <v>-10.999067621323466</v>
      </c>
      <c r="CZ3">
        <v>2.9605108321743229E-3</v>
      </c>
      <c r="DA3">
        <v>7.1428571428571425E-2</v>
      </c>
      <c r="DB3">
        <v>0.14265299348850613</v>
      </c>
      <c r="DF3">
        <f t="shared" si="10"/>
        <v>1522</v>
      </c>
      <c r="DG3">
        <v>6.0819999999999999</v>
      </c>
      <c r="DH3">
        <v>0.45238095238095238</v>
      </c>
      <c r="DI3">
        <v>-51.211757022062912</v>
      </c>
      <c r="DJ3">
        <v>5.5441107081519354E-4</v>
      </c>
      <c r="DK3">
        <v>7.1428571428571425E-2</v>
      </c>
      <c r="DL3">
        <v>0.27708839600157553</v>
      </c>
      <c r="DP3">
        <f t="shared" si="11"/>
        <v>1522</v>
      </c>
      <c r="DQ3">
        <v>6.0819999999999999</v>
      </c>
      <c r="DR3">
        <v>0.45238095238095238</v>
      </c>
      <c r="DS3">
        <v>0.35149844231324123</v>
      </c>
      <c r="DT3">
        <v>0.19760268386576607</v>
      </c>
      <c r="DU3">
        <v>7.1428571428571425E-2</v>
      </c>
      <c r="DV3">
        <v>7.3095694830057026E-2</v>
      </c>
      <c r="DZ3">
        <f t="shared" si="12"/>
        <v>1522</v>
      </c>
    </row>
    <row r="4" spans="1:130" x14ac:dyDescent="0.25">
      <c r="A4">
        <v>6.0819999999999999</v>
      </c>
      <c r="B4">
        <v>0</v>
      </c>
      <c r="C4">
        <v>0.68591347738743624</v>
      </c>
      <c r="D4">
        <v>0.53583460520053749</v>
      </c>
      <c r="E4">
        <v>9.5238095238095233E-2</v>
      </c>
      <c r="F4">
        <v>0.17811595860676338</v>
      </c>
      <c r="J4">
        <f t="shared" si="0"/>
        <v>1522</v>
      </c>
      <c r="K4">
        <v>6.0819999999999999</v>
      </c>
      <c r="L4">
        <v>0</v>
      </c>
      <c r="M4">
        <v>1.8924414659263449</v>
      </c>
      <c r="N4">
        <v>0.63870297696737133</v>
      </c>
      <c r="O4">
        <v>9.5238095238095233E-2</v>
      </c>
      <c r="P4">
        <v>4.0972681707910075E-2</v>
      </c>
      <c r="T4">
        <f t="shared" si="1"/>
        <v>1522</v>
      </c>
      <c r="U4">
        <v>6.0819999999999999</v>
      </c>
      <c r="V4">
        <v>0</v>
      </c>
      <c r="W4">
        <v>0.62546432310953948</v>
      </c>
      <c r="X4">
        <v>0.16911684281813685</v>
      </c>
      <c r="Y4">
        <v>9.5238095238095233E-2</v>
      </c>
      <c r="Z4">
        <v>6.4169174188604378E-2</v>
      </c>
      <c r="AD4">
        <f t="shared" si="2"/>
        <v>1522</v>
      </c>
      <c r="AE4">
        <v>6.0819999999999999</v>
      </c>
      <c r="AF4">
        <v>0</v>
      </c>
      <c r="AG4">
        <v>1.9481771960470917</v>
      </c>
      <c r="AH4">
        <v>0.7196170388933798</v>
      </c>
      <c r="AI4">
        <v>9.5238095238095233E-2</v>
      </c>
      <c r="AJ4">
        <v>6.1479517456741697E-2</v>
      </c>
      <c r="AN4">
        <f t="shared" si="3"/>
        <v>1522</v>
      </c>
      <c r="AO4">
        <v>6.0819999999999999</v>
      </c>
      <c r="AP4">
        <v>0</v>
      </c>
      <c r="AQ4">
        <v>-2.0334955749181058</v>
      </c>
      <c r="AR4">
        <v>1.4245858807053863E-2</v>
      </c>
      <c r="AS4">
        <v>9.5238095238095233E-2</v>
      </c>
      <c r="AT4">
        <v>7.4730820306136189E-2</v>
      </c>
      <c r="AX4">
        <f t="shared" si="4"/>
        <v>1522</v>
      </c>
      <c r="AY4">
        <v>6.0819999999999999</v>
      </c>
      <c r="AZ4">
        <v>0</v>
      </c>
      <c r="BA4">
        <v>-13.958846878813084</v>
      </c>
      <c r="BB4">
        <v>1.7721150775692534E-3</v>
      </c>
      <c r="BC4">
        <v>9.5238095238095233E-2</v>
      </c>
      <c r="BD4">
        <v>0.13817134051782851</v>
      </c>
      <c r="BH4">
        <f t="shared" si="5"/>
        <v>1522</v>
      </c>
      <c r="BI4">
        <v>6.0819999999999999</v>
      </c>
      <c r="BJ4">
        <v>0</v>
      </c>
      <c r="BK4">
        <v>2.0646555912959559</v>
      </c>
      <c r="BL4">
        <v>0.35866380045197077</v>
      </c>
      <c r="BM4">
        <v>9.5238095238095233E-2</v>
      </c>
      <c r="BN4">
        <v>4.5567385516659925E-2</v>
      </c>
      <c r="BR4">
        <f t="shared" si="6"/>
        <v>1522</v>
      </c>
      <c r="BS4">
        <v>6.0819999999999999</v>
      </c>
      <c r="BT4">
        <v>0</v>
      </c>
      <c r="BU4">
        <v>2.341596842483233</v>
      </c>
      <c r="BV4">
        <v>0.40853336729558015</v>
      </c>
      <c r="BW4">
        <v>9.5238095238095233E-2</v>
      </c>
      <c r="BX4">
        <v>4.3348835119471088E-2</v>
      </c>
      <c r="CB4">
        <f t="shared" si="7"/>
        <v>1522</v>
      </c>
      <c r="CC4">
        <v>6.0819999999999999</v>
      </c>
      <c r="CD4">
        <v>0</v>
      </c>
      <c r="CE4">
        <v>1.3760371428769582</v>
      </c>
      <c r="CF4">
        <v>0.28222327240230172</v>
      </c>
      <c r="CG4">
        <v>9.5238095238095233E-2</v>
      </c>
      <c r="CH4">
        <v>4.2868621210067674E-2</v>
      </c>
      <c r="CL4">
        <f t="shared" si="8"/>
        <v>1522</v>
      </c>
      <c r="CM4">
        <v>6.0819999999999999</v>
      </c>
      <c r="CN4">
        <v>0</v>
      </c>
      <c r="CO4">
        <v>1.1575231649078819</v>
      </c>
      <c r="CP4">
        <v>0.21770823114229687</v>
      </c>
      <c r="CQ4">
        <v>9.5238095238095233E-2</v>
      </c>
      <c r="CR4">
        <v>4.5755609839061906E-2</v>
      </c>
      <c r="CV4">
        <f t="shared" si="9"/>
        <v>1522</v>
      </c>
      <c r="CW4">
        <v>6.0819999999999999</v>
      </c>
      <c r="CX4">
        <v>0</v>
      </c>
      <c r="CY4">
        <v>-10.843163277518668</v>
      </c>
      <c r="CZ4">
        <v>3.1906676571804775E-3</v>
      </c>
      <c r="DA4">
        <v>9.5238095238095233E-2</v>
      </c>
      <c r="DB4">
        <v>0.14863363307321711</v>
      </c>
      <c r="DF4">
        <f t="shared" si="10"/>
        <v>1522</v>
      </c>
      <c r="DG4">
        <v>6.0819999999999999</v>
      </c>
      <c r="DH4">
        <v>0</v>
      </c>
      <c r="DI4">
        <v>-50.885768591108842</v>
      </c>
      <c r="DJ4">
        <v>5.7434333774738285E-4</v>
      </c>
      <c r="DK4">
        <v>9.5238095238095233E-2</v>
      </c>
      <c r="DL4">
        <v>0.28131184275563292</v>
      </c>
      <c r="DP4">
        <f t="shared" si="11"/>
        <v>1522</v>
      </c>
      <c r="DQ4">
        <v>6.0819999999999999</v>
      </c>
      <c r="DR4">
        <v>0</v>
      </c>
      <c r="DS4">
        <v>0.49429284880264968</v>
      </c>
      <c r="DT4">
        <v>0.22532303158417019</v>
      </c>
      <c r="DU4">
        <v>9.5238095238095233E-2</v>
      </c>
      <c r="DV4">
        <v>8.4606338211707294E-2</v>
      </c>
      <c r="DZ4">
        <f t="shared" si="12"/>
        <v>1522</v>
      </c>
    </row>
    <row r="5" spans="1:130" x14ac:dyDescent="0.25">
      <c r="A5">
        <v>6.0819999999999999</v>
      </c>
      <c r="B5">
        <v>0.30952380952380953</v>
      </c>
      <c r="C5">
        <v>0.91182421719065898</v>
      </c>
      <c r="D5">
        <v>0.52123371058628032</v>
      </c>
      <c r="E5">
        <v>0.11904761904761904</v>
      </c>
      <c r="F5">
        <v>0.22516144306565467</v>
      </c>
      <c r="J5">
        <f t="shared" si="0"/>
        <v>1522</v>
      </c>
      <c r="K5">
        <v>6.0819999999999999</v>
      </c>
      <c r="L5">
        <v>0.30952380952380953</v>
      </c>
      <c r="M5">
        <v>2.081967421555647</v>
      </c>
      <c r="N5">
        <v>0.62129903409768161</v>
      </c>
      <c r="O5">
        <v>0.11904761904761904</v>
      </c>
      <c r="P5">
        <v>0.10604192594083867</v>
      </c>
      <c r="T5">
        <f t="shared" si="1"/>
        <v>1522</v>
      </c>
      <c r="U5">
        <v>6.0819999999999999</v>
      </c>
      <c r="V5">
        <v>0.30952380952380953</v>
      </c>
      <c r="W5">
        <v>0.77889958785375368</v>
      </c>
      <c r="X5">
        <v>0.1998954306852592</v>
      </c>
      <c r="Y5">
        <v>0.11904761904761904</v>
      </c>
      <c r="Z5">
        <v>9.9082410804931118E-2</v>
      </c>
      <c r="AD5">
        <f t="shared" si="2"/>
        <v>1522</v>
      </c>
      <c r="AE5">
        <v>6.0819999999999999</v>
      </c>
      <c r="AF5">
        <v>0.30952380952380953</v>
      </c>
      <c r="AG5">
        <v>2.1582729650409029</v>
      </c>
      <c r="AH5">
        <v>0.67136851802840058</v>
      </c>
      <c r="AI5">
        <v>0.11904761904761904</v>
      </c>
      <c r="AJ5">
        <v>0.13777946244246389</v>
      </c>
      <c r="AN5">
        <f t="shared" si="3"/>
        <v>1522</v>
      </c>
      <c r="AO5">
        <v>6.0819999999999999</v>
      </c>
      <c r="AP5">
        <v>0.30952380952380953</v>
      </c>
      <c r="AQ5">
        <v>-1.8862345647862337</v>
      </c>
      <c r="AR5">
        <v>1.7063477155137275E-2</v>
      </c>
      <c r="AS5">
        <v>0.11904761904761904</v>
      </c>
      <c r="AT5">
        <v>9.9223394079935065E-2</v>
      </c>
      <c r="AX5">
        <f t="shared" si="4"/>
        <v>1522</v>
      </c>
      <c r="AY5">
        <v>6.0819999999999999</v>
      </c>
      <c r="AZ5">
        <v>0.30952380952380953</v>
      </c>
      <c r="BA5">
        <v>-13.783727792632813</v>
      </c>
      <c r="BB5">
        <v>1.8725361774002893E-3</v>
      </c>
      <c r="BC5">
        <v>0.11904761904761904</v>
      </c>
      <c r="BD5">
        <v>0.15729684030209484</v>
      </c>
      <c r="BH5">
        <f t="shared" si="5"/>
        <v>1522</v>
      </c>
      <c r="BI5">
        <v>6.0819999999999999</v>
      </c>
      <c r="BJ5">
        <v>0.30952380952380953</v>
      </c>
      <c r="BK5">
        <v>2.6610076981465314</v>
      </c>
      <c r="BL5">
        <v>0.43453332513556348</v>
      </c>
      <c r="BM5">
        <v>0.11904761904761904</v>
      </c>
      <c r="BN5">
        <v>7.8321205262913335E-2</v>
      </c>
      <c r="BR5">
        <f t="shared" si="6"/>
        <v>1522</v>
      </c>
      <c r="BS5">
        <v>6.0819999999999999</v>
      </c>
      <c r="BT5">
        <v>0.30952380952380953</v>
      </c>
      <c r="BU5">
        <v>2.9895074055138426</v>
      </c>
      <c r="BV5">
        <v>0.47552165531148355</v>
      </c>
      <c r="BW5">
        <v>0.11904761904761904</v>
      </c>
      <c r="BX5">
        <v>7.6961161023898772E-2</v>
      </c>
      <c r="CB5">
        <f t="shared" si="7"/>
        <v>1522</v>
      </c>
      <c r="CC5">
        <v>6.0819999999999999</v>
      </c>
      <c r="CD5">
        <v>0.30952380952380953</v>
      </c>
      <c r="CE5">
        <v>1.6523842111412248</v>
      </c>
      <c r="CF5">
        <v>0.35748746436326401</v>
      </c>
      <c r="CG5">
        <v>0.11904761904761904</v>
      </c>
      <c r="CH5">
        <v>8.3292170523840275E-2</v>
      </c>
      <c r="CL5">
        <f t="shared" si="8"/>
        <v>1522</v>
      </c>
      <c r="CM5">
        <v>6.0819999999999999</v>
      </c>
      <c r="CN5">
        <v>0.30952380952380953</v>
      </c>
      <c r="CO5">
        <v>1.4122681211461474</v>
      </c>
      <c r="CP5">
        <v>0.28435293389018723</v>
      </c>
      <c r="CQ5">
        <v>0.11904761904761904</v>
      </c>
      <c r="CR5">
        <v>8.4058567770537246E-2</v>
      </c>
      <c r="CV5">
        <f t="shared" si="9"/>
        <v>1522</v>
      </c>
      <c r="CW5">
        <v>6.0819999999999999</v>
      </c>
      <c r="CX5">
        <v>0.30952380952380953</v>
      </c>
      <c r="CY5">
        <v>-10.687258933713871</v>
      </c>
      <c r="CZ5">
        <v>3.4366163958480206E-3</v>
      </c>
      <c r="DA5">
        <v>0.11904761904761904</v>
      </c>
      <c r="DB5">
        <v>0.16705199919160782</v>
      </c>
      <c r="DF5">
        <f t="shared" si="10"/>
        <v>1522</v>
      </c>
      <c r="DG5">
        <v>6.0819999999999999</v>
      </c>
      <c r="DH5">
        <v>0.30952380952380953</v>
      </c>
      <c r="DI5">
        <v>-50.559780160154773</v>
      </c>
      <c r="DJ5">
        <v>5.9499138474991618E-4</v>
      </c>
      <c r="DK5">
        <v>0.11904761904761904</v>
      </c>
      <c r="DL5">
        <v>0.29394162351089959</v>
      </c>
      <c r="DP5">
        <f t="shared" si="11"/>
        <v>1522</v>
      </c>
      <c r="DQ5">
        <v>6.0819999999999999</v>
      </c>
      <c r="DR5">
        <v>0.30952380952380953</v>
      </c>
      <c r="DS5">
        <v>0.63708725529205812</v>
      </c>
      <c r="DT5">
        <v>0.24784473346198738</v>
      </c>
      <c r="DU5">
        <v>0.11904761904761904</v>
      </c>
      <c r="DV5">
        <v>0.12000479744033679</v>
      </c>
      <c r="DZ5">
        <f t="shared" si="12"/>
        <v>1522</v>
      </c>
    </row>
    <row r="6" spans="1:130" x14ac:dyDescent="0.25">
      <c r="A6">
        <v>10.847</v>
      </c>
      <c r="B6">
        <v>0.30952380952380953</v>
      </c>
      <c r="C6">
        <v>1.1377349569938817</v>
      </c>
      <c r="D6">
        <v>0.50703067404514401</v>
      </c>
      <c r="E6">
        <v>0.14285714285714285</v>
      </c>
      <c r="F6">
        <v>0.2368225925110656</v>
      </c>
      <c r="J6">
        <f t="shared" si="0"/>
        <v>2713</v>
      </c>
      <c r="K6">
        <v>10.847</v>
      </c>
      <c r="L6">
        <v>0.30952380952380953</v>
      </c>
      <c r="M6">
        <v>2.271493377184949</v>
      </c>
      <c r="N6">
        <v>0.60436932923585185</v>
      </c>
      <c r="O6">
        <v>0.14285714285714285</v>
      </c>
      <c r="P6">
        <v>0.12205538177977272</v>
      </c>
      <c r="T6">
        <f t="shared" si="1"/>
        <v>2713</v>
      </c>
      <c r="U6">
        <v>10.847</v>
      </c>
      <c r="V6">
        <v>0.30952380952380953</v>
      </c>
      <c r="W6">
        <v>0.93233485259796789</v>
      </c>
      <c r="X6">
        <v>0.2277644840257802</v>
      </c>
      <c r="Y6">
        <v>0.14285714285714285</v>
      </c>
      <c r="Z6">
        <v>0.1087289382397707</v>
      </c>
      <c r="AD6">
        <f t="shared" si="2"/>
        <v>2713</v>
      </c>
      <c r="AE6">
        <v>10.847</v>
      </c>
      <c r="AF6">
        <v>0.30952380952380953</v>
      </c>
      <c r="AG6">
        <v>2.3683687340347142</v>
      </c>
      <c r="AH6">
        <v>0.63247083459121223</v>
      </c>
      <c r="AI6">
        <v>0.14285714285714285</v>
      </c>
      <c r="AJ6">
        <v>0.15530877688995839</v>
      </c>
      <c r="AN6">
        <f t="shared" si="3"/>
        <v>2713</v>
      </c>
      <c r="AO6">
        <v>10.847</v>
      </c>
      <c r="AP6">
        <v>0.30952380952380953</v>
      </c>
      <c r="AQ6">
        <v>-1.7389735546543617</v>
      </c>
      <c r="AR6">
        <v>2.0285695572630276E-2</v>
      </c>
      <c r="AS6">
        <v>0.14285714285714285</v>
      </c>
      <c r="AT6">
        <v>0.1061814855446741</v>
      </c>
      <c r="AX6">
        <f t="shared" si="4"/>
        <v>2713</v>
      </c>
      <c r="AY6">
        <v>10.847</v>
      </c>
      <c r="AZ6">
        <v>0.30952380952380953</v>
      </c>
      <c r="BA6">
        <v>-13.608608706452543</v>
      </c>
      <c r="BB6">
        <v>1.9786328255899494E-3</v>
      </c>
      <c r="BC6">
        <v>0.14285714285714285</v>
      </c>
      <c r="BD6">
        <v>0.16255281416383055</v>
      </c>
      <c r="BH6">
        <f t="shared" si="5"/>
        <v>2713</v>
      </c>
      <c r="BI6">
        <v>10.847</v>
      </c>
      <c r="BJ6">
        <v>0.30952380952380953</v>
      </c>
      <c r="BK6">
        <v>3.2573598049971069</v>
      </c>
      <c r="BL6">
        <v>0.48256616562867871</v>
      </c>
      <c r="BM6">
        <v>0.14285714285714285</v>
      </c>
      <c r="BN6">
        <v>8.7970512471895676E-2</v>
      </c>
      <c r="BR6">
        <f t="shared" si="6"/>
        <v>2713</v>
      </c>
      <c r="BS6">
        <v>10.847</v>
      </c>
      <c r="BT6">
        <v>0.30952380952380953</v>
      </c>
      <c r="BU6">
        <v>3.6374179685444523</v>
      </c>
      <c r="BV6">
        <v>0.50702805794571071</v>
      </c>
      <c r="BW6">
        <v>0.14285714285714285</v>
      </c>
      <c r="BX6">
        <v>8.6886291647548325E-2</v>
      </c>
      <c r="CB6">
        <f t="shared" si="7"/>
        <v>2713</v>
      </c>
      <c r="CC6">
        <v>10.847</v>
      </c>
      <c r="CD6">
        <v>0.30952380952380953</v>
      </c>
      <c r="CE6">
        <v>1.9287312794054914</v>
      </c>
      <c r="CF6">
        <v>0.41838454887532289</v>
      </c>
      <c r="CG6">
        <v>0.14285714285714285</v>
      </c>
      <c r="CH6">
        <v>9.5161227589229777E-2</v>
      </c>
      <c r="CL6">
        <f t="shared" si="8"/>
        <v>2713</v>
      </c>
      <c r="CM6">
        <v>10.847</v>
      </c>
      <c r="CN6">
        <v>0.30952380952380953</v>
      </c>
      <c r="CO6">
        <v>1.667013077384413</v>
      </c>
      <c r="CP6">
        <v>0.34388032821157322</v>
      </c>
      <c r="CQ6">
        <v>0.14285714285714285</v>
      </c>
      <c r="CR6">
        <v>9.5269429230541366E-2</v>
      </c>
      <c r="CV6">
        <f t="shared" si="9"/>
        <v>2713</v>
      </c>
      <c r="CW6">
        <v>10.847</v>
      </c>
      <c r="CX6">
        <v>0.30952380952380953</v>
      </c>
      <c r="CY6">
        <v>-10.531354589909073</v>
      </c>
      <c r="CZ6">
        <v>3.6992622239487706E-3</v>
      </c>
      <c r="DA6">
        <v>0.14285714285714285</v>
      </c>
      <c r="DB6">
        <v>0.17201877994395393</v>
      </c>
      <c r="DF6">
        <f t="shared" si="10"/>
        <v>2713</v>
      </c>
      <c r="DG6">
        <v>10.847</v>
      </c>
      <c r="DH6">
        <v>0.30952380952380953</v>
      </c>
      <c r="DI6">
        <v>-50.233791729200703</v>
      </c>
      <c r="DJ6">
        <v>6.1638085528125286E-4</v>
      </c>
      <c r="DK6">
        <v>0.14285714285714285</v>
      </c>
      <c r="DL6">
        <v>0.29726147895016808</v>
      </c>
      <c r="DP6">
        <f t="shared" si="11"/>
        <v>2713</v>
      </c>
      <c r="DQ6">
        <v>10.847</v>
      </c>
      <c r="DR6">
        <v>0.30952380952380953</v>
      </c>
      <c r="DS6">
        <v>0.77988166178146656</v>
      </c>
      <c r="DT6">
        <v>0.26681543172846495</v>
      </c>
      <c r="DU6">
        <v>0.14285714285714285</v>
      </c>
      <c r="DV6">
        <v>0.12945378502079535</v>
      </c>
      <c r="DZ6">
        <f t="shared" si="12"/>
        <v>2713</v>
      </c>
    </row>
    <row r="7" spans="1:130" x14ac:dyDescent="0.25">
      <c r="A7">
        <v>10.847</v>
      </c>
      <c r="B7">
        <v>0</v>
      </c>
      <c r="C7">
        <v>1.3636456967971045</v>
      </c>
      <c r="D7">
        <v>0.49321465438893247</v>
      </c>
      <c r="E7">
        <v>0.16666666666666666</v>
      </c>
      <c r="F7">
        <v>0.23775532505432145</v>
      </c>
      <c r="J7">
        <f t="shared" si="0"/>
        <v>2713</v>
      </c>
      <c r="K7">
        <v>10.847</v>
      </c>
      <c r="L7">
        <v>0</v>
      </c>
      <c r="M7">
        <v>2.4610193328142511</v>
      </c>
      <c r="N7">
        <v>0.58790093992575965</v>
      </c>
      <c r="O7">
        <v>0.16666666666666666</v>
      </c>
      <c r="P7">
        <v>0.12333422103525221</v>
      </c>
      <c r="T7">
        <f t="shared" si="1"/>
        <v>2713</v>
      </c>
      <c r="U7">
        <v>10.847</v>
      </c>
      <c r="V7">
        <v>0</v>
      </c>
      <c r="W7">
        <v>1.0857701173421821</v>
      </c>
      <c r="X7">
        <v>0.25299721771678807</v>
      </c>
      <c r="Y7">
        <v>0.16666666666666666</v>
      </c>
      <c r="Z7">
        <v>0.10951689500295304</v>
      </c>
      <c r="AD7">
        <f t="shared" si="2"/>
        <v>2713</v>
      </c>
      <c r="AE7">
        <v>10.847</v>
      </c>
      <c r="AF7">
        <v>0</v>
      </c>
      <c r="AG7">
        <v>2.5784645030285254</v>
      </c>
      <c r="AH7">
        <v>0.59950429768463998</v>
      </c>
      <c r="AI7">
        <v>0.16666666666666666</v>
      </c>
      <c r="AJ7">
        <v>0.15669415433201223</v>
      </c>
      <c r="AN7">
        <f t="shared" si="3"/>
        <v>2713</v>
      </c>
      <c r="AO7">
        <v>10.847</v>
      </c>
      <c r="AP7">
        <v>0</v>
      </c>
      <c r="AQ7">
        <v>-1.5917125445224896</v>
      </c>
      <c r="AR7">
        <v>2.3942465948760507E-2</v>
      </c>
      <c r="AS7">
        <v>0.16666666666666666</v>
      </c>
      <c r="AT7">
        <v>0.10675410798920056</v>
      </c>
      <c r="AX7">
        <f t="shared" si="4"/>
        <v>2713</v>
      </c>
      <c r="AY7">
        <v>10.847</v>
      </c>
      <c r="AZ7">
        <v>0</v>
      </c>
      <c r="BA7">
        <v>-13.433489620272272</v>
      </c>
      <c r="BB7">
        <v>2.0907240339746117E-3</v>
      </c>
      <c r="BC7">
        <v>0.16666666666666666</v>
      </c>
      <c r="BD7">
        <v>0.16298279069355165</v>
      </c>
      <c r="BH7">
        <f t="shared" si="5"/>
        <v>2713</v>
      </c>
      <c r="BI7">
        <v>10.847</v>
      </c>
      <c r="BJ7">
        <v>0</v>
      </c>
      <c r="BK7">
        <v>3.8537119118476824</v>
      </c>
      <c r="BL7">
        <v>0.50363908920772116</v>
      </c>
      <c r="BM7">
        <v>0.16666666666666666</v>
      </c>
      <c r="BN7">
        <v>8.8768582274727961E-2</v>
      </c>
      <c r="BR7">
        <f t="shared" si="6"/>
        <v>2713</v>
      </c>
      <c r="BS7">
        <v>10.847</v>
      </c>
      <c r="BT7">
        <v>0</v>
      </c>
      <c r="BU7">
        <v>4.285328531575062</v>
      </c>
      <c r="BV7">
        <v>0.50875227129812517</v>
      </c>
      <c r="BW7">
        <v>0.16666666666666666</v>
      </c>
      <c r="BX7">
        <v>8.7707232999234636E-2</v>
      </c>
      <c r="CB7">
        <f t="shared" si="7"/>
        <v>2713</v>
      </c>
      <c r="CC7">
        <v>10.847</v>
      </c>
      <c r="CD7">
        <v>0</v>
      </c>
      <c r="CE7">
        <v>2.2050783476697577</v>
      </c>
      <c r="CF7">
        <v>0.46460496785153904</v>
      </c>
      <c r="CG7">
        <v>0.16666666666666666</v>
      </c>
      <c r="CH7">
        <v>9.6139200109529352E-2</v>
      </c>
      <c r="CL7">
        <f t="shared" si="8"/>
        <v>2713</v>
      </c>
      <c r="CM7">
        <v>10.847</v>
      </c>
      <c r="CN7">
        <v>0</v>
      </c>
      <c r="CO7">
        <v>1.9217580336226785</v>
      </c>
      <c r="CP7">
        <v>0.39426843595695726</v>
      </c>
      <c r="CQ7">
        <v>0.16666666666666666</v>
      </c>
      <c r="CR7">
        <v>9.6193457678205974E-2</v>
      </c>
      <c r="CV7">
        <f t="shared" si="9"/>
        <v>2713</v>
      </c>
      <c r="CW7">
        <v>10.847</v>
      </c>
      <c r="CX7">
        <v>0</v>
      </c>
      <c r="CY7">
        <v>-10.375450246104275</v>
      </c>
      <c r="CZ7">
        <v>3.9795480195280184E-3</v>
      </c>
      <c r="DA7">
        <v>0.16666666666666666</v>
      </c>
      <c r="DB7">
        <v>0.17242339370203949</v>
      </c>
      <c r="DF7">
        <f t="shared" si="10"/>
        <v>2713</v>
      </c>
      <c r="DG7">
        <v>10.847</v>
      </c>
      <c r="DH7">
        <v>0</v>
      </c>
      <c r="DI7">
        <v>-49.907803298246634</v>
      </c>
      <c r="DJ7">
        <v>6.3853830705319777E-4</v>
      </c>
      <c r="DK7">
        <v>0.16666666666666666</v>
      </c>
      <c r="DL7">
        <v>0.29753047349588779</v>
      </c>
      <c r="DP7">
        <f t="shared" si="11"/>
        <v>2713</v>
      </c>
      <c r="DQ7">
        <v>10.847</v>
      </c>
      <c r="DR7">
        <v>0</v>
      </c>
      <c r="DS7">
        <v>0.922676068270875</v>
      </c>
      <c r="DT7">
        <v>0.28313528277151873</v>
      </c>
      <c r="DU7">
        <v>0.16666666666666666</v>
      </c>
      <c r="DV7">
        <v>0.13022084410234147</v>
      </c>
      <c r="DZ7">
        <f t="shared" si="12"/>
        <v>2713</v>
      </c>
    </row>
    <row r="8" spans="1:130" x14ac:dyDescent="0.25">
      <c r="A8">
        <v>10.847</v>
      </c>
      <c r="B8">
        <v>0.14285714285714285</v>
      </c>
      <c r="C8">
        <v>1.5895564366003272</v>
      </c>
      <c r="D8">
        <v>0.47977510583972111</v>
      </c>
      <c r="E8">
        <v>0.19047619047619047</v>
      </c>
      <c r="F8">
        <v>0.25389484845060917</v>
      </c>
      <c r="J8">
        <f t="shared" si="0"/>
        <v>2713</v>
      </c>
      <c r="K8">
        <v>10.847</v>
      </c>
      <c r="L8">
        <v>0.14285714285714285</v>
      </c>
      <c r="M8">
        <v>2.6505452884435532</v>
      </c>
      <c r="N8">
        <v>0.57188129583378045</v>
      </c>
      <c r="O8">
        <v>0.19047619047619047</v>
      </c>
      <c r="P8">
        <v>0.1454147704452288</v>
      </c>
      <c r="T8">
        <f t="shared" si="1"/>
        <v>2713</v>
      </c>
      <c r="U8">
        <v>10.847</v>
      </c>
      <c r="V8">
        <v>0.14285714285714285</v>
      </c>
      <c r="W8">
        <v>1.2392053820863962</v>
      </c>
      <c r="X8">
        <v>0.27581944850880519</v>
      </c>
      <c r="Y8">
        <v>0.19047619047619047</v>
      </c>
      <c r="Z8">
        <v>0.12352769537204379</v>
      </c>
      <c r="AD8">
        <f t="shared" si="2"/>
        <v>2713</v>
      </c>
      <c r="AE8">
        <v>10.847</v>
      </c>
      <c r="AF8">
        <v>0.14285714285714285</v>
      </c>
      <c r="AG8">
        <v>2.7885602720223366</v>
      </c>
      <c r="AH8">
        <v>0.57067593839455755</v>
      </c>
      <c r="AI8">
        <v>0.19047619047619047</v>
      </c>
      <c r="AJ8">
        <v>0.18031680825247298</v>
      </c>
      <c r="AN8">
        <f t="shared" si="3"/>
        <v>2713</v>
      </c>
      <c r="AO8">
        <v>10.847</v>
      </c>
      <c r="AP8">
        <v>0.14285714285714285</v>
      </c>
      <c r="AQ8">
        <v>-1.4444515343906175</v>
      </c>
      <c r="AR8">
        <v>2.8061679907660318E-2</v>
      </c>
      <c r="AS8">
        <v>0.19047619047619047</v>
      </c>
      <c r="AT8">
        <v>0.11704857323521677</v>
      </c>
      <c r="AX8">
        <f t="shared" si="4"/>
        <v>2713</v>
      </c>
      <c r="AY8">
        <v>10.847</v>
      </c>
      <c r="AZ8">
        <v>0.14285714285714285</v>
      </c>
      <c r="BA8">
        <v>-13.258370534092002</v>
      </c>
      <c r="BB8">
        <v>2.2091465405049888E-3</v>
      </c>
      <c r="BC8">
        <v>0.19047619047619047</v>
      </c>
      <c r="BD8">
        <v>0.17065623239022176</v>
      </c>
      <c r="BH8">
        <f t="shared" si="5"/>
        <v>2713</v>
      </c>
      <c r="BI8">
        <v>10.847</v>
      </c>
      <c r="BJ8">
        <v>0.14285714285714285</v>
      </c>
      <c r="BK8">
        <v>4.4500640186982583</v>
      </c>
      <c r="BL8">
        <v>0.50205942643131507</v>
      </c>
      <c r="BM8">
        <v>0.19047619047619047</v>
      </c>
      <c r="BN8">
        <v>0.10319022280464497</v>
      </c>
      <c r="BR8">
        <f t="shared" si="6"/>
        <v>2713</v>
      </c>
      <c r="BS8">
        <v>10.847</v>
      </c>
      <c r="BT8">
        <v>0.14285714285714285</v>
      </c>
      <c r="BU8">
        <v>4.9332390946056712</v>
      </c>
      <c r="BV8">
        <v>0.48890340177002478</v>
      </c>
      <c r="BW8">
        <v>0.19047619047619047</v>
      </c>
      <c r="BX8">
        <v>0.10254034225184183</v>
      </c>
      <c r="CB8">
        <f t="shared" si="7"/>
        <v>2713</v>
      </c>
      <c r="CC8">
        <v>10.847</v>
      </c>
      <c r="CD8">
        <v>0.14285714285714285</v>
      </c>
      <c r="CE8">
        <v>2.4814254159340243</v>
      </c>
      <c r="CF8">
        <v>0.49740055600792726</v>
      </c>
      <c r="CG8">
        <v>0.19047619047619047</v>
      </c>
      <c r="CH8">
        <v>0.11369499656382234</v>
      </c>
      <c r="CL8">
        <f t="shared" si="8"/>
        <v>2713</v>
      </c>
      <c r="CM8">
        <v>10.847</v>
      </c>
      <c r="CN8">
        <v>0.14285714285714285</v>
      </c>
      <c r="CO8">
        <v>2.176502989860944</v>
      </c>
      <c r="CP8">
        <v>0.43497691526816029</v>
      </c>
      <c r="CQ8">
        <v>0.19047619047619047</v>
      </c>
      <c r="CR8">
        <v>0.11279561290730905</v>
      </c>
      <c r="CV8">
        <f t="shared" si="9"/>
        <v>2713</v>
      </c>
      <c r="CW8">
        <v>10.847</v>
      </c>
      <c r="CX8">
        <v>0.14285714285714285</v>
      </c>
      <c r="CY8">
        <v>-10.219545902299478</v>
      </c>
      <c r="CZ8">
        <v>4.2784548527955105E-3</v>
      </c>
      <c r="DA8">
        <v>0.19047619047619047</v>
      </c>
      <c r="DB8">
        <v>0.17960220614057471</v>
      </c>
      <c r="DF8">
        <f t="shared" si="10"/>
        <v>2713</v>
      </c>
      <c r="DG8">
        <v>10.847</v>
      </c>
      <c r="DH8">
        <v>0.14285714285714285</v>
      </c>
      <c r="DI8">
        <v>-49.581814867292564</v>
      </c>
      <c r="DJ8">
        <v>6.6149124429986913E-4</v>
      </c>
      <c r="DK8">
        <v>0.19047619047619047</v>
      </c>
      <c r="DL8">
        <v>0.30226845742969277</v>
      </c>
      <c r="DP8">
        <f t="shared" si="11"/>
        <v>2713</v>
      </c>
      <c r="DQ8">
        <v>10.847</v>
      </c>
      <c r="DR8">
        <v>0.14285714285714285</v>
      </c>
      <c r="DS8">
        <v>1.0654704747602834</v>
      </c>
      <c r="DT8">
        <v>0.29736075959338287</v>
      </c>
      <c r="DU8">
        <v>0.19047619047619047</v>
      </c>
      <c r="DV8">
        <v>0.1437548676484702</v>
      </c>
      <c r="DZ8">
        <f t="shared" si="12"/>
        <v>2713</v>
      </c>
    </row>
    <row r="9" spans="1:130" x14ac:dyDescent="0.25">
      <c r="A9">
        <v>15.611999999999998</v>
      </c>
      <c r="B9">
        <v>0.14285714285714285</v>
      </c>
      <c r="C9">
        <v>1.8154671764035499</v>
      </c>
      <c r="D9">
        <v>0.46670176998025709</v>
      </c>
      <c r="E9">
        <v>0.21428571428571427</v>
      </c>
      <c r="F9">
        <v>0.28489362506452931</v>
      </c>
      <c r="J9">
        <f t="shared" si="0"/>
        <v>3904</v>
      </c>
      <c r="K9">
        <v>15.611999999999998</v>
      </c>
      <c r="L9">
        <v>0.14285714285714285</v>
      </c>
      <c r="M9">
        <v>2.8400712440728553</v>
      </c>
      <c r="N9">
        <v>0.55629816915384367</v>
      </c>
      <c r="O9">
        <v>0.21428571428571427</v>
      </c>
      <c r="P9">
        <v>0.18756624535980485</v>
      </c>
      <c r="T9">
        <f t="shared" si="1"/>
        <v>3904</v>
      </c>
      <c r="U9">
        <v>15.611999999999998</v>
      </c>
      <c r="V9">
        <v>0.14285714285714285</v>
      </c>
      <c r="W9">
        <v>1.3926406468306103</v>
      </c>
      <c r="X9">
        <v>0.29642479937410937</v>
      </c>
      <c r="Y9">
        <v>0.21428571428571427</v>
      </c>
      <c r="Z9">
        <v>0.15236738399366917</v>
      </c>
      <c r="AD9">
        <f t="shared" si="2"/>
        <v>3904</v>
      </c>
      <c r="AE9">
        <v>15.611999999999998</v>
      </c>
      <c r="AF9">
        <v>0.14285714285714285</v>
      </c>
      <c r="AG9">
        <v>2.9986560410161478</v>
      </c>
      <c r="AH9">
        <v>0.54492694630638794</v>
      </c>
      <c r="AI9">
        <v>0.21428571428571427</v>
      </c>
      <c r="AJ9">
        <v>0.22411509602035401</v>
      </c>
      <c r="AN9">
        <f t="shared" si="3"/>
        <v>3904</v>
      </c>
      <c r="AO9">
        <v>15.611999999999998</v>
      </c>
      <c r="AP9">
        <v>0.14285714285714285</v>
      </c>
      <c r="AQ9">
        <v>-1.2971905242587454</v>
      </c>
      <c r="AR9">
        <v>3.2668536614310441E-2</v>
      </c>
      <c r="AS9">
        <v>0.21428571428571427</v>
      </c>
      <c r="AT9">
        <v>0.13894534133008765</v>
      </c>
      <c r="AX9">
        <f t="shared" si="4"/>
        <v>3904</v>
      </c>
      <c r="AY9">
        <v>15.611999999999998</v>
      </c>
      <c r="AZ9">
        <v>0.14285714285714285</v>
      </c>
      <c r="BA9">
        <v>-13.083251447911731</v>
      </c>
      <c r="BB9">
        <v>2.3342557702408649E-3</v>
      </c>
      <c r="BC9">
        <v>0.21428571428571427</v>
      </c>
      <c r="BD9">
        <v>0.18671515500635524</v>
      </c>
      <c r="BH9">
        <f t="shared" si="5"/>
        <v>3904</v>
      </c>
      <c r="BI9">
        <v>15.611999999999998</v>
      </c>
      <c r="BJ9">
        <v>0.14285714285714285</v>
      </c>
      <c r="BK9">
        <v>5.0464161255488342</v>
      </c>
      <c r="BL9">
        <v>0.48363514230639754</v>
      </c>
      <c r="BM9">
        <v>0.21428571428571427</v>
      </c>
      <c r="BN9">
        <v>0.13407813636836527</v>
      </c>
      <c r="BR9">
        <f t="shared" si="6"/>
        <v>3904</v>
      </c>
      <c r="BS9">
        <v>15.611999999999998</v>
      </c>
      <c r="BT9">
        <v>0.14285714285714285</v>
      </c>
      <c r="BU9">
        <v>5.5811496576362805</v>
      </c>
      <c r="BV9">
        <v>0.45559356042155774</v>
      </c>
      <c r="BW9">
        <v>0.21428571428571427</v>
      </c>
      <c r="BX9">
        <v>0.13427210370147549</v>
      </c>
      <c r="CB9">
        <f t="shared" si="7"/>
        <v>3904</v>
      </c>
      <c r="CC9">
        <v>15.611999999999998</v>
      </c>
      <c r="CD9">
        <v>0.14285714285714285</v>
      </c>
      <c r="CE9">
        <v>2.7577724841982909</v>
      </c>
      <c r="CF9">
        <v>0.5186305339812437</v>
      </c>
      <c r="CG9">
        <v>0.21428571428571427</v>
      </c>
      <c r="CH9">
        <v>0.15043586460195219</v>
      </c>
      <c r="CL9">
        <f t="shared" si="8"/>
        <v>3904</v>
      </c>
      <c r="CM9">
        <v>15.611999999999998</v>
      </c>
      <c r="CN9">
        <v>0.14285714285714285</v>
      </c>
      <c r="CO9">
        <v>2.4312479460992096</v>
      </c>
      <c r="CP9">
        <v>0.46634335794124854</v>
      </c>
      <c r="CQ9">
        <v>0.21428571428571427</v>
      </c>
      <c r="CR9">
        <v>0.1476793301118518</v>
      </c>
      <c r="CV9">
        <f t="shared" si="9"/>
        <v>3904</v>
      </c>
      <c r="CW9">
        <v>15.611999999999998</v>
      </c>
      <c r="CX9">
        <v>0.14285714285714285</v>
      </c>
      <c r="CY9">
        <v>-10.06364155849468</v>
      </c>
      <c r="CZ9">
        <v>4.5970023922588237E-3</v>
      </c>
      <c r="DA9">
        <v>0.21428571428571427</v>
      </c>
      <c r="DB9">
        <v>0.19438280521672313</v>
      </c>
      <c r="DF9">
        <f t="shared" si="10"/>
        <v>3904</v>
      </c>
      <c r="DG9">
        <v>15.611999999999998</v>
      </c>
      <c r="DH9">
        <v>0.14285714285714285</v>
      </c>
      <c r="DI9">
        <v>-49.255826436338495</v>
      </c>
      <c r="DJ9">
        <v>6.8526815116156541E-4</v>
      </c>
      <c r="DK9">
        <v>0.21428571428571427</v>
      </c>
      <c r="DL9">
        <v>0.31183454768002317</v>
      </c>
      <c r="DP9">
        <f t="shared" si="11"/>
        <v>3904</v>
      </c>
      <c r="DQ9">
        <v>15.611999999999998</v>
      </c>
      <c r="DR9">
        <v>0.14285714285714285</v>
      </c>
      <c r="DS9">
        <v>1.2082648812496919</v>
      </c>
      <c r="DT9">
        <v>0.30986540659886297</v>
      </c>
      <c r="DU9">
        <v>0.21428571428571427</v>
      </c>
      <c r="DV9">
        <v>0.17110893268720867</v>
      </c>
      <c r="DZ9">
        <f t="shared" si="12"/>
        <v>3904</v>
      </c>
    </row>
    <row r="10" spans="1:130" x14ac:dyDescent="0.25">
      <c r="A10">
        <v>15.611999999999998</v>
      </c>
      <c r="B10">
        <v>0</v>
      </c>
      <c r="C10">
        <v>2.0413779162067724</v>
      </c>
      <c r="D10">
        <v>0.45398466792370218</v>
      </c>
      <c r="E10">
        <v>0.23809523809523808</v>
      </c>
      <c r="F10">
        <v>0.32599191792719129</v>
      </c>
      <c r="J10">
        <f t="shared" si="0"/>
        <v>3904</v>
      </c>
      <c r="K10">
        <v>15.611999999999998</v>
      </c>
      <c r="L10">
        <v>0</v>
      </c>
      <c r="M10">
        <v>3.0295971997021574</v>
      </c>
      <c r="N10">
        <v>0.54113966527393897</v>
      </c>
      <c r="O10">
        <v>0.23809523809523808</v>
      </c>
      <c r="P10">
        <v>0.24290998513162521</v>
      </c>
      <c r="T10">
        <f t="shared" si="1"/>
        <v>3904</v>
      </c>
      <c r="U10">
        <v>15.611999999999998</v>
      </c>
      <c r="V10">
        <v>0</v>
      </c>
      <c r="W10">
        <v>1.5460759115748244</v>
      </c>
      <c r="X10">
        <v>0.31498336194212156</v>
      </c>
      <c r="Y10">
        <v>0.23809523809523808</v>
      </c>
      <c r="Z10">
        <v>0.19426603840211187</v>
      </c>
      <c r="AD10">
        <f t="shared" si="2"/>
        <v>3904</v>
      </c>
      <c r="AE10">
        <v>15.611999999999998</v>
      </c>
      <c r="AF10">
        <v>0</v>
      </c>
      <c r="AG10">
        <v>3.208751810009959</v>
      </c>
      <c r="AH10">
        <v>0.52157841146720063</v>
      </c>
      <c r="AI10">
        <v>0.23809523809523808</v>
      </c>
      <c r="AJ10">
        <v>0.27969409333657086</v>
      </c>
      <c r="AN10">
        <f t="shared" si="3"/>
        <v>3904</v>
      </c>
      <c r="AO10">
        <v>15.611999999999998</v>
      </c>
      <c r="AP10">
        <v>0</v>
      </c>
      <c r="AQ10">
        <v>-1.1499295141268733</v>
      </c>
      <c r="AR10">
        <v>3.7784934350175076E-2</v>
      </c>
      <c r="AS10">
        <v>0.23809523809523808</v>
      </c>
      <c r="AT10">
        <v>0.17253946838043022</v>
      </c>
      <c r="AX10">
        <f t="shared" si="4"/>
        <v>3904</v>
      </c>
      <c r="AY10">
        <v>15.611999999999998</v>
      </c>
      <c r="AZ10">
        <v>0</v>
      </c>
      <c r="BA10">
        <v>-12.908132361731461</v>
      </c>
      <c r="BB10">
        <v>2.4664268456235719E-3</v>
      </c>
      <c r="BC10">
        <v>0.23809523809523808</v>
      </c>
      <c r="BD10">
        <v>0.21102063739046378</v>
      </c>
      <c r="BH10">
        <f t="shared" si="5"/>
        <v>3904</v>
      </c>
      <c r="BI10">
        <v>15.611999999999998</v>
      </c>
      <c r="BJ10">
        <v>0</v>
      </c>
      <c r="BK10">
        <v>5.6427682323994102</v>
      </c>
      <c r="BL10">
        <v>0.45416495665431733</v>
      </c>
      <c r="BM10">
        <v>0.23809523809523808</v>
      </c>
      <c r="BN10">
        <v>0.18113489060801732</v>
      </c>
      <c r="BR10">
        <f t="shared" si="6"/>
        <v>3904</v>
      </c>
      <c r="BS10">
        <v>15.611999999999998</v>
      </c>
      <c r="BT10">
        <v>0</v>
      </c>
      <c r="BU10">
        <v>6.2290602206668897</v>
      </c>
      <c r="BV10">
        <v>0.41544981576614087</v>
      </c>
      <c r="BW10">
        <v>0.23809523809523808</v>
      </c>
      <c r="BX10">
        <v>0.18244562986159926</v>
      </c>
      <c r="CB10">
        <f t="shared" si="7"/>
        <v>3904</v>
      </c>
      <c r="CC10">
        <v>15.611999999999998</v>
      </c>
      <c r="CD10">
        <v>0</v>
      </c>
      <c r="CE10">
        <v>3.0341195524625575</v>
      </c>
      <c r="CF10">
        <v>0.53026594042942987</v>
      </c>
      <c r="CG10">
        <v>0.23809523809523808</v>
      </c>
      <c r="CH10">
        <v>0.20404176485241984</v>
      </c>
      <c r="CL10">
        <f t="shared" si="8"/>
        <v>3904</v>
      </c>
      <c r="CM10">
        <v>15.611999999999998</v>
      </c>
      <c r="CN10">
        <v>0</v>
      </c>
      <c r="CO10">
        <v>2.6859929023374751</v>
      </c>
      <c r="CP10">
        <v>0.48917270814634545</v>
      </c>
      <c r="CQ10">
        <v>0.23809523809523808</v>
      </c>
      <c r="CR10">
        <v>0.19902090790077132</v>
      </c>
      <c r="CV10">
        <f t="shared" si="9"/>
        <v>3904</v>
      </c>
      <c r="CW10">
        <v>15.611999999999998</v>
      </c>
      <c r="CX10">
        <v>0</v>
      </c>
      <c r="CY10">
        <v>-9.9077372146898828</v>
      </c>
      <c r="CZ10">
        <v>4.9362492192109066E-3</v>
      </c>
      <c r="DA10">
        <v>0.23809523809523808</v>
      </c>
      <c r="DB10">
        <v>0.21619457215377991</v>
      </c>
      <c r="DF10">
        <f t="shared" si="10"/>
        <v>3904</v>
      </c>
      <c r="DG10">
        <v>15.611999999999998</v>
      </c>
      <c r="DH10">
        <v>0</v>
      </c>
      <c r="DI10">
        <v>-48.929838005384426</v>
      </c>
      <c r="DJ10">
        <v>7.0989852622025155E-4</v>
      </c>
      <c r="DK10">
        <v>0.23809523809523808</v>
      </c>
      <c r="DL10">
        <v>0.32555851238417077</v>
      </c>
      <c r="DP10">
        <f t="shared" si="11"/>
        <v>3904</v>
      </c>
      <c r="DQ10">
        <v>15.611999999999998</v>
      </c>
      <c r="DR10">
        <v>0</v>
      </c>
      <c r="DS10">
        <v>1.3510592877391003</v>
      </c>
      <c r="DT10">
        <v>0.32091531831904074</v>
      </c>
      <c r="DU10">
        <v>0.23809523809523808</v>
      </c>
      <c r="DV10">
        <v>0.21004330759160886</v>
      </c>
      <c r="DZ10">
        <f t="shared" si="12"/>
        <v>3904</v>
      </c>
    </row>
    <row r="11" spans="1:130" x14ac:dyDescent="0.25">
      <c r="A11">
        <v>15.611999999999998</v>
      </c>
      <c r="B11">
        <v>4.7619047619047616E-2</v>
      </c>
      <c r="C11">
        <v>2.267288656009995</v>
      </c>
      <c r="D11">
        <v>0.44161409269674046</v>
      </c>
      <c r="E11">
        <v>0.26190476190476192</v>
      </c>
      <c r="F11">
        <v>0.39483383534979022</v>
      </c>
      <c r="J11">
        <f t="shared" si="0"/>
        <v>3904</v>
      </c>
      <c r="K11">
        <v>15.611999999999998</v>
      </c>
      <c r="L11">
        <v>4.7619047619047616E-2</v>
      </c>
      <c r="M11">
        <v>3.2191231553314594</v>
      </c>
      <c r="N11">
        <v>0.5263942136969505</v>
      </c>
      <c r="O11">
        <v>0.26190476190476192</v>
      </c>
      <c r="P11">
        <v>0.33415319572456753</v>
      </c>
      <c r="T11">
        <f t="shared" si="1"/>
        <v>3904</v>
      </c>
      <c r="U11">
        <v>15.611999999999998</v>
      </c>
      <c r="V11">
        <v>4.7619047619047616E-2</v>
      </c>
      <c r="W11">
        <v>1.6995111763190385</v>
      </c>
      <c r="X11">
        <v>0.33164707079184613</v>
      </c>
      <c r="Y11">
        <v>0.26190476190476192</v>
      </c>
      <c r="Z11">
        <v>0.2727627495500794</v>
      </c>
      <c r="AD11">
        <f t="shared" si="2"/>
        <v>3904</v>
      </c>
      <c r="AE11">
        <v>15.611999999999998</v>
      </c>
      <c r="AF11">
        <v>4.7619047619047616E-2</v>
      </c>
      <c r="AG11">
        <v>3.4188475790037702</v>
      </c>
      <c r="AH11">
        <v>0.500167769687344</v>
      </c>
      <c r="AI11">
        <v>0.26190476190476192</v>
      </c>
      <c r="AJ11">
        <v>0.36806239918618944</v>
      </c>
      <c r="AN11">
        <f t="shared" si="3"/>
        <v>3904</v>
      </c>
      <c r="AO11">
        <v>15.611999999999998</v>
      </c>
      <c r="AP11">
        <v>4.7619047619047616E-2</v>
      </c>
      <c r="AQ11">
        <v>-1.0026685039950012</v>
      </c>
      <c r="AR11">
        <v>4.3428902663431544E-2</v>
      </c>
      <c r="AS11">
        <v>0.26190476190476192</v>
      </c>
      <c r="AT11">
        <v>0.2412051385344775</v>
      </c>
      <c r="AX11">
        <f t="shared" si="4"/>
        <v>3904</v>
      </c>
      <c r="AY11">
        <v>15.611999999999998</v>
      </c>
      <c r="AZ11">
        <v>4.7619047619047616E-2</v>
      </c>
      <c r="BA11">
        <v>-12.73301327555119</v>
      </c>
      <c r="BB11">
        <v>2.6060556482154101E-3</v>
      </c>
      <c r="BC11">
        <v>0.26190476190476192</v>
      </c>
      <c r="BD11">
        <v>0.26099397081222236</v>
      </c>
      <c r="BH11">
        <f t="shared" si="5"/>
        <v>3904</v>
      </c>
      <c r="BI11">
        <v>15.611999999999998</v>
      </c>
      <c r="BJ11">
        <v>4.7619047619047616E-2</v>
      </c>
      <c r="BK11">
        <v>6.2391203392499861</v>
      </c>
      <c r="BL11">
        <v>0.41856832654232606</v>
      </c>
      <c r="BM11">
        <v>0.26190476190476192</v>
      </c>
      <c r="BN11">
        <v>0.27311704352323668</v>
      </c>
      <c r="BR11">
        <f t="shared" si="6"/>
        <v>3904</v>
      </c>
      <c r="BS11">
        <v>15.611999999999998</v>
      </c>
      <c r="BT11">
        <v>4.7619047619047616E-2</v>
      </c>
      <c r="BU11">
        <v>6.8769707836974989</v>
      </c>
      <c r="BV11">
        <v>0.37322342737583719</v>
      </c>
      <c r="BW11">
        <v>0.26190476190476192</v>
      </c>
      <c r="BX11">
        <v>0.27589046496528319</v>
      </c>
      <c r="CB11">
        <f t="shared" si="7"/>
        <v>3904</v>
      </c>
      <c r="CC11">
        <v>15.611999999999998</v>
      </c>
      <c r="CD11">
        <v>4.7619047619047616E-2</v>
      </c>
      <c r="CE11">
        <v>3.3104666207268241</v>
      </c>
      <c r="CF11">
        <v>0.53415366398895825</v>
      </c>
      <c r="CG11">
        <v>0.26190476190476192</v>
      </c>
      <c r="CH11">
        <v>0.30175216524308951</v>
      </c>
      <c r="CL11">
        <f t="shared" si="8"/>
        <v>3904</v>
      </c>
      <c r="CM11">
        <v>15.611999999999998</v>
      </c>
      <c r="CN11">
        <v>4.7619047619047616E-2</v>
      </c>
      <c r="CO11">
        <v>2.9407378585757407</v>
      </c>
      <c r="CP11">
        <v>0.50447681975233238</v>
      </c>
      <c r="CQ11">
        <v>0.26190476190476192</v>
      </c>
      <c r="CR11">
        <v>0.29408344047274265</v>
      </c>
      <c r="CV11">
        <f t="shared" si="9"/>
        <v>3904</v>
      </c>
      <c r="CW11">
        <v>15.611999999999998</v>
      </c>
      <c r="CX11">
        <v>4.7619047619047616E-2</v>
      </c>
      <c r="CY11">
        <v>-9.7518328708850852</v>
      </c>
      <c r="CZ11">
        <v>5.2972930424951973E-3</v>
      </c>
      <c r="DA11">
        <v>0.26190476190476192</v>
      </c>
      <c r="DB11">
        <v>0.25933104978719868</v>
      </c>
      <c r="DF11">
        <f t="shared" si="10"/>
        <v>3904</v>
      </c>
      <c r="DG11">
        <v>15.611999999999998</v>
      </c>
      <c r="DH11">
        <v>4.7619047619047616E-2</v>
      </c>
      <c r="DI11">
        <v>-48.603849574430356</v>
      </c>
      <c r="DJ11">
        <v>7.3541291822450366E-4</v>
      </c>
      <c r="DK11">
        <v>0.26190476190476192</v>
      </c>
      <c r="DL11">
        <v>0.35167690955115727</v>
      </c>
      <c r="DP11">
        <f t="shared" si="11"/>
        <v>3904</v>
      </c>
      <c r="DQ11">
        <v>15.611999999999998</v>
      </c>
      <c r="DR11">
        <v>4.7619047619047616E-2</v>
      </c>
      <c r="DS11">
        <v>1.4938536942285088</v>
      </c>
      <c r="DT11">
        <v>0.33070880070959735</v>
      </c>
      <c r="DU11">
        <v>0.26190476190476192</v>
      </c>
      <c r="DV11">
        <v>0.28173622474125409</v>
      </c>
      <c r="DZ11">
        <f t="shared" si="12"/>
        <v>3904</v>
      </c>
    </row>
    <row r="12" spans="1:130" x14ac:dyDescent="0.25">
      <c r="A12">
        <v>20.376999999999999</v>
      </c>
      <c r="B12">
        <v>4.7619047619047616E-2</v>
      </c>
      <c r="C12">
        <v>2.4931993958132175</v>
      </c>
      <c r="D12">
        <v>0.42958060183023927</v>
      </c>
      <c r="E12">
        <v>0.2857142857142857</v>
      </c>
      <c r="F12">
        <v>0.42231299472038475</v>
      </c>
      <c r="J12">
        <f t="shared" si="0"/>
        <v>5095</v>
      </c>
      <c r="K12">
        <v>20.376999999999999</v>
      </c>
      <c r="L12">
        <v>4.7619047619047616E-2</v>
      </c>
      <c r="M12">
        <v>3.4086491109607615</v>
      </c>
      <c r="N12">
        <v>0.51205055920888776</v>
      </c>
      <c r="O12">
        <v>0.2857142857142857</v>
      </c>
      <c r="P12">
        <v>0.37003303579360769</v>
      </c>
      <c r="T12">
        <f t="shared" si="1"/>
        <v>5095</v>
      </c>
      <c r="U12">
        <v>20.376999999999999</v>
      </c>
      <c r="V12">
        <v>4.7619047619047616E-2</v>
      </c>
      <c r="W12">
        <v>1.8529464410632526</v>
      </c>
      <c r="X12">
        <v>0.34655326477601739</v>
      </c>
      <c r="Y12">
        <v>0.2857142857142857</v>
      </c>
      <c r="Z12">
        <v>0.30663541942326583</v>
      </c>
      <c r="AD12">
        <f t="shared" si="2"/>
        <v>5095</v>
      </c>
      <c r="AE12">
        <v>20.376999999999999</v>
      </c>
      <c r="AF12">
        <v>4.7619047619047616E-2</v>
      </c>
      <c r="AG12">
        <v>3.6289433479975814</v>
      </c>
      <c r="AH12">
        <v>0.48036475953001856</v>
      </c>
      <c r="AI12">
        <v>0.2857142857142857</v>
      </c>
      <c r="AJ12">
        <v>0.40201344684703533</v>
      </c>
      <c r="AN12">
        <f t="shared" si="3"/>
        <v>5095</v>
      </c>
      <c r="AO12">
        <v>20.376999999999999</v>
      </c>
      <c r="AP12">
        <v>4.7619047619047616E-2</v>
      </c>
      <c r="AQ12">
        <v>-0.85540749386312898</v>
      </c>
      <c r="AR12">
        <v>4.9614090704513725E-2</v>
      </c>
      <c r="AS12">
        <v>0.2857142857142857</v>
      </c>
      <c r="AT12">
        <v>0.27305203788593807</v>
      </c>
      <c r="AX12">
        <f t="shared" si="4"/>
        <v>5095</v>
      </c>
      <c r="AY12">
        <v>20.376999999999999</v>
      </c>
      <c r="AZ12">
        <v>4.7619047619047616E-2</v>
      </c>
      <c r="BA12">
        <v>-12.55789418937092</v>
      </c>
      <c r="BB12">
        <v>2.7535599341501514E-3</v>
      </c>
      <c r="BC12">
        <v>0.2857142857142857</v>
      </c>
      <c r="BD12">
        <v>0.28477247809336514</v>
      </c>
      <c r="BH12">
        <f t="shared" si="5"/>
        <v>5095</v>
      </c>
      <c r="BI12">
        <v>20.376999999999999</v>
      </c>
      <c r="BJ12">
        <v>4.7619047619047616E-2</v>
      </c>
      <c r="BK12">
        <v>6.835472446100562</v>
      </c>
      <c r="BL12">
        <v>0.38056951435818387</v>
      </c>
      <c r="BM12">
        <v>0.2857142857142857</v>
      </c>
      <c r="BN12">
        <v>0.31331027620244184</v>
      </c>
      <c r="BR12">
        <f t="shared" si="6"/>
        <v>5095</v>
      </c>
      <c r="BS12">
        <v>20.376999999999999</v>
      </c>
      <c r="BT12">
        <v>4.7619047619047616E-2</v>
      </c>
      <c r="BU12">
        <v>7.5248813467281082</v>
      </c>
      <c r="BV12">
        <v>0.33196642912755764</v>
      </c>
      <c r="BW12">
        <v>0.2857142857142857</v>
      </c>
      <c r="BX12">
        <v>0.31642272240925945</v>
      </c>
      <c r="CB12">
        <f t="shared" si="7"/>
        <v>5095</v>
      </c>
      <c r="CC12">
        <v>20.376999999999999</v>
      </c>
      <c r="CD12">
        <v>4.7619047619047616E-2</v>
      </c>
      <c r="CE12">
        <v>3.5868136889910907</v>
      </c>
      <c r="CF12">
        <v>0.53192009698447751</v>
      </c>
      <c r="CG12">
        <v>0.2857142857142857</v>
      </c>
      <c r="CH12">
        <v>0.34217989230071133</v>
      </c>
      <c r="CL12">
        <f t="shared" si="8"/>
        <v>5095</v>
      </c>
      <c r="CM12">
        <v>20.376999999999999</v>
      </c>
      <c r="CN12">
        <v>4.7619047619047616E-2</v>
      </c>
      <c r="CO12">
        <v>3.1954828148140062</v>
      </c>
      <c r="CP12">
        <v>0.51331803774682006</v>
      </c>
      <c r="CQ12">
        <v>0.2857142857142857</v>
      </c>
      <c r="CR12">
        <v>0.3339554869636755</v>
      </c>
      <c r="CV12">
        <f t="shared" si="9"/>
        <v>5095</v>
      </c>
      <c r="CW12">
        <v>20.376999999999999</v>
      </c>
      <c r="CX12">
        <v>4.7619047619047616E-2</v>
      </c>
      <c r="CY12">
        <v>-9.5959285270802877</v>
      </c>
      <c r="CZ12">
        <v>5.6812708053099788E-3</v>
      </c>
      <c r="DA12">
        <v>0.2857142857142857</v>
      </c>
      <c r="DB12">
        <v>0.27922267339486373</v>
      </c>
      <c r="DF12">
        <f t="shared" si="10"/>
        <v>5095</v>
      </c>
      <c r="DG12">
        <v>20.376999999999999</v>
      </c>
      <c r="DH12">
        <v>4.7619047619047616E-2</v>
      </c>
      <c r="DI12">
        <v>-48.277861143476287</v>
      </c>
      <c r="DJ12">
        <v>7.6184296304278288E-4</v>
      </c>
      <c r="DK12">
        <v>0.2857142857142857</v>
      </c>
      <c r="DL12">
        <v>0.36339245458812486</v>
      </c>
      <c r="DP12">
        <f t="shared" si="11"/>
        <v>5095</v>
      </c>
      <c r="DQ12">
        <v>20.376999999999999</v>
      </c>
      <c r="DR12">
        <v>4.7619047619047616E-2</v>
      </c>
      <c r="DS12">
        <v>1.6366481007179172</v>
      </c>
      <c r="DT12">
        <v>0.33939900103058834</v>
      </c>
      <c r="DU12">
        <v>0.2857142857142857</v>
      </c>
      <c r="DV12">
        <v>0.31250043123877369</v>
      </c>
      <c r="DZ12">
        <f t="shared" si="12"/>
        <v>5095</v>
      </c>
    </row>
    <row r="13" spans="1:130" x14ac:dyDescent="0.25">
      <c r="A13">
        <v>20.376999999999999</v>
      </c>
      <c r="B13">
        <v>0</v>
      </c>
      <c r="C13">
        <v>2.71911013561644</v>
      </c>
      <c r="D13">
        <v>0.417875010151805</v>
      </c>
      <c r="E13">
        <v>0.30952380952380953</v>
      </c>
      <c r="F13">
        <v>0.42534281470767393</v>
      </c>
      <c r="J13">
        <f t="shared" si="0"/>
        <v>5095</v>
      </c>
      <c r="K13">
        <v>20.376999999999999</v>
      </c>
      <c r="L13">
        <v>0</v>
      </c>
      <c r="M13">
        <v>3.5981750665900636</v>
      </c>
      <c r="N13">
        <v>0.49809775328777267</v>
      </c>
      <c r="O13">
        <v>0.30952380952380953</v>
      </c>
      <c r="P13">
        <v>0.3739693629016827</v>
      </c>
      <c r="T13">
        <f t="shared" si="1"/>
        <v>5095</v>
      </c>
      <c r="U13">
        <v>20.376999999999999</v>
      </c>
      <c r="V13">
        <v>0</v>
      </c>
      <c r="W13">
        <v>2.0063817058074669</v>
      </c>
      <c r="X13">
        <v>0.35982717494668037</v>
      </c>
      <c r="Y13">
        <v>0.30952380952380953</v>
      </c>
      <c r="Z13">
        <v>0.31044923929337698</v>
      </c>
      <c r="AD13">
        <f t="shared" si="2"/>
        <v>5095</v>
      </c>
      <c r="AE13">
        <v>20.376999999999999</v>
      </c>
      <c r="AF13">
        <v>0</v>
      </c>
      <c r="AG13">
        <v>3.8390391169913927</v>
      </c>
      <c r="AH13">
        <v>0.46192462467069095</v>
      </c>
      <c r="AI13">
        <v>0.30952380952380953</v>
      </c>
      <c r="AJ13">
        <v>0.40571640810933274</v>
      </c>
      <c r="AN13">
        <f t="shared" si="3"/>
        <v>5095</v>
      </c>
      <c r="AO13">
        <v>20.376999999999999</v>
      </c>
      <c r="AP13">
        <v>0</v>
      </c>
      <c r="AQ13">
        <v>-0.70814648373125677</v>
      </c>
      <c r="AR13">
        <v>5.6349325610657253E-2</v>
      </c>
      <c r="AS13">
        <v>0.30952380952380953</v>
      </c>
      <c r="AT13">
        <v>0.27671723819382016</v>
      </c>
      <c r="AX13">
        <f t="shared" si="4"/>
        <v>5095</v>
      </c>
      <c r="AY13">
        <v>20.376999999999999</v>
      </c>
      <c r="AZ13">
        <v>0</v>
      </c>
      <c r="BA13">
        <v>-12.382775103190649</v>
      </c>
      <c r="BB13">
        <v>2.9093805055891691E-3</v>
      </c>
      <c r="BC13">
        <v>0.30952380952380953</v>
      </c>
      <c r="BD13">
        <v>0.28754391236907029</v>
      </c>
      <c r="BH13">
        <f t="shared" si="5"/>
        <v>5095</v>
      </c>
      <c r="BI13">
        <v>20.376999999999999</v>
      </c>
      <c r="BJ13">
        <v>0</v>
      </c>
      <c r="BK13">
        <v>7.431824552951138</v>
      </c>
      <c r="BL13">
        <v>0.34273395591659883</v>
      </c>
      <c r="BM13">
        <v>0.30952380952380953</v>
      </c>
      <c r="BN13">
        <v>0.31783044045282793</v>
      </c>
      <c r="BR13">
        <f t="shared" si="6"/>
        <v>5095</v>
      </c>
      <c r="BS13">
        <v>20.376999999999999</v>
      </c>
      <c r="BT13">
        <v>0</v>
      </c>
      <c r="BU13">
        <v>8.1727919097587183</v>
      </c>
      <c r="BV13">
        <v>0.29342244030132791</v>
      </c>
      <c r="BW13">
        <v>0.30952380952380953</v>
      </c>
      <c r="BX13">
        <v>0.32097013024559573</v>
      </c>
      <c r="CB13">
        <f t="shared" si="7"/>
        <v>5095</v>
      </c>
      <c r="CC13">
        <v>20.376999999999999</v>
      </c>
      <c r="CD13">
        <v>0</v>
      </c>
      <c r="CE13">
        <v>3.8631607572553572</v>
      </c>
      <c r="CF13">
        <v>0.52494653318677531</v>
      </c>
      <c r="CG13">
        <v>0.30952380952380953</v>
      </c>
      <c r="CH13">
        <v>0.34665820813570203</v>
      </c>
      <c r="CL13">
        <f t="shared" si="8"/>
        <v>5095</v>
      </c>
      <c r="CM13">
        <v>20.376999999999999</v>
      </c>
      <c r="CN13">
        <v>0</v>
      </c>
      <c r="CO13">
        <v>3.4502277710522717</v>
      </c>
      <c r="CP13">
        <v>0.51672074588968298</v>
      </c>
      <c r="CQ13">
        <v>0.30952380952380953</v>
      </c>
      <c r="CR13">
        <v>0.33839064862269208</v>
      </c>
      <c r="CV13">
        <f t="shared" si="9"/>
        <v>5095</v>
      </c>
      <c r="CW13">
        <v>20.376999999999999</v>
      </c>
      <c r="CX13">
        <v>0</v>
      </c>
      <c r="CY13">
        <v>-9.4400241832754901</v>
      </c>
      <c r="CZ13">
        <v>6.0893586756815927E-3</v>
      </c>
      <c r="DA13">
        <v>0.30952380952380953</v>
      </c>
      <c r="DB13">
        <v>0.28151941867020536</v>
      </c>
      <c r="DF13">
        <f t="shared" si="10"/>
        <v>5095</v>
      </c>
      <c r="DG13">
        <v>20.376999999999999</v>
      </c>
      <c r="DH13">
        <v>0</v>
      </c>
      <c r="DI13">
        <v>-47.951872712522217</v>
      </c>
      <c r="DJ13">
        <v>7.8922142188509055E-4</v>
      </c>
      <c r="DK13">
        <v>0.30952380952380953</v>
      </c>
      <c r="DL13">
        <v>0.3647350834666413</v>
      </c>
      <c r="DP13">
        <f t="shared" si="11"/>
        <v>5095</v>
      </c>
      <c r="DQ13">
        <v>20.376999999999999</v>
      </c>
      <c r="DR13">
        <v>0</v>
      </c>
      <c r="DS13">
        <v>1.7794425072073257</v>
      </c>
      <c r="DT13">
        <v>0.34710766189601427</v>
      </c>
      <c r="DU13">
        <v>0.30952380952380953</v>
      </c>
      <c r="DV13">
        <v>0.3159642621593774</v>
      </c>
      <c r="DZ13">
        <f t="shared" si="12"/>
        <v>5095</v>
      </c>
    </row>
    <row r="14" spans="1:130" x14ac:dyDescent="0.25">
      <c r="A14">
        <v>20.376999999999999</v>
      </c>
      <c r="B14">
        <v>2.3809523809523808E-2</v>
      </c>
      <c r="C14">
        <v>2.9450208754196625</v>
      </c>
      <c r="D14">
        <v>0.40648838277473459</v>
      </c>
      <c r="E14">
        <v>0.33333333333333331</v>
      </c>
      <c r="F14">
        <v>0.43274397881939919</v>
      </c>
      <c r="J14">
        <f t="shared" si="0"/>
        <v>5095</v>
      </c>
      <c r="K14">
        <v>20.376999999999999</v>
      </c>
      <c r="L14">
        <v>2.3809523809523808E-2</v>
      </c>
      <c r="M14">
        <v>3.7877010222193657</v>
      </c>
      <c r="N14">
        <v>0.4845251457466242</v>
      </c>
      <c r="O14">
        <v>0.33333333333333331</v>
      </c>
      <c r="P14">
        <v>0.38356813877610318</v>
      </c>
      <c r="T14">
        <f t="shared" si="1"/>
        <v>5095</v>
      </c>
      <c r="U14">
        <v>20.376999999999999</v>
      </c>
      <c r="V14">
        <v>2.3809523809523808E-2</v>
      </c>
      <c r="W14">
        <v>2.159816970551681</v>
      </c>
      <c r="X14">
        <v>0.37158373973127756</v>
      </c>
      <c r="Y14">
        <v>0.33333333333333331</v>
      </c>
      <c r="Z14">
        <v>0.3198283944594642</v>
      </c>
      <c r="AD14">
        <f t="shared" si="2"/>
        <v>5095</v>
      </c>
      <c r="AE14">
        <v>20.376999999999999</v>
      </c>
      <c r="AF14">
        <v>2.3809523809523808E-2</v>
      </c>
      <c r="AG14">
        <v>4.0491348859852039</v>
      </c>
      <c r="AH14">
        <v>0.44466036860732866</v>
      </c>
      <c r="AI14">
        <v>0.33333333333333331</v>
      </c>
      <c r="AJ14">
        <v>0.41472954246097693</v>
      </c>
      <c r="AN14">
        <f t="shared" si="3"/>
        <v>5095</v>
      </c>
      <c r="AO14">
        <v>20.376999999999999</v>
      </c>
      <c r="AP14">
        <v>2.3809523809523808E-2</v>
      </c>
      <c r="AQ14">
        <v>-0.56088547359938457</v>
      </c>
      <c r="AR14">
        <v>6.363825259874939E-2</v>
      </c>
      <c r="AS14">
        <v>0.33333333333333331</v>
      </c>
      <c r="AT14">
        <v>0.28579749542229776</v>
      </c>
      <c r="AX14">
        <f t="shared" si="4"/>
        <v>5095</v>
      </c>
      <c r="AY14">
        <v>20.376999999999999</v>
      </c>
      <c r="AZ14">
        <v>2.3809523809523808E-2</v>
      </c>
      <c r="BA14">
        <v>-12.207656017010379</v>
      </c>
      <c r="BB14">
        <v>3.0739824405223337E-3</v>
      </c>
      <c r="BC14">
        <v>0.33333333333333331</v>
      </c>
      <c r="BD14">
        <v>0.29444400449129082</v>
      </c>
      <c r="BH14">
        <f t="shared" si="5"/>
        <v>5095</v>
      </c>
      <c r="BI14">
        <v>20.376999999999999</v>
      </c>
      <c r="BJ14">
        <v>2.3809523809523808E-2</v>
      </c>
      <c r="BK14">
        <v>8.0281766598017139</v>
      </c>
      <c r="BL14">
        <v>0.30667004896079669</v>
      </c>
      <c r="BM14">
        <v>0.33333333333333331</v>
      </c>
      <c r="BN14">
        <v>0.32893492276417174</v>
      </c>
      <c r="BR14">
        <f t="shared" si="6"/>
        <v>5095</v>
      </c>
      <c r="BS14">
        <v>20.376999999999999</v>
      </c>
      <c r="BT14">
        <v>2.3809523809523808E-2</v>
      </c>
      <c r="BU14">
        <v>8.8207024727893284</v>
      </c>
      <c r="BV14">
        <v>0.25842854648384045</v>
      </c>
      <c r="BW14">
        <v>0.33333333333333331</v>
      </c>
      <c r="BX14">
        <v>0.33213245851637974</v>
      </c>
      <c r="CB14">
        <f t="shared" si="7"/>
        <v>5095</v>
      </c>
      <c r="CC14">
        <v>20.376999999999999</v>
      </c>
      <c r="CD14">
        <v>2.3809523809523808E-2</v>
      </c>
      <c r="CE14">
        <v>4.1395078255196234</v>
      </c>
      <c r="CF14">
        <v>0.51437917600859195</v>
      </c>
      <c r="CG14">
        <v>0.33333333333333331</v>
      </c>
      <c r="CH14">
        <v>0.35760702956761892</v>
      </c>
      <c r="CL14">
        <f t="shared" si="8"/>
        <v>5095</v>
      </c>
      <c r="CM14">
        <v>20.376999999999999</v>
      </c>
      <c r="CN14">
        <v>2.3809523809523808E-2</v>
      </c>
      <c r="CO14">
        <v>3.7049727272905373</v>
      </c>
      <c r="CP14">
        <v>0.51562564694756952</v>
      </c>
      <c r="CQ14">
        <v>0.33333333333333331</v>
      </c>
      <c r="CR14">
        <v>0.34924901860970992</v>
      </c>
      <c r="CV14">
        <f t="shared" si="9"/>
        <v>5095</v>
      </c>
      <c r="CW14">
        <v>20.376999999999999</v>
      </c>
      <c r="CX14">
        <v>2.3809523809523808E-2</v>
      </c>
      <c r="CY14">
        <v>-9.2841198394706925</v>
      </c>
      <c r="CZ14">
        <v>6.5227719121369E-3</v>
      </c>
      <c r="DA14">
        <v>0.33333333333333331</v>
      </c>
      <c r="DB14">
        <v>0.28721977100115015</v>
      </c>
      <c r="DF14">
        <f t="shared" si="10"/>
        <v>5095</v>
      </c>
      <c r="DG14">
        <v>20.376999999999999</v>
      </c>
      <c r="DH14">
        <v>2.3809523809523808E-2</v>
      </c>
      <c r="DI14">
        <v>-47.625884281568148</v>
      </c>
      <c r="DJ14">
        <v>8.1758222083413903E-4</v>
      </c>
      <c r="DK14">
        <v>0.33333333333333331</v>
      </c>
      <c r="DL14">
        <v>0.36805943956498788</v>
      </c>
      <c r="DP14">
        <f t="shared" si="11"/>
        <v>5095</v>
      </c>
      <c r="DQ14">
        <v>20.376999999999999</v>
      </c>
      <c r="DR14">
        <v>2.3809523809523808E-2</v>
      </c>
      <c r="DS14">
        <v>1.9222369136967341</v>
      </c>
      <c r="DT14">
        <v>0.3539339102404655</v>
      </c>
      <c r="DU14">
        <v>0.33333333333333331</v>
      </c>
      <c r="DV14">
        <v>0.32448449085939618</v>
      </c>
      <c r="DZ14">
        <f t="shared" si="12"/>
        <v>5095</v>
      </c>
    </row>
    <row r="15" spans="1:130" x14ac:dyDescent="0.25">
      <c r="A15">
        <v>25.141999999999999</v>
      </c>
      <c r="B15">
        <v>2.3809523809523808E-2</v>
      </c>
      <c r="C15">
        <v>3.170931615222885</v>
      </c>
      <c r="D15">
        <v>0.39541202827800964</v>
      </c>
      <c r="E15">
        <v>0.35714285714285715</v>
      </c>
      <c r="F15">
        <v>0.44563689857549327</v>
      </c>
      <c r="J15">
        <f t="shared" si="0"/>
        <v>6287</v>
      </c>
      <c r="K15">
        <v>25.141999999999999</v>
      </c>
      <c r="L15">
        <v>2.3809523809523808E-2</v>
      </c>
      <c r="M15">
        <v>3.9772269778486677</v>
      </c>
      <c r="N15">
        <v>0.47132237660416387</v>
      </c>
      <c r="O15">
        <v>0.35714285714285715</v>
      </c>
      <c r="P15">
        <v>0.40023182275060787</v>
      </c>
      <c r="T15">
        <f t="shared" si="1"/>
        <v>6287</v>
      </c>
      <c r="U15">
        <v>25.141999999999999</v>
      </c>
      <c r="V15">
        <v>2.3809523809523808E-2</v>
      </c>
      <c r="W15">
        <v>2.3132522352958951</v>
      </c>
      <c r="X15">
        <v>0.38192897824862648</v>
      </c>
      <c r="Y15">
        <v>0.35714285714285715</v>
      </c>
      <c r="Z15">
        <v>0.33637330509034552</v>
      </c>
      <c r="AD15">
        <f t="shared" si="2"/>
        <v>6287</v>
      </c>
      <c r="AE15">
        <v>25.141999999999999</v>
      </c>
      <c r="AF15">
        <v>2.3809523809523808E-2</v>
      </c>
      <c r="AG15">
        <v>4.2592306549790147</v>
      </c>
      <c r="AH15">
        <v>0.42842545362365753</v>
      </c>
      <c r="AI15">
        <v>0.35714285714285715</v>
      </c>
      <c r="AJ15">
        <v>0.430323501212241</v>
      </c>
      <c r="AN15">
        <f t="shared" si="3"/>
        <v>6287</v>
      </c>
      <c r="AO15">
        <v>25.141999999999999</v>
      </c>
      <c r="AP15">
        <v>2.3809523809523808E-2</v>
      </c>
      <c r="AQ15">
        <v>-0.41362446346751236</v>
      </c>
      <c r="AR15">
        <v>7.147906587542277E-2</v>
      </c>
      <c r="AS15">
        <v>0.35714285714285715</v>
      </c>
      <c r="AT15">
        <v>0.30204167530478743</v>
      </c>
      <c r="AX15">
        <f t="shared" si="4"/>
        <v>6287</v>
      </c>
      <c r="AY15">
        <v>25.141999999999999</v>
      </c>
      <c r="AZ15">
        <v>2.3809523809523808E-2</v>
      </c>
      <c r="BA15">
        <v>-12.032536930830108</v>
      </c>
      <c r="BB15">
        <v>3.2478563832904353E-3</v>
      </c>
      <c r="BC15">
        <v>0.35714285714285715</v>
      </c>
      <c r="BD15">
        <v>0.30691559096538207</v>
      </c>
      <c r="BH15">
        <f t="shared" si="5"/>
        <v>6287</v>
      </c>
      <c r="BI15">
        <v>25.141999999999999</v>
      </c>
      <c r="BJ15">
        <v>2.3809523809523808E-2</v>
      </c>
      <c r="BK15">
        <v>8.6245287666522898</v>
      </c>
      <c r="BL15">
        <v>0.27327227691872619</v>
      </c>
      <c r="BM15">
        <v>0.35714285714285715</v>
      </c>
      <c r="BN15">
        <v>0.34846812050625192</v>
      </c>
      <c r="BR15">
        <f t="shared" si="6"/>
        <v>6287</v>
      </c>
      <c r="BS15">
        <v>25.141999999999999</v>
      </c>
      <c r="BT15">
        <v>2.3809523809523808E-2</v>
      </c>
      <c r="BU15">
        <v>9.4686130358199385</v>
      </c>
      <c r="BV15">
        <v>0.22724380092661481</v>
      </c>
      <c r="BW15">
        <v>0.35714285714285715</v>
      </c>
      <c r="BX15">
        <v>0.35173669700925625</v>
      </c>
      <c r="CB15">
        <f t="shared" si="7"/>
        <v>6287</v>
      </c>
      <c r="CC15">
        <v>25.141999999999999</v>
      </c>
      <c r="CD15">
        <v>2.3809523809523808E-2</v>
      </c>
      <c r="CE15">
        <v>4.41585489378389</v>
      </c>
      <c r="CF15">
        <v>0.50115396781513466</v>
      </c>
      <c r="CG15">
        <v>0.35714285714285715</v>
      </c>
      <c r="CH15">
        <v>0.37669585379465897</v>
      </c>
      <c r="CL15">
        <f t="shared" si="8"/>
        <v>6287</v>
      </c>
      <c r="CM15">
        <v>25.141999999999999</v>
      </c>
      <c r="CN15">
        <v>2.3809523809523808E-2</v>
      </c>
      <c r="CO15">
        <v>3.9597176835288028</v>
      </c>
      <c r="CP15">
        <v>0.51087004169992045</v>
      </c>
      <c r="CQ15">
        <v>0.35714285714285715</v>
      </c>
      <c r="CR15">
        <v>0.36823037401622571</v>
      </c>
      <c r="CV15">
        <f t="shared" si="9"/>
        <v>6287</v>
      </c>
      <c r="CW15">
        <v>25.141999999999999</v>
      </c>
      <c r="CX15">
        <v>2.3809523809523808E-2</v>
      </c>
      <c r="CY15">
        <v>-9.128215495665895</v>
      </c>
      <c r="CZ15">
        <v>6.9827645960411876E-3</v>
      </c>
      <c r="DA15">
        <v>0.35714285714285715</v>
      </c>
      <c r="DB15">
        <v>0.29746207050107459</v>
      </c>
      <c r="DF15">
        <f t="shared" si="10"/>
        <v>6287</v>
      </c>
      <c r="DG15">
        <v>25.141999999999999</v>
      </c>
      <c r="DH15">
        <v>2.3809523809523808E-2</v>
      </c>
      <c r="DI15">
        <v>-47.299895850614078</v>
      </c>
      <c r="DJ15">
        <v>8.4696049172836756E-4</v>
      </c>
      <c r="DK15">
        <v>0.35714285714285715</v>
      </c>
      <c r="DL15">
        <v>0.37400644128516758</v>
      </c>
      <c r="DP15">
        <f t="shared" si="11"/>
        <v>6287</v>
      </c>
      <c r="DQ15">
        <v>25.141999999999999</v>
      </c>
      <c r="DR15">
        <v>2.3809523809523808E-2</v>
      </c>
      <c r="DS15">
        <v>2.0650313201861428</v>
      </c>
      <c r="DT15">
        <v>0.35996010726513217</v>
      </c>
      <c r="DU15">
        <v>0.35714285714285715</v>
      </c>
      <c r="DV15">
        <v>0.33952397321075772</v>
      </c>
      <c r="DZ15">
        <f t="shared" si="12"/>
        <v>6287</v>
      </c>
    </row>
    <row r="16" spans="1:130" x14ac:dyDescent="0.25">
      <c r="A16">
        <v>25.141999999999999</v>
      </c>
      <c r="B16">
        <v>0</v>
      </c>
      <c r="C16">
        <v>3.3968423550261075</v>
      </c>
      <c r="D16">
        <v>0.38463749207212905</v>
      </c>
      <c r="E16">
        <v>0.38095238095238093</v>
      </c>
      <c r="F16">
        <v>0.45451386977979463</v>
      </c>
      <c r="J16">
        <f t="shared" si="0"/>
        <v>6287</v>
      </c>
      <c r="K16">
        <v>25.141999999999999</v>
      </c>
      <c r="L16">
        <v>0</v>
      </c>
      <c r="M16">
        <v>4.1667529334779694</v>
      </c>
      <c r="N16">
        <v>0.45847936817703339</v>
      </c>
      <c r="O16">
        <v>0.38095238095238093</v>
      </c>
      <c r="P16">
        <v>0.41166195199220024</v>
      </c>
      <c r="T16">
        <f t="shared" si="1"/>
        <v>6287</v>
      </c>
      <c r="U16">
        <v>25.141999999999999</v>
      </c>
      <c r="V16">
        <v>0</v>
      </c>
      <c r="W16">
        <v>2.4666875000401092</v>
      </c>
      <c r="X16">
        <v>0.39096106174234913</v>
      </c>
      <c r="Y16">
        <v>0.38095238095238093</v>
      </c>
      <c r="Z16">
        <v>0.3479108157880958</v>
      </c>
      <c r="AD16">
        <f t="shared" si="2"/>
        <v>6287</v>
      </c>
      <c r="AE16">
        <v>25.141999999999999</v>
      </c>
      <c r="AF16">
        <v>0</v>
      </c>
      <c r="AG16">
        <v>4.4693264239728254</v>
      </c>
      <c r="AH16">
        <v>0.41310255475407709</v>
      </c>
      <c r="AI16">
        <v>0.38095238095238093</v>
      </c>
      <c r="AJ16">
        <v>0.44098341365883287</v>
      </c>
      <c r="AN16">
        <f t="shared" si="3"/>
        <v>6287</v>
      </c>
      <c r="AO16">
        <v>25.141999999999999</v>
      </c>
      <c r="AP16">
        <v>0</v>
      </c>
      <c r="AQ16">
        <v>-0.26636345333564015</v>
      </c>
      <c r="AR16">
        <v>7.9864336697034993E-2</v>
      </c>
      <c r="AS16">
        <v>0.38095238095238093</v>
      </c>
      <c r="AT16">
        <v>0.31353630324735215</v>
      </c>
      <c r="AX16">
        <f t="shared" si="4"/>
        <v>6287</v>
      </c>
      <c r="AY16">
        <v>25.141999999999999</v>
      </c>
      <c r="AZ16">
        <v>0</v>
      </c>
      <c r="BA16">
        <v>-11.857417844649838</v>
      </c>
      <c r="BB16">
        <v>3.4315198982350038E-3</v>
      </c>
      <c r="BC16">
        <v>0.38095238095238093</v>
      </c>
      <c r="BD16">
        <v>0.31584562033023161</v>
      </c>
      <c r="BH16">
        <f t="shared" si="5"/>
        <v>6287</v>
      </c>
      <c r="BI16">
        <v>25.141999999999999</v>
      </c>
      <c r="BJ16">
        <v>0</v>
      </c>
      <c r="BK16">
        <v>9.2208808735028658</v>
      </c>
      <c r="BL16">
        <v>0.24294175867853554</v>
      </c>
      <c r="BM16">
        <v>0.38095238095238093</v>
      </c>
      <c r="BN16">
        <v>0.36203478425723745</v>
      </c>
      <c r="BR16">
        <f t="shared" si="6"/>
        <v>6287</v>
      </c>
      <c r="BS16">
        <v>25.141999999999999</v>
      </c>
      <c r="BT16">
        <v>0</v>
      </c>
      <c r="BU16">
        <v>10.116523598850549</v>
      </c>
      <c r="BV16">
        <v>0.19978716850818418</v>
      </c>
      <c r="BW16">
        <v>0.38095238095238093</v>
      </c>
      <c r="BX16">
        <v>0.3653302586179924</v>
      </c>
      <c r="CB16">
        <f t="shared" si="7"/>
        <v>6287</v>
      </c>
      <c r="CC16">
        <v>25.141999999999999</v>
      </c>
      <c r="CD16">
        <v>0</v>
      </c>
      <c r="CE16">
        <v>4.6922019620481565</v>
      </c>
      <c r="CF16">
        <v>0.48602601998895767</v>
      </c>
      <c r="CG16">
        <v>0.38095238095238093</v>
      </c>
      <c r="CH16">
        <v>0.38983660842908574</v>
      </c>
      <c r="CL16">
        <f t="shared" si="8"/>
        <v>6287</v>
      </c>
      <c r="CM16">
        <v>25.141999999999999</v>
      </c>
      <c r="CN16">
        <v>0</v>
      </c>
      <c r="CO16">
        <v>4.2144626397670679</v>
      </c>
      <c r="CP16">
        <v>0.50318335598924557</v>
      </c>
      <c r="CQ16">
        <v>0.38095238095238093</v>
      </c>
      <c r="CR16">
        <v>0.38133342487936817</v>
      </c>
      <c r="CV16">
        <f t="shared" si="9"/>
        <v>6287</v>
      </c>
      <c r="CW16">
        <v>25.141999999999999</v>
      </c>
      <c r="CX16">
        <v>0</v>
      </c>
      <c r="CY16">
        <v>-8.9723111518610974</v>
      </c>
      <c r="CZ16">
        <v>7.4706292220430058E-3</v>
      </c>
      <c r="DA16">
        <v>0.38095238095238093</v>
      </c>
      <c r="DB16">
        <v>0.30475164653899478</v>
      </c>
      <c r="DF16">
        <f t="shared" si="10"/>
        <v>6287</v>
      </c>
      <c r="DG16">
        <v>25.141999999999999</v>
      </c>
      <c r="DH16">
        <v>0</v>
      </c>
      <c r="DI16">
        <v>-46.973907419660009</v>
      </c>
      <c r="DJ16">
        <v>8.7739261444027953E-4</v>
      </c>
      <c r="DK16">
        <v>0.38095238095238093</v>
      </c>
      <c r="DL16">
        <v>0.37822075366508845</v>
      </c>
      <c r="DP16">
        <f t="shared" si="11"/>
        <v>6287</v>
      </c>
      <c r="DQ16">
        <v>25.141999999999999</v>
      </c>
      <c r="DR16">
        <v>0</v>
      </c>
      <c r="DS16">
        <v>2.2078257266755514</v>
      </c>
      <c r="DT16">
        <v>0.36525587626140166</v>
      </c>
      <c r="DU16">
        <v>0.38095238095238093</v>
      </c>
      <c r="DV16">
        <v>0.35002220067739043</v>
      </c>
      <c r="DZ16">
        <f t="shared" si="12"/>
        <v>6287</v>
      </c>
    </row>
    <row r="17" spans="1:130" x14ac:dyDescent="0.25">
      <c r="A17">
        <v>25.141999999999999</v>
      </c>
      <c r="B17">
        <v>0</v>
      </c>
      <c r="C17">
        <v>3.6227530948293301</v>
      </c>
      <c r="D17">
        <v>0.3741565499457139</v>
      </c>
      <c r="E17">
        <v>0.40476190476190477</v>
      </c>
      <c r="F17">
        <v>0.4892478623180021</v>
      </c>
      <c r="J17">
        <f t="shared" si="0"/>
        <v>6287</v>
      </c>
      <c r="K17">
        <v>25.141999999999999</v>
      </c>
      <c r="L17">
        <v>0</v>
      </c>
      <c r="M17">
        <v>4.356278889107271</v>
      </c>
      <c r="N17">
        <v>0.44598631738749217</v>
      </c>
      <c r="O17">
        <v>0.40476190476190477</v>
      </c>
      <c r="P17">
        <v>0.45603878756638316</v>
      </c>
      <c r="T17">
        <f t="shared" si="1"/>
        <v>6287</v>
      </c>
      <c r="U17">
        <v>25.141999999999999</v>
      </c>
      <c r="V17">
        <v>0</v>
      </c>
      <c r="W17">
        <v>2.6201227647843233</v>
      </c>
      <c r="X17">
        <v>0.39877117167355197</v>
      </c>
      <c r="Y17">
        <v>0.40476190476190477</v>
      </c>
      <c r="Z17">
        <v>0.39410237273988452</v>
      </c>
      <c r="AD17">
        <f t="shared" si="2"/>
        <v>6287</v>
      </c>
      <c r="AE17">
        <v>25.141999999999999</v>
      </c>
      <c r="AF17">
        <v>0</v>
      </c>
      <c r="AG17">
        <v>4.6794221929666362</v>
      </c>
      <c r="AH17">
        <v>0.39859599041280469</v>
      </c>
      <c r="AI17">
        <v>0.40476190476190477</v>
      </c>
      <c r="AJ17">
        <v>0.48212263165129088</v>
      </c>
      <c r="AN17">
        <f t="shared" si="3"/>
        <v>6287</v>
      </c>
      <c r="AO17">
        <v>25.141999999999999</v>
      </c>
      <c r="AP17">
        <v>0</v>
      </c>
      <c r="AQ17">
        <v>-0.11910244320376798</v>
      </c>
      <c r="AR17">
        <v>8.8780942031735796E-2</v>
      </c>
      <c r="AS17">
        <v>0.40476190476190477</v>
      </c>
      <c r="AT17">
        <v>0.36085329089199447</v>
      </c>
      <c r="AX17">
        <f t="shared" si="4"/>
        <v>6287</v>
      </c>
      <c r="AY17">
        <v>25.141999999999999</v>
      </c>
      <c r="AZ17">
        <v>0</v>
      </c>
      <c r="BA17">
        <v>-11.682298758469567</v>
      </c>
      <c r="BB17">
        <v>3.6255188889006509E-3</v>
      </c>
      <c r="BC17">
        <v>0.40476190476190477</v>
      </c>
      <c r="BD17">
        <v>0.35361675870397252</v>
      </c>
      <c r="BH17">
        <f t="shared" si="5"/>
        <v>6287</v>
      </c>
      <c r="BI17">
        <v>25.141999999999999</v>
      </c>
      <c r="BJ17">
        <v>0</v>
      </c>
      <c r="BK17">
        <v>9.8172329803534417</v>
      </c>
      <c r="BL17">
        <v>0.21576086812804621</v>
      </c>
      <c r="BM17">
        <v>0.40476190476190477</v>
      </c>
      <c r="BN17">
        <v>0.41571120171002396</v>
      </c>
      <c r="BR17">
        <f t="shared" si="6"/>
        <v>6287</v>
      </c>
      <c r="BS17">
        <v>25.141999999999999</v>
      </c>
      <c r="BT17">
        <v>0</v>
      </c>
      <c r="BU17">
        <v>10.764434161881159</v>
      </c>
      <c r="BV17">
        <v>0.17579671602956598</v>
      </c>
      <c r="BW17">
        <v>0.40476190476190477</v>
      </c>
      <c r="BX17">
        <v>0.41894282747248168</v>
      </c>
      <c r="CB17">
        <f t="shared" si="7"/>
        <v>6287</v>
      </c>
      <c r="CC17">
        <v>25.141999999999999</v>
      </c>
      <c r="CD17">
        <v>0</v>
      </c>
      <c r="CE17">
        <v>4.9685490303124231</v>
      </c>
      <c r="CF17">
        <v>0.46959862211463393</v>
      </c>
      <c r="CG17">
        <v>0.40476190476190477</v>
      </c>
      <c r="CH17">
        <v>0.44104387953198976</v>
      </c>
      <c r="CL17">
        <f t="shared" si="8"/>
        <v>6287</v>
      </c>
      <c r="CM17">
        <v>25.141999999999999</v>
      </c>
      <c r="CN17">
        <v>0</v>
      </c>
      <c r="CO17">
        <v>4.469207596005333</v>
      </c>
      <c r="CP17">
        <v>0.49319116465162738</v>
      </c>
      <c r="CQ17">
        <v>0.40476190476190477</v>
      </c>
      <c r="CR17">
        <v>0.43266320712382061</v>
      </c>
      <c r="CV17">
        <f t="shared" si="9"/>
        <v>6287</v>
      </c>
      <c r="CW17">
        <v>25.141999999999999</v>
      </c>
      <c r="CX17">
        <v>0</v>
      </c>
      <c r="CY17">
        <v>-8.8164068080562998</v>
      </c>
      <c r="CZ17">
        <v>7.9876961380833805E-3</v>
      </c>
      <c r="DA17">
        <v>0.40476190476190477</v>
      </c>
      <c r="DB17">
        <v>0.33524646976408012</v>
      </c>
      <c r="DF17">
        <f t="shared" si="10"/>
        <v>6287</v>
      </c>
      <c r="DG17">
        <v>25.141999999999999</v>
      </c>
      <c r="DH17">
        <v>0</v>
      </c>
      <c r="DI17">
        <v>-46.647918988705939</v>
      </c>
      <c r="DJ17">
        <v>9.0891626059477716E-4</v>
      </c>
      <c r="DK17">
        <v>0.40476190476190477</v>
      </c>
      <c r="DL17">
        <v>0.39572408086381783</v>
      </c>
      <c r="DP17">
        <f t="shared" si="11"/>
        <v>6287</v>
      </c>
      <c r="DQ17">
        <v>25.141999999999999</v>
      </c>
      <c r="DR17">
        <v>0</v>
      </c>
      <c r="DS17">
        <v>2.3506201331649601</v>
      </c>
      <c r="DT17">
        <v>0.36988095628049611</v>
      </c>
      <c r="DU17">
        <v>0.40476190476190477</v>
      </c>
      <c r="DV17">
        <v>0.39218599048066821</v>
      </c>
      <c r="DZ17">
        <f t="shared" si="12"/>
        <v>6287</v>
      </c>
    </row>
    <row r="18" spans="1:130" x14ac:dyDescent="0.25">
      <c r="A18">
        <v>29.907</v>
      </c>
      <c r="B18">
        <v>0</v>
      </c>
      <c r="C18">
        <v>3.8486638346325526</v>
      </c>
      <c r="D18">
        <v>0.36396120178796115</v>
      </c>
      <c r="E18">
        <v>0.42857142857142855</v>
      </c>
      <c r="F18">
        <v>0.49086926331632169</v>
      </c>
      <c r="J18">
        <f t="shared" si="0"/>
        <v>7478</v>
      </c>
      <c r="K18">
        <v>29.907</v>
      </c>
      <c r="L18">
        <v>0</v>
      </c>
      <c r="M18">
        <v>4.5458048447365726</v>
      </c>
      <c r="N18">
        <v>0.43383368828072055</v>
      </c>
      <c r="O18">
        <v>0.42857142857142855</v>
      </c>
      <c r="P18">
        <v>0.45809649623430637</v>
      </c>
      <c r="T18">
        <f t="shared" si="1"/>
        <v>7478</v>
      </c>
      <c r="U18">
        <v>29.907</v>
      </c>
      <c r="V18">
        <v>0</v>
      </c>
      <c r="W18">
        <v>2.7735580295285374</v>
      </c>
      <c r="X18">
        <v>0.40544420254243307</v>
      </c>
      <c r="Y18">
        <v>0.42857142857142855</v>
      </c>
      <c r="Z18">
        <v>0.39629626061045053</v>
      </c>
      <c r="AD18">
        <f t="shared" si="2"/>
        <v>7478</v>
      </c>
      <c r="AE18">
        <v>29.907</v>
      </c>
      <c r="AF18">
        <v>0</v>
      </c>
      <c r="AG18">
        <v>4.889517961960447</v>
      </c>
      <c r="AH18">
        <v>0.38482647424537048</v>
      </c>
      <c r="AI18">
        <v>0.42857142857142855</v>
      </c>
      <c r="AJ18">
        <v>0.4840216586148916</v>
      </c>
      <c r="AN18">
        <f t="shared" si="3"/>
        <v>7478</v>
      </c>
      <c r="AO18">
        <v>29.907</v>
      </c>
      <c r="AP18">
        <v>0</v>
      </c>
      <c r="AQ18">
        <v>2.8158566928104201E-2</v>
      </c>
      <c r="AR18">
        <v>9.8210094408422641E-2</v>
      </c>
      <c r="AS18">
        <v>0.42857142857142855</v>
      </c>
      <c r="AT18">
        <v>0.36314966144872945</v>
      </c>
      <c r="AX18">
        <f t="shared" si="4"/>
        <v>7478</v>
      </c>
      <c r="AY18">
        <v>29.907</v>
      </c>
      <c r="AZ18">
        <v>0</v>
      </c>
      <c r="BA18">
        <v>-11.507179672289297</v>
      </c>
      <c r="BB18">
        <v>3.830429085222172E-3</v>
      </c>
      <c r="BC18">
        <v>0.42857142857142855</v>
      </c>
      <c r="BD18">
        <v>0.35549411291746796</v>
      </c>
      <c r="BH18">
        <f t="shared" si="5"/>
        <v>7478</v>
      </c>
      <c r="BI18">
        <v>29.907</v>
      </c>
      <c r="BJ18">
        <v>0</v>
      </c>
      <c r="BK18">
        <v>10.413585087204018</v>
      </c>
      <c r="BL18">
        <v>0.19162030378186223</v>
      </c>
      <c r="BM18">
        <v>0.42857142857142855</v>
      </c>
      <c r="BN18">
        <v>0.41822974249715622</v>
      </c>
      <c r="BR18">
        <f t="shared" si="6"/>
        <v>7478</v>
      </c>
      <c r="BS18">
        <v>29.907</v>
      </c>
      <c r="BT18">
        <v>0</v>
      </c>
      <c r="BU18">
        <v>11.412344724911769</v>
      </c>
      <c r="BV18">
        <v>0.15492973224079135</v>
      </c>
      <c r="BW18">
        <v>0.42857142857142855</v>
      </c>
      <c r="BX18">
        <v>0.42145203039334145</v>
      </c>
      <c r="CB18">
        <f t="shared" si="7"/>
        <v>7478</v>
      </c>
      <c r="CC18">
        <v>29.907</v>
      </c>
      <c r="CD18">
        <v>0</v>
      </c>
      <c r="CE18">
        <v>5.2448960985766897</v>
      </c>
      <c r="CF18">
        <v>0.45234958694753985</v>
      </c>
      <c r="CG18">
        <v>0.42857142857142855</v>
      </c>
      <c r="CH18">
        <v>0.44342055828604249</v>
      </c>
      <c r="CL18">
        <f t="shared" si="8"/>
        <v>7478</v>
      </c>
      <c r="CM18">
        <v>29.907</v>
      </c>
      <c r="CN18">
        <v>0</v>
      </c>
      <c r="CO18">
        <v>4.7239525522435981</v>
      </c>
      <c r="CP18">
        <v>0.48142355939826115</v>
      </c>
      <c r="CQ18">
        <v>0.42857142857142855</v>
      </c>
      <c r="CR18">
        <v>0.43505557779183807</v>
      </c>
      <c r="CV18">
        <f t="shared" si="9"/>
        <v>7478</v>
      </c>
      <c r="CW18">
        <v>29.907</v>
      </c>
      <c r="CX18">
        <v>0</v>
      </c>
      <c r="CY18">
        <v>-8.6605024642515023</v>
      </c>
      <c r="CZ18">
        <v>8.5353328264875447E-3</v>
      </c>
      <c r="DA18">
        <v>0.42857142857142855</v>
      </c>
      <c r="DB18">
        <v>0.33675022356389861</v>
      </c>
      <c r="DF18">
        <f t="shared" si="10"/>
        <v>7478</v>
      </c>
      <c r="DG18">
        <v>29.907</v>
      </c>
      <c r="DH18">
        <v>0</v>
      </c>
      <c r="DI18">
        <v>-46.32193055775187</v>
      </c>
      <c r="DJ18">
        <v>9.415704387733824E-4</v>
      </c>
      <c r="DK18">
        <v>0.42857142857142855</v>
      </c>
      <c r="DL18">
        <v>0.39658311496244281</v>
      </c>
      <c r="DP18">
        <f t="shared" si="11"/>
        <v>7478</v>
      </c>
      <c r="DQ18">
        <v>29.907</v>
      </c>
      <c r="DR18">
        <v>0</v>
      </c>
      <c r="DS18">
        <v>2.4934145396543688</v>
      </c>
      <c r="DT18">
        <v>0.37388727400936062</v>
      </c>
      <c r="DU18">
        <v>0.42857142857142855</v>
      </c>
      <c r="DV18">
        <v>0.39419524297486352</v>
      </c>
      <c r="DZ18">
        <f t="shared" si="12"/>
        <v>7478</v>
      </c>
    </row>
    <row r="19" spans="1:130" x14ac:dyDescent="0.25">
      <c r="A19">
        <v>29.907</v>
      </c>
      <c r="B19">
        <v>0</v>
      </c>
      <c r="C19">
        <v>4.0745745744357755</v>
      </c>
      <c r="D19">
        <v>0.35404366548215344</v>
      </c>
      <c r="E19">
        <v>0.45238095238095238</v>
      </c>
      <c r="F19">
        <v>0.52136059727283457</v>
      </c>
      <c r="J19">
        <f t="shared" si="0"/>
        <v>7478</v>
      </c>
      <c r="K19">
        <v>29.907</v>
      </c>
      <c r="L19">
        <v>0</v>
      </c>
      <c r="M19">
        <v>4.7353308003658743</v>
      </c>
      <c r="N19">
        <v>0.4220122047460193</v>
      </c>
      <c r="O19">
        <v>0.45238095238095238</v>
      </c>
      <c r="P19">
        <v>0.49655494686851054</v>
      </c>
      <c r="T19">
        <f t="shared" si="1"/>
        <v>7478</v>
      </c>
      <c r="U19">
        <v>29.907</v>
      </c>
      <c r="V19">
        <v>0</v>
      </c>
      <c r="W19">
        <v>2.9269932942727515</v>
      </c>
      <c r="X19">
        <v>0.4110593487340487</v>
      </c>
      <c r="Y19">
        <v>0.45238095238095238</v>
      </c>
      <c r="Z19">
        <v>0.43809986197689299</v>
      </c>
      <c r="AD19">
        <f t="shared" si="2"/>
        <v>7478</v>
      </c>
      <c r="AE19">
        <v>29.907</v>
      </c>
      <c r="AF19">
        <v>0</v>
      </c>
      <c r="AG19">
        <v>5.0996137309542577</v>
      </c>
      <c r="AH19">
        <v>0.37172738205884343</v>
      </c>
      <c r="AI19">
        <v>0.45238095238095238</v>
      </c>
      <c r="AJ19">
        <v>0.51939694231739042</v>
      </c>
      <c r="AN19">
        <f t="shared" si="3"/>
        <v>7478</v>
      </c>
      <c r="AO19">
        <v>29.907</v>
      </c>
      <c r="AP19">
        <v>0</v>
      </c>
      <c r="AQ19">
        <v>0.17541957705997638</v>
      </c>
      <c r="AR19">
        <v>0.10812747079027227</v>
      </c>
      <c r="AS19">
        <v>0.45238095238095238</v>
      </c>
      <c r="AT19">
        <v>0.40768201163925566</v>
      </c>
      <c r="AX19">
        <f t="shared" si="4"/>
        <v>7478</v>
      </c>
      <c r="AY19">
        <v>29.907</v>
      </c>
      <c r="AZ19">
        <v>0</v>
      </c>
      <c r="BA19">
        <v>-11.332060586109026</v>
      </c>
      <c r="BB19">
        <v>4.0468576011220576E-3</v>
      </c>
      <c r="BC19">
        <v>0.45238095238095238</v>
      </c>
      <c r="BD19">
        <v>0.3927812344644207</v>
      </c>
      <c r="BH19">
        <f t="shared" si="5"/>
        <v>7478</v>
      </c>
      <c r="BI19">
        <v>29.907</v>
      </c>
      <c r="BJ19">
        <v>0</v>
      </c>
      <c r="BK19">
        <v>11.009937194054594</v>
      </c>
      <c r="BL19">
        <v>0.17030608492023919</v>
      </c>
      <c r="BM19">
        <v>0.45238095238095238</v>
      </c>
      <c r="BN19">
        <v>0.46556536449648561</v>
      </c>
      <c r="BR19">
        <f t="shared" si="6"/>
        <v>7478</v>
      </c>
      <c r="BS19">
        <v>29.907</v>
      </c>
      <c r="BT19">
        <v>0</v>
      </c>
      <c r="BU19">
        <v>12.060255287942379</v>
      </c>
      <c r="BV19">
        <v>0.13682215297458128</v>
      </c>
      <c r="BW19">
        <v>0.45238095238095238</v>
      </c>
      <c r="BX19">
        <v>0.4685151345885169</v>
      </c>
      <c r="CB19">
        <f t="shared" si="7"/>
        <v>7478</v>
      </c>
      <c r="CC19">
        <v>29.907</v>
      </c>
      <c r="CD19">
        <v>0</v>
      </c>
      <c r="CE19">
        <v>5.5212431668409563</v>
      </c>
      <c r="CF19">
        <v>0.4346541371911361</v>
      </c>
      <c r="CG19">
        <v>0.45238095238095238</v>
      </c>
      <c r="CH19">
        <v>0.48776650609687028</v>
      </c>
      <c r="CL19">
        <f t="shared" si="8"/>
        <v>7478</v>
      </c>
      <c r="CM19">
        <v>29.907</v>
      </c>
      <c r="CN19">
        <v>0</v>
      </c>
      <c r="CO19">
        <v>4.9786975084818632</v>
      </c>
      <c r="CP19">
        <v>0.4683253650443589</v>
      </c>
      <c r="CQ19">
        <v>0.45238095238095238</v>
      </c>
      <c r="CR19">
        <v>0.47984699692063598</v>
      </c>
      <c r="CV19">
        <f t="shared" si="9"/>
        <v>7478</v>
      </c>
      <c r="CW19">
        <v>29.907</v>
      </c>
      <c r="CX19">
        <v>0</v>
      </c>
      <c r="CY19">
        <v>-8.5045981204467047</v>
      </c>
      <c r="CZ19">
        <v>9.1149430177649947E-3</v>
      </c>
      <c r="DA19">
        <v>0.45238095238095238</v>
      </c>
      <c r="DB19">
        <v>0.36644996165662758</v>
      </c>
      <c r="DF19">
        <f t="shared" si="10"/>
        <v>7478</v>
      </c>
      <c r="DG19">
        <v>29.907</v>
      </c>
      <c r="DH19">
        <v>0</v>
      </c>
      <c r="DI19">
        <v>-45.9959421267978</v>
      </c>
      <c r="DJ19">
        <v>9.7539554125142822E-4</v>
      </c>
      <c r="DK19">
        <v>0.45238095238095238</v>
      </c>
      <c r="DL19">
        <v>0.41350384707084864</v>
      </c>
      <c r="DP19">
        <f t="shared" si="11"/>
        <v>7478</v>
      </c>
      <c r="DQ19">
        <v>29.907</v>
      </c>
      <c r="DR19">
        <v>0</v>
      </c>
      <c r="DS19">
        <v>2.6362089461437774</v>
      </c>
      <c r="DT19">
        <v>0.37732048025279563</v>
      </c>
      <c r="DU19">
        <v>0.45238095238095238</v>
      </c>
      <c r="DV19">
        <v>0.43262836776649594</v>
      </c>
      <c r="DZ19">
        <f t="shared" si="12"/>
        <v>7478</v>
      </c>
    </row>
    <row r="20" spans="1:130" x14ac:dyDescent="0.25">
      <c r="A20">
        <v>29.907</v>
      </c>
      <c r="B20">
        <v>2.3809523809523808E-2</v>
      </c>
      <c r="C20">
        <v>4.3004853142389985</v>
      </c>
      <c r="D20">
        <v>0.34439637096556358</v>
      </c>
      <c r="E20">
        <v>0.47619047619047616</v>
      </c>
      <c r="F20">
        <v>0.5289674111793925</v>
      </c>
      <c r="J20">
        <f t="shared" si="0"/>
        <v>7478</v>
      </c>
      <c r="K20">
        <v>29.907</v>
      </c>
      <c r="L20">
        <v>2.3809523809523808E-2</v>
      </c>
      <c r="M20">
        <v>4.9248567559951759</v>
      </c>
      <c r="N20">
        <v>0.41051284343634625</v>
      </c>
      <c r="O20">
        <v>0.47619047619047616</v>
      </c>
      <c r="P20">
        <v>0.50607739720844314</v>
      </c>
      <c r="T20">
        <f t="shared" si="1"/>
        <v>7478</v>
      </c>
      <c r="U20">
        <v>29.907</v>
      </c>
      <c r="V20">
        <v>2.3809523809523808E-2</v>
      </c>
      <c r="W20">
        <v>3.0804285590169656</v>
      </c>
      <c r="X20">
        <v>0.41569060271794933</v>
      </c>
      <c r="Y20">
        <v>0.47619047619047616</v>
      </c>
      <c r="Z20">
        <v>0.44867615882413658</v>
      </c>
      <c r="AD20">
        <f t="shared" si="2"/>
        <v>7478</v>
      </c>
      <c r="AE20">
        <v>29.907</v>
      </c>
      <c r="AF20">
        <v>2.3809523809523808E-2</v>
      </c>
      <c r="AG20">
        <v>5.3097094999480685</v>
      </c>
      <c r="AH20">
        <v>0.3592420365314134</v>
      </c>
      <c r="AI20">
        <v>0.47619047619047616</v>
      </c>
      <c r="AJ20">
        <v>0.52812520227810478</v>
      </c>
      <c r="AN20">
        <f t="shared" si="3"/>
        <v>7478</v>
      </c>
      <c r="AO20">
        <v>29.907</v>
      </c>
      <c r="AP20">
        <v>2.3809523809523808E-2</v>
      </c>
      <c r="AQ20">
        <v>0.32268058719184856</v>
      </c>
      <c r="AR20">
        <v>0.11850343577675231</v>
      </c>
      <c r="AS20">
        <v>0.47619047619047616</v>
      </c>
      <c r="AT20">
        <v>0.41916802371555056</v>
      </c>
      <c r="AX20">
        <f t="shared" si="4"/>
        <v>7478</v>
      </c>
      <c r="AY20">
        <v>29.907</v>
      </c>
      <c r="AZ20">
        <v>2.3809523809523808E-2</v>
      </c>
      <c r="BA20">
        <v>-11.156941499928756</v>
      </c>
      <c r="BB20">
        <v>4.2754445649211574E-3</v>
      </c>
      <c r="BC20">
        <v>0.47619047619047616</v>
      </c>
      <c r="BD20">
        <v>0.40268190486533056</v>
      </c>
      <c r="BH20">
        <f t="shared" si="5"/>
        <v>7478</v>
      </c>
      <c r="BI20">
        <v>29.907</v>
      </c>
      <c r="BJ20">
        <v>2.3809523809523808E-2</v>
      </c>
      <c r="BK20">
        <v>11.60628930090517</v>
      </c>
      <c r="BL20">
        <v>0.15155616321769827</v>
      </c>
      <c r="BM20">
        <v>0.47619047619047616</v>
      </c>
      <c r="BN20">
        <v>0.47732600941002151</v>
      </c>
      <c r="BR20">
        <f t="shared" si="6"/>
        <v>7478</v>
      </c>
      <c r="BS20">
        <v>29.907</v>
      </c>
      <c r="BT20">
        <v>2.3809523809523808E-2</v>
      </c>
      <c r="BU20">
        <v>12.708165850972989</v>
      </c>
      <c r="BV20">
        <v>0.12112152505482957</v>
      </c>
      <c r="BW20">
        <v>0.47619047619047616</v>
      </c>
      <c r="BX20">
        <v>0.48018110878802478</v>
      </c>
      <c r="CB20">
        <f t="shared" si="7"/>
        <v>7478</v>
      </c>
      <c r="CC20">
        <v>29.907</v>
      </c>
      <c r="CD20">
        <v>2.3809523809523808E-2</v>
      </c>
      <c r="CE20">
        <v>5.7975902351052229</v>
      </c>
      <c r="CF20">
        <v>0.41680426580478336</v>
      </c>
      <c r="CG20">
        <v>0.47619047619047616</v>
      </c>
      <c r="CH20">
        <v>0.49870748917579094</v>
      </c>
      <c r="CL20">
        <f t="shared" si="8"/>
        <v>7478</v>
      </c>
      <c r="CM20">
        <v>29.907</v>
      </c>
      <c r="CN20">
        <v>2.3809523809523808E-2</v>
      </c>
      <c r="CO20">
        <v>5.2334424647201283</v>
      </c>
      <c r="CP20">
        <v>0.45426675098505398</v>
      </c>
      <c r="CQ20">
        <v>0.47619047619047616</v>
      </c>
      <c r="CR20">
        <v>0.49094064968560175</v>
      </c>
      <c r="CV20">
        <f t="shared" si="9"/>
        <v>7478</v>
      </c>
      <c r="CW20">
        <v>29.907</v>
      </c>
      <c r="CX20">
        <v>2.3809523809523808E-2</v>
      </c>
      <c r="CY20">
        <v>-8.3486937766419071</v>
      </c>
      <c r="CZ20">
        <v>9.7279656289015071E-3</v>
      </c>
      <c r="DA20">
        <v>0.47619047619047616</v>
      </c>
      <c r="DB20">
        <v>0.37429550612074575</v>
      </c>
      <c r="DF20">
        <f t="shared" si="10"/>
        <v>7478</v>
      </c>
      <c r="DG20">
        <v>29.907</v>
      </c>
      <c r="DH20">
        <v>2.3809523809523808E-2</v>
      </c>
      <c r="DI20">
        <v>-45.669953695843731</v>
      </c>
      <c r="DJ20">
        <v>1.010433392316574E-3</v>
      </c>
      <c r="DK20">
        <v>0.47619047619047616</v>
      </c>
      <c r="DL20">
        <v>0.4179653450440417</v>
      </c>
      <c r="DP20">
        <f t="shared" si="11"/>
        <v>7478</v>
      </c>
      <c r="DQ20">
        <v>29.907</v>
      </c>
      <c r="DR20">
        <v>2.3809523809523808E-2</v>
      </c>
      <c r="DS20">
        <v>2.7790033526331861</v>
      </c>
      <c r="DT20">
        <v>0.38022111069782338</v>
      </c>
      <c r="DU20">
        <v>0.47619047619047616</v>
      </c>
      <c r="DV20">
        <v>0.44240179181285749</v>
      </c>
      <c r="DZ20">
        <f t="shared" si="12"/>
        <v>7478</v>
      </c>
    </row>
    <row r="21" spans="1:130" x14ac:dyDescent="0.25">
      <c r="A21">
        <v>34.671999999999997</v>
      </c>
      <c r="B21">
        <v>2.3809523809523808E-2</v>
      </c>
      <c r="C21">
        <v>4.5263960540422215</v>
      </c>
      <c r="D21">
        <v>0.33501195445121967</v>
      </c>
      <c r="E21">
        <v>0.5</v>
      </c>
      <c r="F21">
        <v>0.53673668622588067</v>
      </c>
      <c r="J21">
        <f t="shared" si="0"/>
        <v>8669</v>
      </c>
      <c r="K21">
        <v>34.671999999999997</v>
      </c>
      <c r="L21">
        <v>2.3809523809523808E-2</v>
      </c>
      <c r="M21">
        <v>5.1143827116244776</v>
      </c>
      <c r="N21">
        <v>0.39932682688079008</v>
      </c>
      <c r="O21">
        <v>0.5</v>
      </c>
      <c r="P21">
        <v>0.51577278978161745</v>
      </c>
      <c r="T21">
        <f t="shared" si="1"/>
        <v>8669</v>
      </c>
      <c r="U21">
        <v>34.671999999999997</v>
      </c>
      <c r="V21">
        <v>2.3809523809523808E-2</v>
      </c>
      <c r="W21">
        <v>3.2338638237611796</v>
      </c>
      <c r="X21">
        <v>0.41940718407661493</v>
      </c>
      <c r="Y21">
        <v>0.5</v>
      </c>
      <c r="Z21">
        <v>0.45953210063194927</v>
      </c>
      <c r="AD21">
        <f t="shared" si="2"/>
        <v>8669</v>
      </c>
      <c r="AE21">
        <v>34.671999999999997</v>
      </c>
      <c r="AF21">
        <v>2.3809523809523808E-2</v>
      </c>
      <c r="AG21">
        <v>5.5198052689418793</v>
      </c>
      <c r="AH21">
        <v>0.34732169304485883</v>
      </c>
      <c r="AI21">
        <v>0.5</v>
      </c>
      <c r="AJ21">
        <v>0.53700109886507907</v>
      </c>
      <c r="AN21">
        <f t="shared" si="3"/>
        <v>8669</v>
      </c>
      <c r="AO21">
        <v>34.671999999999997</v>
      </c>
      <c r="AP21">
        <v>2.3809523809523808E-2</v>
      </c>
      <c r="AQ21">
        <v>0.46994159732372076</v>
      </c>
      <c r="AR21">
        <v>0.12930335219352623</v>
      </c>
      <c r="AS21">
        <v>0.5</v>
      </c>
      <c r="AT21">
        <v>0.43104254884893861</v>
      </c>
      <c r="AX21">
        <f t="shared" si="4"/>
        <v>8669</v>
      </c>
      <c r="AY21">
        <v>34.671999999999997</v>
      </c>
      <c r="AZ21">
        <v>2.3809523809523808E-2</v>
      </c>
      <c r="BA21">
        <v>-10.981822413748485</v>
      </c>
      <c r="BB21">
        <v>4.5168648249234965E-3</v>
      </c>
      <c r="BC21">
        <v>0.5</v>
      </c>
      <c r="BD21">
        <v>0.4130449584616776</v>
      </c>
      <c r="BH21">
        <f t="shared" si="5"/>
        <v>8669</v>
      </c>
      <c r="BI21">
        <v>34.671999999999997</v>
      </c>
      <c r="BJ21">
        <v>2.3809523809523808E-2</v>
      </c>
      <c r="BK21">
        <v>12.202641407755745</v>
      </c>
      <c r="BL21">
        <v>0.13509547821516676</v>
      </c>
      <c r="BM21">
        <v>0.5</v>
      </c>
      <c r="BN21">
        <v>0.48929939140693057</v>
      </c>
      <c r="BR21">
        <f t="shared" si="6"/>
        <v>8669</v>
      </c>
      <c r="BS21">
        <v>34.671999999999997</v>
      </c>
      <c r="BT21">
        <v>2.3809523809523808E-2</v>
      </c>
      <c r="BU21">
        <v>13.356076414003599</v>
      </c>
      <c r="BV21">
        <v>0.10750353108251721</v>
      </c>
      <c r="BW21">
        <v>0.5</v>
      </c>
      <c r="BX21">
        <v>0.4920478662033233</v>
      </c>
      <c r="CB21">
        <f t="shared" si="7"/>
        <v>8669</v>
      </c>
      <c r="CC21">
        <v>34.671999999999997</v>
      </c>
      <c r="CD21">
        <v>2.3809523809523808E-2</v>
      </c>
      <c r="CE21">
        <v>6.0739373033694894</v>
      </c>
      <c r="CF21">
        <v>0.39902483782016024</v>
      </c>
      <c r="CG21">
        <v>0.5</v>
      </c>
      <c r="CH21">
        <v>0.50982339895464368</v>
      </c>
      <c r="CL21">
        <f t="shared" si="8"/>
        <v>8669</v>
      </c>
      <c r="CM21">
        <v>34.671999999999997</v>
      </c>
      <c r="CN21">
        <v>2.3809523809523808E-2</v>
      </c>
      <c r="CO21">
        <v>5.4881874209583934</v>
      </c>
      <c r="CP21">
        <v>0.43955343198229546</v>
      </c>
      <c r="CQ21">
        <v>0.5</v>
      </c>
      <c r="CR21">
        <v>0.50222813362390073</v>
      </c>
      <c r="CV21">
        <f t="shared" si="9"/>
        <v>8669</v>
      </c>
      <c r="CW21">
        <v>34.671999999999997</v>
      </c>
      <c r="CX21">
        <v>2.3809523809523808E-2</v>
      </c>
      <c r="CY21">
        <v>-8.1927894328371096</v>
      </c>
      <c r="CZ21">
        <v>1.0375873518136604E-2</v>
      </c>
      <c r="DA21">
        <v>0.5</v>
      </c>
      <c r="DB21">
        <v>0.38249590110503379</v>
      </c>
      <c r="DF21">
        <f t="shared" si="10"/>
        <v>8669</v>
      </c>
      <c r="DG21">
        <v>34.671999999999997</v>
      </c>
      <c r="DH21">
        <v>2.3809523809523808E-2</v>
      </c>
      <c r="DI21">
        <v>-45.343965264889661</v>
      </c>
      <c r="DJ21">
        <v>1.0467272982181994E-3</v>
      </c>
      <c r="DK21">
        <v>0.5</v>
      </c>
      <c r="DL21">
        <v>0.42262799521346806</v>
      </c>
      <c r="DP21">
        <f t="shared" si="11"/>
        <v>8669</v>
      </c>
      <c r="DQ21">
        <v>34.671999999999997</v>
      </c>
      <c r="DR21">
        <v>2.3809523809523808E-2</v>
      </c>
      <c r="DS21">
        <v>2.9217977591225948</v>
      </c>
      <c r="DT21">
        <v>0.38262547730807817</v>
      </c>
      <c r="DU21">
        <v>0.5</v>
      </c>
      <c r="DV21">
        <v>0.45245706782640444</v>
      </c>
      <c r="DZ21">
        <f t="shared" si="12"/>
        <v>8669</v>
      </c>
    </row>
    <row r="22" spans="1:130" x14ac:dyDescent="0.25">
      <c r="A22">
        <v>34.671999999999997</v>
      </c>
      <c r="B22">
        <v>0</v>
      </c>
      <c r="C22">
        <v>4.7523067938454444</v>
      </c>
      <c r="D22">
        <v>0.32588325280712188</v>
      </c>
      <c r="E22">
        <v>0.52380952380952384</v>
      </c>
      <c r="F22">
        <v>0.55852885717997669</v>
      </c>
      <c r="J22">
        <f t="shared" si="0"/>
        <v>8669</v>
      </c>
      <c r="K22">
        <v>34.671999999999997</v>
      </c>
      <c r="L22">
        <v>0</v>
      </c>
      <c r="M22">
        <v>5.3039086672537792</v>
      </c>
      <c r="N22">
        <v>0.38844561678471928</v>
      </c>
      <c r="O22">
        <v>0.52380952380952384</v>
      </c>
      <c r="P22">
        <v>0.54279986271671121</v>
      </c>
      <c r="T22">
        <f t="shared" si="1"/>
        <v>8669</v>
      </c>
      <c r="U22">
        <v>34.671999999999997</v>
      </c>
      <c r="V22">
        <v>0</v>
      </c>
      <c r="W22">
        <v>3.3872990885053937</v>
      </c>
      <c r="X22">
        <v>0.42227391354510713</v>
      </c>
      <c r="Y22">
        <v>0.52380952380952384</v>
      </c>
      <c r="Z22">
        <v>0.49024052372467469</v>
      </c>
      <c r="AD22">
        <f t="shared" si="2"/>
        <v>8669</v>
      </c>
      <c r="AE22">
        <v>34.671999999999997</v>
      </c>
      <c r="AF22">
        <v>0</v>
      </c>
      <c r="AG22">
        <v>5.7299010379356901</v>
      </c>
      <c r="AH22">
        <v>0.33592401933198829</v>
      </c>
      <c r="AI22">
        <v>0.52380952380952384</v>
      </c>
      <c r="AJ22">
        <v>0.56169275043626299</v>
      </c>
      <c r="AN22">
        <f t="shared" si="3"/>
        <v>8669</v>
      </c>
      <c r="AO22">
        <v>34.671999999999997</v>
      </c>
      <c r="AP22">
        <v>0</v>
      </c>
      <c r="AQ22">
        <v>0.61720260745559297</v>
      </c>
      <c r="AR22">
        <v>0.14048797023155746</v>
      </c>
      <c r="AS22">
        <v>0.52380952380952384</v>
      </c>
      <c r="AT22">
        <v>0.46506250275669664</v>
      </c>
      <c r="AX22">
        <f t="shared" si="4"/>
        <v>8669</v>
      </c>
      <c r="AY22">
        <v>34.671999999999997</v>
      </c>
      <c r="AZ22">
        <v>0</v>
      </c>
      <c r="BA22">
        <v>-10.806703327568215</v>
      </c>
      <c r="BB22">
        <v>4.7718297324728853E-3</v>
      </c>
      <c r="BC22">
        <v>0.52380952380952384</v>
      </c>
      <c r="BD22">
        <v>0.44347371806966862</v>
      </c>
      <c r="BH22">
        <f t="shared" si="5"/>
        <v>8669</v>
      </c>
      <c r="BI22">
        <v>34.671999999999997</v>
      </c>
      <c r="BJ22">
        <v>0</v>
      </c>
      <c r="BK22">
        <v>12.798993514606321</v>
      </c>
      <c r="BL22">
        <v>0.12065643257398065</v>
      </c>
      <c r="BM22">
        <v>0.52380952380952384</v>
      </c>
      <c r="BN22">
        <v>0.52260096858430938</v>
      </c>
      <c r="BR22">
        <f t="shared" si="6"/>
        <v>8669</v>
      </c>
      <c r="BS22">
        <v>34.671999999999997</v>
      </c>
      <c r="BT22">
        <v>0</v>
      </c>
      <c r="BU22">
        <v>14.003986977034209</v>
      </c>
      <c r="BV22">
        <v>9.5678727446023806E-2</v>
      </c>
      <c r="BW22">
        <v>0.52380952380952384</v>
      </c>
      <c r="BX22">
        <v>0.52500204912625381</v>
      </c>
      <c r="CB22">
        <f t="shared" si="7"/>
        <v>8669</v>
      </c>
      <c r="CC22">
        <v>34.671999999999997</v>
      </c>
      <c r="CD22">
        <v>0</v>
      </c>
      <c r="CE22">
        <v>6.350284371633756</v>
      </c>
      <c r="CF22">
        <v>0.38148683240867715</v>
      </c>
      <c r="CG22">
        <v>0.52380952380952384</v>
      </c>
      <c r="CH22">
        <v>0.54065311827973983</v>
      </c>
      <c r="CL22">
        <f t="shared" si="8"/>
        <v>8669</v>
      </c>
      <c r="CM22">
        <v>34.671999999999997</v>
      </c>
      <c r="CN22">
        <v>0</v>
      </c>
      <c r="CO22">
        <v>5.7429323771966585</v>
      </c>
      <c r="CP22">
        <v>0.42443604799517004</v>
      </c>
      <c r="CQ22">
        <v>0.52380952380952384</v>
      </c>
      <c r="CR22">
        <v>0.53361671618656836</v>
      </c>
      <c r="CV22">
        <f t="shared" si="9"/>
        <v>8669</v>
      </c>
      <c r="CW22">
        <v>34.671999999999997</v>
      </c>
      <c r="CX22">
        <v>0</v>
      </c>
      <c r="CY22">
        <v>-8.036885089032312</v>
      </c>
      <c r="CZ22">
        <v>1.1060172048484937E-2</v>
      </c>
      <c r="DA22">
        <v>0.52380952380952384</v>
      </c>
      <c r="DB22">
        <v>0.40653968750139563</v>
      </c>
      <c r="DF22">
        <f t="shared" si="10"/>
        <v>8669</v>
      </c>
      <c r="DG22">
        <v>34.671999999999997</v>
      </c>
      <c r="DH22">
        <v>0</v>
      </c>
      <c r="DI22">
        <v>-45.017976833935592</v>
      </c>
      <c r="DJ22">
        <v>1.0843220987985281E-3</v>
      </c>
      <c r="DK22">
        <v>0.52380952380952384</v>
      </c>
      <c r="DL22">
        <v>0.43631024809983732</v>
      </c>
      <c r="DP22">
        <f t="shared" si="11"/>
        <v>8669</v>
      </c>
      <c r="DQ22">
        <v>34.671999999999997</v>
      </c>
      <c r="DR22">
        <v>0</v>
      </c>
      <c r="DS22">
        <v>3.0645921656120034</v>
      </c>
      <c r="DT22">
        <v>0.38456636290456264</v>
      </c>
      <c r="DU22">
        <v>0.52380952380952384</v>
      </c>
      <c r="DV22">
        <v>0.4810398538014683</v>
      </c>
      <c r="DZ22">
        <f t="shared" si="12"/>
        <v>8669</v>
      </c>
    </row>
    <row r="23" spans="1:130" x14ac:dyDescent="0.25">
      <c r="C23">
        <v>4.9782175336486674</v>
      </c>
      <c r="D23">
        <v>0.3170032980886181</v>
      </c>
      <c r="E23">
        <v>0.54761904761904767</v>
      </c>
      <c r="F23">
        <v>0.62143343229468795</v>
      </c>
      <c r="M23">
        <v>5.4934346228830808</v>
      </c>
      <c r="N23">
        <v>0.37786090751249679</v>
      </c>
      <c r="O23">
        <v>0.54761904761904767</v>
      </c>
      <c r="P23">
        <v>0.61934649247377938</v>
      </c>
      <c r="W23">
        <v>3.5407343532496078</v>
      </c>
      <c r="X23">
        <v>0.42435154259456903</v>
      </c>
      <c r="Y23">
        <v>0.54761904761904767</v>
      </c>
      <c r="Z23">
        <v>0.58033548997754314</v>
      </c>
      <c r="AG23">
        <v>5.9399968069295008</v>
      </c>
      <c r="AH23">
        <v>0.32501192984880573</v>
      </c>
      <c r="AI23">
        <v>0.54761904761904767</v>
      </c>
      <c r="AJ23">
        <v>0.6313537117233009</v>
      </c>
      <c r="AQ23">
        <v>0.76446361758746517</v>
      </c>
      <c r="AR23">
        <v>0.15201388478280925</v>
      </c>
      <c r="AS23">
        <v>0.54761904761904767</v>
      </c>
      <c r="AT23">
        <v>0.56772154994406998</v>
      </c>
      <c r="BA23">
        <v>-10.631584241387944</v>
      </c>
      <c r="BB23">
        <v>5.0410890046905434E-3</v>
      </c>
      <c r="BC23">
        <v>0.54761904761904767</v>
      </c>
      <c r="BD23">
        <v>0.54228280104640669</v>
      </c>
      <c r="BK23">
        <v>13.395345621456897</v>
      </c>
      <c r="BL23">
        <v>0.1079898806868715</v>
      </c>
      <c r="BM23">
        <v>0.54761904761904767</v>
      </c>
      <c r="BN23">
        <v>0.61502590068276386</v>
      </c>
      <c r="BU23">
        <v>14.651897540064819</v>
      </c>
      <c r="BV23">
        <v>8.5393730924784556E-2</v>
      </c>
      <c r="BW23">
        <v>0.54761904761904767</v>
      </c>
      <c r="BX23">
        <v>0.61614150932102929</v>
      </c>
      <c r="CE23">
        <v>6.6266314398980226</v>
      </c>
      <c r="CF23">
        <v>0.36431814995670997</v>
      </c>
      <c r="CG23">
        <v>0.54761904761904767</v>
      </c>
      <c r="CH23">
        <v>0.62618621351562076</v>
      </c>
      <c r="CO23">
        <v>5.9976773334349236</v>
      </c>
      <c r="CP23">
        <v>0.40911854982332696</v>
      </c>
      <c r="CQ23">
        <v>0.54761904761904767</v>
      </c>
      <c r="CR23">
        <v>0.62126181046330198</v>
      </c>
      <c r="CY23">
        <v>-7.8809807452275145</v>
      </c>
      <c r="CZ23">
        <v>1.1782397452581844E-2</v>
      </c>
      <c r="DA23">
        <v>0.54761904761904767</v>
      </c>
      <c r="DB23">
        <v>0.48518989120074263</v>
      </c>
      <c r="DI23">
        <v>-44.691988402981522</v>
      </c>
      <c r="DJ23">
        <v>1.1232642208575494E-3</v>
      </c>
      <c r="DK23">
        <v>0.54761904761904767</v>
      </c>
      <c r="DL23">
        <v>0.48159084055100021</v>
      </c>
      <c r="DS23">
        <v>3.2073865721014121</v>
      </c>
      <c r="DT23">
        <v>0.38607356950296678</v>
      </c>
      <c r="DU23">
        <v>0.54761904761904767</v>
      </c>
      <c r="DV23">
        <v>0.56630169914817308</v>
      </c>
    </row>
    <row r="24" spans="1:130" x14ac:dyDescent="0.25">
      <c r="C24">
        <v>5.2041282734518903</v>
      </c>
      <c r="D24">
        <v>0.3083653122197666</v>
      </c>
      <c r="E24">
        <v>0.5714285714285714</v>
      </c>
      <c r="F24">
        <v>0.63062540614899132</v>
      </c>
      <c r="M24">
        <v>5.6829605785123825</v>
      </c>
      <c r="N24">
        <v>0.3675646197477811</v>
      </c>
      <c r="O24">
        <v>0.5714285714285714</v>
      </c>
      <c r="P24">
        <v>0.63033767544995489</v>
      </c>
      <c r="W24">
        <v>3.6941696179938219</v>
      </c>
      <c r="X24">
        <v>0.42569704652228801</v>
      </c>
      <c r="Y24">
        <v>0.5714285714285714</v>
      </c>
      <c r="Z24">
        <v>0.59358986821420112</v>
      </c>
      <c r="AG24">
        <v>6.1500925759233116</v>
      </c>
      <c r="AH24">
        <v>0.31455267949032117</v>
      </c>
      <c r="AI24">
        <v>0.5714285714285714</v>
      </c>
      <c r="AJ24">
        <v>0.64134028194156256</v>
      </c>
      <c r="AQ24">
        <v>0.91172462771933738</v>
      </c>
      <c r="AR24">
        <v>0.16383404950917055</v>
      </c>
      <c r="AS24">
        <v>0.5714285714285714</v>
      </c>
      <c r="AT24">
        <v>0.58306877069501184</v>
      </c>
      <c r="BA24">
        <v>-10.456465155207674</v>
      </c>
      <c r="BB24">
        <v>5.3254326689861275E-3</v>
      </c>
      <c r="BC24">
        <v>0.5714285714285714</v>
      </c>
      <c r="BD24">
        <v>0.55797708420953218</v>
      </c>
      <c r="BK24">
        <v>13.991697728307473</v>
      </c>
      <c r="BL24">
        <v>9.6870164676131326E-2</v>
      </c>
      <c r="BM24">
        <v>0.5714285714285714</v>
      </c>
      <c r="BN24">
        <v>0.62792486195922614</v>
      </c>
      <c r="BU24">
        <v>15.29980810309543</v>
      </c>
      <c r="BV24">
        <v>7.6429461152034861E-2</v>
      </c>
      <c r="BW24">
        <v>0.5714285714285714</v>
      </c>
      <c r="BX24">
        <v>0.62883260522319984</v>
      </c>
      <c r="CE24">
        <v>6.9029785081622892</v>
      </c>
      <c r="CF24">
        <v>0.34761238483823731</v>
      </c>
      <c r="CG24">
        <v>0.5714285714285714</v>
      </c>
      <c r="CH24">
        <v>0.63819475739365006</v>
      </c>
      <c r="CO24">
        <v>6.2524222896731887</v>
      </c>
      <c r="CP24">
        <v>0.39376555515026967</v>
      </c>
      <c r="CQ24">
        <v>0.5714285714285714</v>
      </c>
      <c r="CR24">
        <v>0.633622794152642</v>
      </c>
      <c r="CY24">
        <v>-7.7250764014227169</v>
      </c>
      <c r="CZ24">
        <v>1.2544114991814442E-2</v>
      </c>
      <c r="DA24">
        <v>0.5714285714285714</v>
      </c>
      <c r="DB24">
        <v>0.49790186808689457</v>
      </c>
      <c r="DI24">
        <v>-44.365999972027453</v>
      </c>
      <c r="DJ24">
        <v>1.1636017333050994E-3</v>
      </c>
      <c r="DK24">
        <v>0.5714285714285714</v>
      </c>
      <c r="DL24">
        <v>0.4890439086187266</v>
      </c>
      <c r="DS24">
        <v>3.3501809785908208</v>
      </c>
      <c r="DT24">
        <v>0.38717435633221109</v>
      </c>
      <c r="DU24">
        <v>0.5714285714285714</v>
      </c>
      <c r="DV24">
        <v>0.5790482170295238</v>
      </c>
    </row>
    <row r="25" spans="1:130" x14ac:dyDescent="0.25">
      <c r="C25">
        <v>5.4300390132551133</v>
      </c>
      <c r="D25">
        <v>0.29996270181962575</v>
      </c>
      <c r="E25">
        <v>0.59523809523809523</v>
      </c>
      <c r="F25">
        <v>0.64078224294745068</v>
      </c>
      <c r="M25">
        <v>5.8724865341416841</v>
      </c>
      <c r="N25">
        <v>0.35754889432657877</v>
      </c>
      <c r="O25">
        <v>0.59523809523809523</v>
      </c>
      <c r="P25">
        <v>0.64242161085106941</v>
      </c>
      <c r="W25">
        <v>3.847604882738036</v>
      </c>
      <c r="X25">
        <v>0.42636388716714502</v>
      </c>
      <c r="Y25">
        <v>0.59523809523809523</v>
      </c>
      <c r="Z25">
        <v>0.60823664854965664</v>
      </c>
      <c r="AG25">
        <v>6.3601883449171224</v>
      </c>
      <c r="AH25">
        <v>0.30451714994956702</v>
      </c>
      <c r="AI25">
        <v>0.59523809523809523</v>
      </c>
      <c r="AJ25">
        <v>0.65231959466388667</v>
      </c>
      <c r="AQ25">
        <v>1.0589856378512095</v>
      </c>
      <c r="AR25">
        <v>0.17589833547519618</v>
      </c>
      <c r="AS25">
        <v>0.59523809523809523</v>
      </c>
      <c r="AT25">
        <v>0.60006870633032039</v>
      </c>
      <c r="BA25">
        <v>-10.281346069027403</v>
      </c>
      <c r="BB25">
        <v>5.6256930912850995E-3</v>
      </c>
      <c r="BC25">
        <v>0.59523809523809523</v>
      </c>
      <c r="BD25">
        <v>0.5756387830056805</v>
      </c>
      <c r="BK25">
        <v>14.588049835158049</v>
      </c>
      <c r="BL25">
        <v>8.7096560963705105E-2</v>
      </c>
      <c r="BM25">
        <v>0.59523809523809523</v>
      </c>
      <c r="BN25">
        <v>0.64196709298436372</v>
      </c>
      <c r="BU25">
        <v>15.94771866612604</v>
      </c>
      <c r="BV25">
        <v>6.8597993673391366E-2</v>
      </c>
      <c r="BW25">
        <v>0.59523809523809523</v>
      </c>
      <c r="BX25">
        <v>0.64264305289127355</v>
      </c>
      <c r="CE25">
        <v>7.1793255764265558</v>
      </c>
      <c r="CF25">
        <v>0.33143591960310748</v>
      </c>
      <c r="CG25">
        <v>0.59523809523809523</v>
      </c>
      <c r="CH25">
        <v>0.651305822679345</v>
      </c>
      <c r="CO25">
        <v>6.5071672459114538</v>
      </c>
      <c r="CP25">
        <v>0.37850871594646635</v>
      </c>
      <c r="CQ25">
        <v>0.59523809523809523</v>
      </c>
      <c r="CR25">
        <v>0.64713159776228113</v>
      </c>
      <c r="CY25">
        <v>-7.5691720576179193</v>
      </c>
      <c r="CZ25">
        <v>1.3346916903141751E-2</v>
      </c>
      <c r="DA25">
        <v>0.59523809523809523</v>
      </c>
      <c r="DB25">
        <v>0.51232330343924726</v>
      </c>
      <c r="DI25">
        <v>-44.040011541073383</v>
      </c>
      <c r="DJ25">
        <v>1.20538440415472E-3</v>
      </c>
      <c r="DK25">
        <v>0.59523809523809523</v>
      </c>
      <c r="DL25">
        <v>0.49756287173330482</v>
      </c>
      <c r="DS25">
        <v>3.4929753850802294</v>
      </c>
      <c r="DT25">
        <v>0.38789379349559588</v>
      </c>
      <c r="DU25">
        <v>0.59523809523809523</v>
      </c>
      <c r="DV25">
        <v>0.5932011976672984</v>
      </c>
    </row>
    <row r="26" spans="1:130" x14ac:dyDescent="0.25">
      <c r="C26">
        <v>5.6559497530583362</v>
      </c>
      <c r="D26">
        <v>0.29178905316952203</v>
      </c>
      <c r="E26">
        <v>0.61904761904761907</v>
      </c>
      <c r="F26">
        <v>0.65159840140019587</v>
      </c>
      <c r="M26">
        <v>6.0620124897709857</v>
      </c>
      <c r="N26">
        <v>0.34780608623833908</v>
      </c>
      <c r="O26">
        <v>0.61904761904761907</v>
      </c>
      <c r="P26">
        <v>0.65521799590175767</v>
      </c>
      <c r="W26">
        <v>4.0010401474822501</v>
      </c>
      <c r="X26">
        <v>0.42640225002346666</v>
      </c>
      <c r="Y26">
        <v>0.61904761904761907</v>
      </c>
      <c r="Z26">
        <v>0.62382410869250871</v>
      </c>
      <c r="AG26">
        <v>6.5702841139109331</v>
      </c>
      <c r="AH26">
        <v>0.29487928124537166</v>
      </c>
      <c r="AI26">
        <v>0.61904761904761907</v>
      </c>
      <c r="AJ26">
        <v>0.66394804455137502</v>
      </c>
      <c r="AQ26">
        <v>1.2062466479830816</v>
      </c>
      <c r="AR26">
        <v>0.18815412186008751</v>
      </c>
      <c r="AS26">
        <v>0.61904761904761907</v>
      </c>
      <c r="AT26">
        <v>0.61819225723531523</v>
      </c>
      <c r="BA26">
        <v>-10.106226982847133</v>
      </c>
      <c r="BB26">
        <v>5.9427470897288831E-3</v>
      </c>
      <c r="BC26">
        <v>0.61904761904761907</v>
      </c>
      <c r="BD26">
        <v>0.5947835030714439</v>
      </c>
      <c r="BK26">
        <v>15.184401942008625</v>
      </c>
      <c r="BL26">
        <v>7.8492671347944951E-2</v>
      </c>
      <c r="BM26">
        <v>0.61904761904761907</v>
      </c>
      <c r="BN26">
        <v>0.65666733183162307</v>
      </c>
      <c r="BU26">
        <v>16.59562922915665</v>
      </c>
      <c r="BV26">
        <v>6.1738918092050843E-2</v>
      </c>
      <c r="BW26">
        <v>0.61904761904761907</v>
      </c>
      <c r="BX26">
        <v>0.65709556831660187</v>
      </c>
      <c r="CE26">
        <v>7.4556726446908224</v>
      </c>
      <c r="CF26">
        <v>0.31583364554419868</v>
      </c>
      <c r="CG26">
        <v>0.61904761904761907</v>
      </c>
      <c r="CH26">
        <v>0.66508120643410051</v>
      </c>
      <c r="CO26">
        <v>6.7619122021497189</v>
      </c>
      <c r="CP26">
        <v>0.36345217702137494</v>
      </c>
      <c r="CQ26">
        <v>0.61904761904761907</v>
      </c>
      <c r="CR26">
        <v>0.66133817742871237</v>
      </c>
      <c r="CY26">
        <v>-7.4132677138131218</v>
      </c>
      <c r="CZ26">
        <v>1.4192420127511157E-2</v>
      </c>
      <c r="DA26">
        <v>0.61904761904761907</v>
      </c>
      <c r="DB26">
        <v>0.52811708324321271</v>
      </c>
      <c r="DI26">
        <v>-43.714023110119314</v>
      </c>
      <c r="DJ26">
        <v>1.2486637594151721E-3</v>
      </c>
      <c r="DK26">
        <v>0.61904761904761907</v>
      </c>
      <c r="DL26">
        <v>0.50697948817569927</v>
      </c>
      <c r="DS26">
        <v>3.6357697915696381</v>
      </c>
      <c r="DT26">
        <v>0.38825505032831464</v>
      </c>
      <c r="DU26">
        <v>0.61904761904761907</v>
      </c>
      <c r="DV26">
        <v>0.60834375240212069</v>
      </c>
    </row>
    <row r="27" spans="1:130" x14ac:dyDescent="0.25">
      <c r="C27">
        <v>5.8818604928615592</v>
      </c>
      <c r="D27">
        <v>0.28383812731745311</v>
      </c>
      <c r="E27">
        <v>0.6428571428571429</v>
      </c>
      <c r="F27">
        <v>0.66778433757182865</v>
      </c>
      <c r="M27">
        <v>6.2515384454002874</v>
      </c>
      <c r="N27">
        <v>0.33832875879051078</v>
      </c>
      <c r="O27">
        <v>0.6428571428571429</v>
      </c>
      <c r="P27">
        <v>0.67422460112099136</v>
      </c>
      <c r="W27">
        <v>4.1544754122264642</v>
      </c>
      <c r="X27">
        <v>0.42585925952851356</v>
      </c>
      <c r="Y27">
        <v>0.6428571428571429</v>
      </c>
      <c r="Z27">
        <v>0.64710270394541181</v>
      </c>
      <c r="AG27">
        <v>6.7803798829047439</v>
      </c>
      <c r="AH27">
        <v>0.28561561408375968</v>
      </c>
      <c r="AI27">
        <v>0.6428571428571429</v>
      </c>
      <c r="AJ27">
        <v>0.68122810941328216</v>
      </c>
      <c r="AQ27">
        <v>1.3535076581149537</v>
      </c>
      <c r="AR27">
        <v>0.20054690631334712</v>
      </c>
      <c r="AS27">
        <v>0.6428571428571429</v>
      </c>
      <c r="AT27">
        <v>0.6452829260320847</v>
      </c>
      <c r="BA27">
        <v>-9.9311078966668624</v>
      </c>
      <c r="BB27">
        <v>6.2775181353758808E-3</v>
      </c>
      <c r="BC27">
        <v>0.6428571428571429</v>
      </c>
      <c r="BD27">
        <v>0.62398899147773301</v>
      </c>
      <c r="BK27">
        <v>15.780754048859201</v>
      </c>
      <c r="BL27">
        <v>7.0904727548736168E-2</v>
      </c>
      <c r="BM27">
        <v>0.6428571428571429</v>
      </c>
      <c r="BN27">
        <v>0.67815584981164934</v>
      </c>
      <c r="BU27">
        <v>17.24353979218726</v>
      </c>
      <c r="BV27">
        <v>5.5715691849935127E-2</v>
      </c>
      <c r="BW27">
        <v>0.6428571428571429</v>
      </c>
      <c r="BX27">
        <v>0.67821511737369566</v>
      </c>
      <c r="CE27">
        <v>7.7320197129550889</v>
      </c>
      <c r="CF27">
        <v>0.3008335654947365</v>
      </c>
      <c r="CG27">
        <v>0.6428571428571429</v>
      </c>
      <c r="CH27">
        <v>0.68532621266762228</v>
      </c>
      <c r="CO27">
        <v>7.016657158387984</v>
      </c>
      <c r="CP27">
        <v>0.34867722184139671</v>
      </c>
      <c r="CQ27">
        <v>0.6428571428571429</v>
      </c>
      <c r="CR27">
        <v>0.68223861442727263</v>
      </c>
      <c r="CY27">
        <v>-7.2573633700083242</v>
      </c>
      <c r="CZ27">
        <v>1.5082263814346838E-2</v>
      </c>
      <c r="DA27">
        <v>0.6428571428571429</v>
      </c>
      <c r="DB27">
        <v>0.55259546079362543</v>
      </c>
      <c r="DI27">
        <v>-43.388034679165244</v>
      </c>
      <c r="DJ27">
        <v>1.2934931439367331E-3</v>
      </c>
      <c r="DK27">
        <v>0.6428571428571429</v>
      </c>
      <c r="DL27">
        <v>0.52177935607523374</v>
      </c>
      <c r="DS27">
        <v>3.7785641980590468</v>
      </c>
      <c r="DT27">
        <v>0.38827963263311266</v>
      </c>
      <c r="DU27">
        <v>0.6428571428571429</v>
      </c>
      <c r="DV27">
        <v>0.63111944699271016</v>
      </c>
    </row>
    <row r="28" spans="1:130" x14ac:dyDescent="0.25">
      <c r="C28">
        <v>6.1077712326647822</v>
      </c>
      <c r="D28">
        <v>0.2761038553158916</v>
      </c>
      <c r="E28">
        <v>0.66666666666666663</v>
      </c>
      <c r="F28">
        <v>0.67553358392364138</v>
      </c>
      <c r="M28">
        <v>6.441064401029589</v>
      </c>
      <c r="N28">
        <v>0.3291096779321106</v>
      </c>
      <c r="O28">
        <v>0.66666666666666663</v>
      </c>
      <c r="P28">
        <v>0.68326205623977354</v>
      </c>
      <c r="W28">
        <v>4.3079106769706783</v>
      </c>
      <c r="X28">
        <v>0.42477917554838784</v>
      </c>
      <c r="Y28">
        <v>0.66666666666666663</v>
      </c>
      <c r="Z28">
        <v>0.65821609026984695</v>
      </c>
      <c r="AG28">
        <v>6.9904756518985547</v>
      </c>
      <c r="AH28">
        <v>0.27670491785617951</v>
      </c>
      <c r="AI28">
        <v>0.66666666666666663</v>
      </c>
      <c r="AJ28">
        <v>0.6894499999440824</v>
      </c>
      <c r="AQ28">
        <v>1.5007686682468258</v>
      </c>
      <c r="AR28">
        <v>0.21302092289483623</v>
      </c>
      <c r="AS28">
        <v>0.66666666666666663</v>
      </c>
      <c r="AT28">
        <v>0.65821170795265627</v>
      </c>
      <c r="BA28">
        <v>-9.7559888104865919</v>
      </c>
      <c r="BB28">
        <v>6.6309786411556226E-3</v>
      </c>
      <c r="BC28">
        <v>0.66666666666666663</v>
      </c>
      <c r="BD28">
        <v>0.63816537249783178</v>
      </c>
      <c r="BK28">
        <v>16.377106155709775</v>
      </c>
      <c r="BL28">
        <v>6.4199404023426734E-2</v>
      </c>
      <c r="BM28">
        <v>0.66666666666666663</v>
      </c>
      <c r="BN28">
        <v>0.68822015734434994</v>
      </c>
      <c r="BU28">
        <v>17.89145035521787</v>
      </c>
      <c r="BV28">
        <v>5.0412238938582751E-2</v>
      </c>
      <c r="BW28">
        <v>0.66666666666666663</v>
      </c>
      <c r="BX28">
        <v>0.68810481677764557</v>
      </c>
      <c r="CE28">
        <v>8.0083667812193546</v>
      </c>
      <c r="CF28">
        <v>0.28645049051306404</v>
      </c>
      <c r="CG28">
        <v>0.66666666666666663</v>
      </c>
      <c r="CH28">
        <v>0.69485869548916823</v>
      </c>
      <c r="CO28">
        <v>7.2714021146262491</v>
      </c>
      <c r="CP28">
        <v>0.33424620496498308</v>
      </c>
      <c r="CQ28">
        <v>0.66666666666666663</v>
      </c>
      <c r="CR28">
        <v>0.692087427546206</v>
      </c>
      <c r="CY28">
        <v>-7.1014590262035266</v>
      </c>
      <c r="CZ28">
        <v>1.6018106597218505E-2</v>
      </c>
      <c r="DA28">
        <v>0.66666666666666663</v>
      </c>
      <c r="DB28">
        <v>0.56467214955888378</v>
      </c>
      <c r="DI28">
        <v>-43.062046248211175</v>
      </c>
      <c r="DJ28">
        <v>1.3399277842706858E-3</v>
      </c>
      <c r="DK28">
        <v>0.66666666666666663</v>
      </c>
      <c r="DL28">
        <v>0.52918444078508964</v>
      </c>
      <c r="DS28">
        <v>3.9213586045484554</v>
      </c>
      <c r="DT28">
        <v>0.38798757948560575</v>
      </c>
      <c r="DU28">
        <v>0.66666666666666663</v>
      </c>
      <c r="DV28">
        <v>0.64206366303050699</v>
      </c>
    </row>
    <row r="29" spans="1:130" x14ac:dyDescent="0.25">
      <c r="C29">
        <v>6.3336819724680051</v>
      </c>
      <c r="D29">
        <v>0.26858033358935302</v>
      </c>
      <c r="E29">
        <v>0.69047619047619047</v>
      </c>
      <c r="F29">
        <v>0.67600938949540512</v>
      </c>
      <c r="M29">
        <v>6.6305903566588906</v>
      </c>
      <c r="N29">
        <v>0.32014180673196574</v>
      </c>
      <c r="O29">
        <v>0.69047619047619047</v>
      </c>
      <c r="P29">
        <v>0.68381561902689125</v>
      </c>
      <c r="W29">
        <v>4.4613459417148924</v>
      </c>
      <c r="X29">
        <v>0.42320357351510762</v>
      </c>
      <c r="Y29">
        <v>0.69047619047619047</v>
      </c>
      <c r="Z29">
        <v>0.65889761435543459</v>
      </c>
      <c r="AG29">
        <v>7.2005714208923655</v>
      </c>
      <c r="AH29">
        <v>0.26812788553580758</v>
      </c>
      <c r="AI29">
        <v>0.69047619047619047</v>
      </c>
      <c r="AJ29">
        <v>0.68995375035151585</v>
      </c>
      <c r="AQ29">
        <v>1.6480296783786978</v>
      </c>
      <c r="AR29">
        <v>0.22551975619933703</v>
      </c>
      <c r="AS29">
        <v>0.69047619047619047</v>
      </c>
      <c r="AT29">
        <v>0.659004238457786</v>
      </c>
      <c r="BA29">
        <v>-9.5808697243063214</v>
      </c>
      <c r="BB29">
        <v>7.0041523399989713E-3</v>
      </c>
      <c r="BC29">
        <v>0.69047619047619047</v>
      </c>
      <c r="BD29">
        <v>0.6390392035968645</v>
      </c>
      <c r="BK29">
        <v>16.973458262560349</v>
      </c>
      <c r="BL29">
        <v>5.8261491665875985E-2</v>
      </c>
      <c r="BM29">
        <v>0.69047619047619047</v>
      </c>
      <c r="BN29">
        <v>0.68883329539946125</v>
      </c>
      <c r="BU29">
        <v>18.53936091824848</v>
      </c>
      <c r="BV29">
        <v>4.5729902603913249E-2</v>
      </c>
      <c r="BW29">
        <v>0.69047619047619047</v>
      </c>
      <c r="BX29">
        <v>0.688707295348717</v>
      </c>
      <c r="CE29">
        <v>8.2847138494836212</v>
      </c>
      <c r="CF29">
        <v>0.27268900392741929</v>
      </c>
      <c r="CG29">
        <v>0.69047619047619047</v>
      </c>
      <c r="CH29">
        <v>0.69544056813344035</v>
      </c>
      <c r="CO29">
        <v>7.5261470708645142</v>
      </c>
      <c r="CP29">
        <v>0.32020586641814497</v>
      </c>
      <c r="CQ29">
        <v>0.69047619047619047</v>
      </c>
      <c r="CR29">
        <v>0.69268875035577959</v>
      </c>
      <c r="CY29">
        <v>-6.9455546823987291</v>
      </c>
      <c r="CZ29">
        <v>1.7001623636495617E-2</v>
      </c>
      <c r="DA29">
        <v>0.69047619047619047</v>
      </c>
      <c r="DB29">
        <v>0.56542116301795731</v>
      </c>
      <c r="DI29">
        <v>-42.736057817257105</v>
      </c>
      <c r="DJ29">
        <v>1.3880248536016033E-3</v>
      </c>
      <c r="DK29">
        <v>0.69047619047619047</v>
      </c>
      <c r="DL29">
        <v>0.52964614982997649</v>
      </c>
      <c r="DS29">
        <v>4.0641530110378641</v>
      </c>
      <c r="DT29">
        <v>0.38739762776445924</v>
      </c>
      <c r="DU29">
        <v>0.69047619047619047</v>
      </c>
      <c r="DV29">
        <v>0.64273634399122903</v>
      </c>
    </row>
    <row r="30" spans="1:130" x14ac:dyDescent="0.25">
      <c r="C30">
        <v>6.5595927122712281</v>
      </c>
      <c r="D30">
        <v>0.2612618194281921</v>
      </c>
      <c r="E30">
        <v>0.7142857142857143</v>
      </c>
      <c r="F30">
        <v>0.72139179291414934</v>
      </c>
      <c r="M30">
        <v>6.8201163122881923</v>
      </c>
      <c r="N30">
        <v>0.31141830000741971</v>
      </c>
      <c r="O30">
        <v>0.7142857142857143</v>
      </c>
      <c r="P30">
        <v>0.7358686503860592</v>
      </c>
      <c r="W30">
        <v>4.6147812064591065</v>
      </c>
      <c r="X30">
        <v>0.42117151022616622</v>
      </c>
      <c r="Y30">
        <v>0.7142857142857143</v>
      </c>
      <c r="Z30">
        <v>0.72323917195968845</v>
      </c>
      <c r="AG30">
        <v>7.4106671898861762</v>
      </c>
      <c r="AH30">
        <v>0.25986688136436387</v>
      </c>
      <c r="AI30">
        <v>0.7142857142857143</v>
      </c>
      <c r="AJ30">
        <v>0.73743271926957021</v>
      </c>
      <c r="AQ30">
        <v>1.7952906885105699</v>
      </c>
      <c r="AR30">
        <v>0.23798694115931213</v>
      </c>
      <c r="AS30">
        <v>0.7142857142857143</v>
      </c>
      <c r="AT30">
        <v>0.73338498511562245</v>
      </c>
      <c r="BA30">
        <v>-9.4057506381260509</v>
      </c>
      <c r="BB30">
        <v>7.3981167526779978E-3</v>
      </c>
      <c r="BC30">
        <v>0.7142857142857143</v>
      </c>
      <c r="BD30">
        <v>0.72323219090941804</v>
      </c>
      <c r="BK30">
        <v>17.569810369410924</v>
      </c>
      <c r="BL30">
        <v>5.2991631439568671E-2</v>
      </c>
      <c r="BM30">
        <v>0.7142857142857143</v>
      </c>
      <c r="BN30">
        <v>0.74467441925606037</v>
      </c>
      <c r="BU30">
        <v>19.18727148127909</v>
      </c>
      <c r="BV30">
        <v>4.1584782452899281E-2</v>
      </c>
      <c r="BW30">
        <v>0.7142857142857143</v>
      </c>
      <c r="BX30">
        <v>0.74358377287579591</v>
      </c>
      <c r="CE30">
        <v>8.5610609177478878</v>
      </c>
      <c r="CF30">
        <v>0.25954583403107395</v>
      </c>
      <c r="CG30">
        <v>0.7142857142857143</v>
      </c>
      <c r="CH30">
        <v>0.7490736986745028</v>
      </c>
      <c r="CO30">
        <v>7.7808920271027793</v>
      </c>
      <c r="CP30">
        <v>0.30659011561228028</v>
      </c>
      <c r="CQ30">
        <v>0.7142857142857143</v>
      </c>
      <c r="CR30">
        <v>0.74816199639523462</v>
      </c>
      <c r="CY30">
        <v>-6.7896503385939315</v>
      </c>
      <c r="CZ30">
        <v>1.8034503425556261E-2</v>
      </c>
      <c r="DA30">
        <v>0.7142857142857143</v>
      </c>
      <c r="DB30">
        <v>0.64072775745282562</v>
      </c>
      <c r="DI30">
        <v>-42.410069386303036</v>
      </c>
      <c r="DJ30">
        <v>1.4378435388132885E-3</v>
      </c>
      <c r="DK30">
        <v>0.7142857142857143</v>
      </c>
      <c r="DL30">
        <v>0.57780925085462276</v>
      </c>
      <c r="DS30">
        <v>4.2069474175272727</v>
      </c>
      <c r="DT30">
        <v>0.3865273506942718</v>
      </c>
      <c r="DU30">
        <v>0.7142857142857143</v>
      </c>
      <c r="DV30">
        <v>0.70708488801168135</v>
      </c>
    </row>
    <row r="31" spans="1:130" x14ac:dyDescent="0.25">
      <c r="C31">
        <v>6.785503452074451</v>
      </c>
      <c r="D31">
        <v>0.25414272660518838</v>
      </c>
      <c r="E31">
        <v>0.73809523809523814</v>
      </c>
      <c r="F31">
        <v>0.72612119949781118</v>
      </c>
      <c r="M31">
        <v>7.0096422679174939</v>
      </c>
      <c r="N31">
        <v>0.30293249909939934</v>
      </c>
      <c r="O31">
        <v>0.73809523809523814</v>
      </c>
      <c r="P31">
        <v>0.74120432561081628</v>
      </c>
      <c r="W31">
        <v>4.7682164712033206</v>
      </c>
      <c r="X31">
        <v>0.41871967697327384</v>
      </c>
      <c r="Y31">
        <v>0.73809523809523814</v>
      </c>
      <c r="Z31">
        <v>0.72984462105119574</v>
      </c>
      <c r="AG31">
        <v>7.620762958879987</v>
      </c>
      <c r="AH31">
        <v>0.25190573058796778</v>
      </c>
      <c r="AI31">
        <v>0.73809523809523814</v>
      </c>
      <c r="AJ31">
        <v>0.74231600440303147</v>
      </c>
      <c r="AQ31">
        <v>1.942551698642442</v>
      </c>
      <c r="AR31">
        <v>0.25036653909642209</v>
      </c>
      <c r="AS31">
        <v>0.73809523809523814</v>
      </c>
      <c r="AT31">
        <v>0.74094126871087995</v>
      </c>
      <c r="BA31">
        <v>-9.2306315519457804</v>
      </c>
      <c r="BB31">
        <v>7.8140057454320674E-3</v>
      </c>
      <c r="BC31">
        <v>0.73809523809523814</v>
      </c>
      <c r="BD31">
        <v>0.73198647092441238</v>
      </c>
      <c r="BK31">
        <v>18.166162476261498</v>
      </c>
      <c r="BL31">
        <v>4.8304211675644713E-2</v>
      </c>
      <c r="BM31">
        <v>0.73809523809523814</v>
      </c>
      <c r="BN31">
        <v>0.75018696155854792</v>
      </c>
      <c r="BU31">
        <v>19.8351820443097</v>
      </c>
      <c r="BV31">
        <v>3.7905444558040936E-2</v>
      </c>
      <c r="BW31">
        <v>0.73809523809523814</v>
      </c>
      <c r="BX31">
        <v>0.74900359438711461</v>
      </c>
      <c r="CE31">
        <v>8.8374079860121544</v>
      </c>
      <c r="CF31">
        <v>0.24701175002598935</v>
      </c>
      <c r="CG31">
        <v>0.73809523809523814</v>
      </c>
      <c r="CH31">
        <v>0.75444631294707154</v>
      </c>
      <c r="CO31">
        <v>8.0356369833410444</v>
      </c>
      <c r="CP31">
        <v>0.29342236313436371</v>
      </c>
      <c r="CQ31">
        <v>0.73809523809523814</v>
      </c>
      <c r="CR31">
        <v>0.75372154810114556</v>
      </c>
      <c r="CY31">
        <v>-6.633745994789134</v>
      </c>
      <c r="CZ31">
        <v>1.9118444357946893E-2</v>
      </c>
      <c r="DA31">
        <v>0.73809523809523814</v>
      </c>
      <c r="DB31">
        <v>0.64899353244557167</v>
      </c>
      <c r="DI31">
        <v>-42.084080955348966</v>
      </c>
      <c r="DJ31">
        <v>1.4894451097503998E-3</v>
      </c>
      <c r="DK31">
        <v>0.73809523809523814</v>
      </c>
      <c r="DL31">
        <v>0.58334324888389033</v>
      </c>
      <c r="DS31">
        <v>4.3497418240166814</v>
      </c>
      <c r="DT31">
        <v>0.38539327529752015</v>
      </c>
      <c r="DU31">
        <v>0.73809523809523814</v>
      </c>
      <c r="DV31">
        <v>0.71379008562101109</v>
      </c>
    </row>
    <row r="32" spans="1:130" x14ac:dyDescent="0.25">
      <c r="C32">
        <v>7.011414191877674</v>
      </c>
      <c r="D32">
        <v>0.24721762111157508</v>
      </c>
      <c r="E32">
        <v>0.76190476190476186</v>
      </c>
      <c r="F32">
        <v>0.72987989129307829</v>
      </c>
      <c r="M32">
        <v>7.1991682235467955</v>
      </c>
      <c r="N32">
        <v>0.29467792678985516</v>
      </c>
      <c r="O32">
        <v>0.76190476190476186</v>
      </c>
      <c r="P32">
        <v>0.74543226615221059</v>
      </c>
      <c r="W32">
        <v>4.9216517359475347</v>
      </c>
      <c r="X32">
        <v>0.41588254139502012</v>
      </c>
      <c r="Y32">
        <v>0.76190476190476186</v>
      </c>
      <c r="Z32">
        <v>0.73507721366140821</v>
      </c>
      <c r="AG32">
        <v>7.8308587278737978</v>
      </c>
      <c r="AH32">
        <v>0.24422954297770882</v>
      </c>
      <c r="AI32">
        <v>0.76190476190476186</v>
      </c>
      <c r="AJ32">
        <v>0.74618829302111533</v>
      </c>
      <c r="AQ32">
        <v>2.0898127087743141</v>
      </c>
      <c r="AR32">
        <v>0.26260368180168076</v>
      </c>
      <c r="AS32">
        <v>0.76190476190476186</v>
      </c>
      <c r="AT32">
        <v>0.74691200652861056</v>
      </c>
      <c r="BA32">
        <v>-9.0555124657655099</v>
      </c>
      <c r="BB32">
        <v>8.253012176924604E-3</v>
      </c>
      <c r="BC32">
        <v>0.76190476190476186</v>
      </c>
      <c r="BD32">
        <v>0.73892305640910028</v>
      </c>
      <c r="BK32">
        <v>18.762514583112072</v>
      </c>
      <c r="BL32">
        <v>4.412547505157538E-2</v>
      </c>
      <c r="BM32">
        <v>0.76190476190476186</v>
      </c>
      <c r="BN32">
        <v>0.7545261912019966</v>
      </c>
      <c r="BU32">
        <v>20.483092607340311</v>
      </c>
      <c r="BV32">
        <v>3.4630972932575714E-2</v>
      </c>
      <c r="BW32">
        <v>0.76190476190476186</v>
      </c>
      <c r="BX32">
        <v>0.75327042778513553</v>
      </c>
      <c r="CE32">
        <v>9.113755054276421</v>
      </c>
      <c r="CF32">
        <v>0.2350730739082206</v>
      </c>
      <c r="CG32">
        <v>0.76190476190476186</v>
      </c>
      <c r="CH32">
        <v>0.75868653144313725</v>
      </c>
      <c r="CO32">
        <v>8.2903819395793104</v>
      </c>
      <c r="CP32">
        <v>0.28071746916635526</v>
      </c>
      <c r="CQ32">
        <v>0.76190476190476186</v>
      </c>
      <c r="CR32">
        <v>0.75810924836266114</v>
      </c>
      <c r="CY32">
        <v>-6.4778416509843364</v>
      </c>
      <c r="CZ32">
        <v>2.0255151053782464E-2</v>
      </c>
      <c r="DA32">
        <v>0.76190476190476186</v>
      </c>
      <c r="DB32">
        <v>0.65561437076013851</v>
      </c>
      <c r="DI32">
        <v>-41.758092524394897</v>
      </c>
      <c r="DJ32">
        <v>1.542892990738971E-3</v>
      </c>
      <c r="DK32">
        <v>0.76190476190476186</v>
      </c>
      <c r="DL32">
        <v>0.58781766462879381</v>
      </c>
      <c r="DS32">
        <v>4.4925362305060901</v>
      </c>
      <c r="DT32">
        <v>0.38401098260344535</v>
      </c>
      <c r="DU32">
        <v>0.76190476190476186</v>
      </c>
      <c r="DV32">
        <v>0.71911544557062168</v>
      </c>
    </row>
    <row r="33" spans="3:126" x14ac:dyDescent="0.25">
      <c r="C33">
        <v>7.237324931680897</v>
      </c>
      <c r="D33">
        <v>0.24048121700925587</v>
      </c>
      <c r="E33">
        <v>0.7857142857142857</v>
      </c>
      <c r="F33">
        <v>0.75164671302467767</v>
      </c>
      <c r="M33">
        <v>7.3886941791760972</v>
      </c>
      <c r="N33">
        <v>0.2866482823576964</v>
      </c>
      <c r="O33">
        <v>0.7857142857142857</v>
      </c>
      <c r="P33">
        <v>0.76969060380559839</v>
      </c>
      <c r="W33">
        <v>5.0750870006917488</v>
      </c>
      <c r="X33">
        <v>0.41269247923139313</v>
      </c>
      <c r="Y33">
        <v>0.7857142857142857</v>
      </c>
      <c r="Z33">
        <v>0.76504362875687693</v>
      </c>
      <c r="AG33">
        <v>8.0409544968676094</v>
      </c>
      <c r="AH33">
        <v>0.23682456371463731</v>
      </c>
      <c r="AI33">
        <v>0.7857142857142857</v>
      </c>
      <c r="AJ33">
        <v>0.76846112780989684</v>
      </c>
      <c r="AQ33">
        <v>2.2370737189061862</v>
      </c>
      <c r="AR33">
        <v>0.27464507671709487</v>
      </c>
      <c r="AS33">
        <v>0.7857142857142857</v>
      </c>
      <c r="AT33">
        <v>0.78080316022159635</v>
      </c>
      <c r="BA33">
        <v>-8.8803933795852394</v>
      </c>
      <c r="BB33">
        <v>8.7163906334579641E-3</v>
      </c>
      <c r="BC33">
        <v>0.7857142857142857</v>
      </c>
      <c r="BD33">
        <v>0.77853384582045759</v>
      </c>
      <c r="BK33">
        <v>19.358866689962646</v>
      </c>
      <c r="BL33">
        <v>4.0391847450566599E-2</v>
      </c>
      <c r="BM33">
        <v>0.7857142857142857</v>
      </c>
      <c r="BN33">
        <v>0.77892462749316271</v>
      </c>
      <c r="BU33">
        <v>21.131003170370921</v>
      </c>
      <c r="BV33">
        <v>3.1709322836959875E-2</v>
      </c>
      <c r="BW33">
        <v>0.7857142857142857</v>
      </c>
      <c r="BX33">
        <v>0.77727415491902518</v>
      </c>
      <c r="CE33">
        <v>9.3901021225406875</v>
      </c>
      <c r="CF33">
        <v>0.22371288313966323</v>
      </c>
      <c r="CG33">
        <v>0.7857142857142857</v>
      </c>
      <c r="CH33">
        <v>0.78272157918595875</v>
      </c>
      <c r="CO33">
        <v>8.5451268958175763</v>
      </c>
      <c r="CP33">
        <v>0.26848336811016271</v>
      </c>
      <c r="CQ33">
        <v>0.7857142857142857</v>
      </c>
      <c r="CR33">
        <v>0.78297528685076023</v>
      </c>
      <c r="CY33">
        <v>-6.3219373071795388</v>
      </c>
      <c r="CZ33">
        <v>2.1446330444631741E-2</v>
      </c>
      <c r="DA33">
        <v>0.7857142857142857</v>
      </c>
      <c r="DB33">
        <v>0.69478549873978857</v>
      </c>
      <c r="DI33">
        <v>-41.432104093440827</v>
      </c>
      <c r="DJ33">
        <v>1.5982528344301728E-3</v>
      </c>
      <c r="DK33">
        <v>0.7857142857142857</v>
      </c>
      <c r="DL33">
        <v>0.61513287339908174</v>
      </c>
      <c r="DS33">
        <v>4.6353306369954987</v>
      </c>
      <c r="DT33">
        <v>0.3823951936635559</v>
      </c>
      <c r="DU33">
        <v>0.7857142857142857</v>
      </c>
      <c r="DV33">
        <v>0.74985326883650849</v>
      </c>
    </row>
    <row r="34" spans="3:126" x14ac:dyDescent="0.25">
      <c r="C34">
        <v>7.4632356714841199</v>
      </c>
      <c r="D34">
        <v>0.23392837239604469</v>
      </c>
      <c r="E34">
        <v>0.80952380952380953</v>
      </c>
      <c r="F34">
        <v>0.75720236867834823</v>
      </c>
      <c r="M34">
        <v>7.5782201348053988</v>
      </c>
      <c r="N34">
        <v>0.27883743676944589</v>
      </c>
      <c r="O34">
        <v>0.80952380952380953</v>
      </c>
      <c r="P34">
        <v>0.77581842392928413</v>
      </c>
      <c r="W34">
        <v>5.2285222654359629</v>
      </c>
      <c r="X34">
        <v>0.40917989698356416</v>
      </c>
      <c r="Y34">
        <v>0.80952380952380953</v>
      </c>
      <c r="Z34">
        <v>0.77258918709378732</v>
      </c>
      <c r="AG34">
        <v>8.2510502658614211</v>
      </c>
      <c r="AH34">
        <v>0.22967804660632321</v>
      </c>
      <c r="AI34">
        <v>0.80952380952380953</v>
      </c>
      <c r="AJ34">
        <v>0.77410430301226862</v>
      </c>
      <c r="AQ34">
        <v>2.3843347290380583</v>
      </c>
      <c r="AR34">
        <v>0.28643946762293993</v>
      </c>
      <c r="AS34">
        <v>0.80952380952380953</v>
      </c>
      <c r="AT34">
        <v>0.7892426342741099</v>
      </c>
      <c r="BA34">
        <v>-8.7052742934049689</v>
      </c>
      <c r="BB34">
        <v>9.2054602506634452E-3</v>
      </c>
      <c r="BC34">
        <v>0.80952380952380953</v>
      </c>
      <c r="BD34">
        <v>0.78843444841222776</v>
      </c>
      <c r="BK34">
        <v>19.95521879681322</v>
      </c>
      <c r="BL34">
        <v>3.7048482033614945E-2</v>
      </c>
      <c r="BM34">
        <v>0.80952380952380953</v>
      </c>
      <c r="BN34">
        <v>0.78495257043744815</v>
      </c>
      <c r="BU34">
        <v>21.778913733401531</v>
      </c>
      <c r="BV34">
        <v>2.9095935211123709E-2</v>
      </c>
      <c r="BW34">
        <v>0.80952380952380953</v>
      </c>
      <c r="BX34">
        <v>0.78320857991802328</v>
      </c>
      <c r="CE34">
        <v>9.6664491908049541</v>
      </c>
      <c r="CF34">
        <v>0.21291196447648408</v>
      </c>
      <c r="CG34">
        <v>0.80952380952380953</v>
      </c>
      <c r="CH34">
        <v>0.78871309587996463</v>
      </c>
      <c r="CO34">
        <v>8.7998718520558423</v>
      </c>
      <c r="CP34">
        <v>0.25672242056004985</v>
      </c>
      <c r="CQ34">
        <v>0.80952380952380953</v>
      </c>
      <c r="CR34">
        <v>0.78917143855828964</v>
      </c>
      <c r="CY34">
        <v>-6.1660329633747413</v>
      </c>
      <c r="CZ34">
        <v>2.2693687617150501E-2</v>
      </c>
      <c r="DA34">
        <v>0.80952380952380953</v>
      </c>
      <c r="DB34">
        <v>0.70498644890118634</v>
      </c>
      <c r="DI34">
        <v>-41.106115662486758</v>
      </c>
      <c r="DJ34">
        <v>1.6555925980327657E-3</v>
      </c>
      <c r="DK34">
        <v>0.80952380952380953</v>
      </c>
      <c r="DL34">
        <v>0.6225101290373789</v>
      </c>
      <c r="DS34">
        <v>4.7781250434849074</v>
      </c>
      <c r="DT34">
        <v>0.38055984380991342</v>
      </c>
      <c r="DU34">
        <v>0.80952380952380953</v>
      </c>
      <c r="DV34">
        <v>0.75765910794553926</v>
      </c>
    </row>
    <row r="35" spans="3:126" x14ac:dyDescent="0.25">
      <c r="C35">
        <v>7.6891464112873429</v>
      </c>
      <c r="D35">
        <v>0.22755408548084802</v>
      </c>
      <c r="E35">
        <v>0.83333333333333337</v>
      </c>
      <c r="F35">
        <v>0.7774489353429147</v>
      </c>
      <c r="M35">
        <v>7.7677460904347004</v>
      </c>
      <c r="N35">
        <v>0.27123942800094419</v>
      </c>
      <c r="O35">
        <v>0.83333333333333337</v>
      </c>
      <c r="P35">
        <v>0.79791896808658302</v>
      </c>
      <c r="W35">
        <v>5.381957530180177</v>
      </c>
      <c r="X35">
        <v>0.40537334634062133</v>
      </c>
      <c r="Y35">
        <v>0.83333333333333337</v>
      </c>
      <c r="Z35">
        <v>0.79967131695756766</v>
      </c>
      <c r="AG35">
        <v>8.4611460348552328</v>
      </c>
      <c r="AH35">
        <v>0.22277814565646245</v>
      </c>
      <c r="AI35">
        <v>0.83333333333333337</v>
      </c>
      <c r="AJ35">
        <v>0.79452532603767256</v>
      </c>
      <c r="AQ35">
        <v>2.5315957391699304</v>
      </c>
      <c r="AR35">
        <v>0.2979380465638336</v>
      </c>
      <c r="AS35">
        <v>0.83333333333333337</v>
      </c>
      <c r="AT35">
        <v>0.81915017816254954</v>
      </c>
      <c r="BA35">
        <v>-8.5301552072246984</v>
      </c>
      <c r="BB35">
        <v>9.7216076190681927E-3</v>
      </c>
      <c r="BC35">
        <v>0.83333333333333337</v>
      </c>
      <c r="BD35">
        <v>0.82348892935685292</v>
      </c>
      <c r="BK35">
        <v>20.551570903663794</v>
      </c>
      <c r="BL35">
        <v>3.4048002167037482E-2</v>
      </c>
      <c r="BM35">
        <v>0.83333333333333337</v>
      </c>
      <c r="BN35">
        <v>0.80623846949202027</v>
      </c>
      <c r="BU35">
        <v>22.426824296432141</v>
      </c>
      <c r="BV35">
        <v>2.6752573824806336E-2</v>
      </c>
      <c r="BW35">
        <v>0.83333333333333337</v>
      </c>
      <c r="BX35">
        <v>0.80418096023858543</v>
      </c>
      <c r="CE35">
        <v>9.9427962590692207</v>
      </c>
      <c r="CF35">
        <v>0.20264956762355388</v>
      </c>
      <c r="CG35">
        <v>0.83333333333333337</v>
      </c>
      <c r="CH35">
        <v>0.81005189669544397</v>
      </c>
      <c r="CO35">
        <v>9.0546168082941083</v>
      </c>
      <c r="CP35">
        <v>0.24543253622438141</v>
      </c>
      <c r="CQ35">
        <v>0.83333333333333337</v>
      </c>
      <c r="CR35">
        <v>0.81122429483116465</v>
      </c>
      <c r="CY35">
        <v>-6.0101286195699437</v>
      </c>
      <c r="CZ35">
        <v>2.3998921416803494E-2</v>
      </c>
      <c r="DA35">
        <v>0.83333333333333337</v>
      </c>
      <c r="DB35">
        <v>0.74270234291216364</v>
      </c>
      <c r="DI35">
        <v>-40.780127231532688</v>
      </c>
      <c r="DJ35">
        <v>1.7149826220006867E-3</v>
      </c>
      <c r="DK35">
        <v>0.83333333333333337</v>
      </c>
      <c r="DL35">
        <v>0.65091202848629859</v>
      </c>
      <c r="DS35">
        <v>4.9209194499743161</v>
      </c>
      <c r="DT35">
        <v>0.37851814711659509</v>
      </c>
      <c r="DU35">
        <v>0.83333333333333337</v>
      </c>
      <c r="DV35">
        <v>0.78590168133483329</v>
      </c>
    </row>
    <row r="36" spans="3:126" x14ac:dyDescent="0.25">
      <c r="C36">
        <v>7.9150571510905658</v>
      </c>
      <c r="D36">
        <v>0.22135349076579389</v>
      </c>
      <c r="E36">
        <v>0.8571428571428571</v>
      </c>
      <c r="F36">
        <v>0.80366791468720344</v>
      </c>
      <c r="M36">
        <v>7.9572720460640021</v>
      </c>
      <c r="N36">
        <v>0.26384845648653255</v>
      </c>
      <c r="O36">
        <v>0.8571428571428571</v>
      </c>
      <c r="P36">
        <v>0.82596516410164655</v>
      </c>
      <c r="W36">
        <v>5.5353927949243911</v>
      </c>
      <c r="X36">
        <v>0.40129963111879385</v>
      </c>
      <c r="Y36">
        <v>0.8571428571428571</v>
      </c>
      <c r="Z36">
        <v>0.8335994175910616</v>
      </c>
      <c r="AG36">
        <v>8.6712418038490444</v>
      </c>
      <c r="AH36">
        <v>0.21611382181766306</v>
      </c>
      <c r="AI36">
        <v>0.8571428571428571</v>
      </c>
      <c r="AJ36">
        <v>0.82062845031873588</v>
      </c>
      <c r="AQ36">
        <v>2.6788567493018025</v>
      </c>
      <c r="AR36">
        <v>0.30909481403821892</v>
      </c>
      <c r="AS36">
        <v>0.8571428571428571</v>
      </c>
      <c r="AT36">
        <v>0.85558864792115563</v>
      </c>
      <c r="BA36">
        <v>-8.3550361210444279</v>
      </c>
      <c r="BB36">
        <v>1.0266289770009816E-2</v>
      </c>
      <c r="BC36">
        <v>0.8571428571428571</v>
      </c>
      <c r="BD36">
        <v>0.86571335818835127</v>
      </c>
      <c r="BK36">
        <v>21.147923010514369</v>
      </c>
      <c r="BL36">
        <v>3.1349422666086861E-2</v>
      </c>
      <c r="BM36">
        <v>0.8571428571428571</v>
      </c>
      <c r="BN36">
        <v>0.83223732568264164</v>
      </c>
      <c r="BU36">
        <v>23.074734859462751</v>
      </c>
      <c r="BV36">
        <v>2.4646350604135486E-2</v>
      </c>
      <c r="BW36">
        <v>0.8571428571428571</v>
      </c>
      <c r="BX36">
        <v>0.82984259150543394</v>
      </c>
      <c r="CE36">
        <v>10.219143327333487</v>
      </c>
      <c r="CF36">
        <v>0.19290399794376673</v>
      </c>
      <c r="CG36">
        <v>0.8571428571428571</v>
      </c>
      <c r="CH36">
        <v>0.83652206355531644</v>
      </c>
      <c r="CO36">
        <v>9.3093617645323743</v>
      </c>
      <c r="CP36">
        <v>0.23460810478165581</v>
      </c>
      <c r="CQ36">
        <v>0.8571428571428571</v>
      </c>
      <c r="CR36">
        <v>0.83853001990524434</v>
      </c>
      <c r="CY36">
        <v>-5.8542242757651461</v>
      </c>
      <c r="CZ36">
        <v>2.5363719814149494E-2</v>
      </c>
      <c r="DA36">
        <v>0.8571428571428571</v>
      </c>
      <c r="DB36">
        <v>0.79224455423555729</v>
      </c>
      <c r="DI36">
        <v>-40.454138800578619</v>
      </c>
      <c r="DJ36">
        <v>1.7764957112432964E-3</v>
      </c>
      <c r="DK36">
        <v>0.8571428571428571</v>
      </c>
      <c r="DL36">
        <v>0.69154946812263529</v>
      </c>
      <c r="DS36">
        <v>5.0637138564637247</v>
      </c>
      <c r="DT36">
        <v>0.37628265265268485</v>
      </c>
      <c r="DU36">
        <v>0.8571428571428571</v>
      </c>
      <c r="DV36">
        <v>0.82179704750965321</v>
      </c>
    </row>
    <row r="37" spans="3:126" x14ac:dyDescent="0.25">
      <c r="C37">
        <v>8.1409678908937888</v>
      </c>
      <c r="D37">
        <v>0.21532185533239412</v>
      </c>
      <c r="E37">
        <v>0.88095238095238093</v>
      </c>
      <c r="F37">
        <v>0.81706646166907126</v>
      </c>
      <c r="M37">
        <v>8.1467980016933037</v>
      </c>
      <c r="N37">
        <v>0.25665888069223963</v>
      </c>
      <c r="O37">
        <v>0.88095238095238093</v>
      </c>
      <c r="P37">
        <v>0.84002765241217026</v>
      </c>
      <c r="W37">
        <v>5.6888280596686052</v>
      </c>
      <c r="X37">
        <v>0.39698390736281203</v>
      </c>
      <c r="Y37">
        <v>0.88095238095238093</v>
      </c>
      <c r="Z37">
        <v>0.85034608611907336</v>
      </c>
      <c r="AG37">
        <v>8.8813375728428561</v>
      </c>
      <c r="AH37">
        <v>0.20967476238316984</v>
      </c>
      <c r="AI37">
        <v>0.88095238095238093</v>
      </c>
      <c r="AJ37">
        <v>0.83381556962283521</v>
      </c>
      <c r="AQ37">
        <v>2.8261177594336746</v>
      </c>
      <c r="AR37">
        <v>0.31986688570034927</v>
      </c>
      <c r="AS37">
        <v>0.88095238095238093</v>
      </c>
      <c r="AT37">
        <v>0.87305686890842216</v>
      </c>
      <c r="BA37">
        <v>-8.1799170348641574</v>
      </c>
      <c r="BB37">
        <v>1.0841037237310329E-2</v>
      </c>
      <c r="BC37">
        <v>0.88095238095238093</v>
      </c>
      <c r="BD37">
        <v>0.88553767945629114</v>
      </c>
      <c r="BK37">
        <v>21.744275117364943</v>
      </c>
      <c r="BL37">
        <v>2.8917227830689642E-2</v>
      </c>
      <c r="BM37">
        <v>0.88095238095238093</v>
      </c>
      <c r="BN37">
        <v>0.84485856619223754</v>
      </c>
      <c r="BU37">
        <v>23.722645422493361</v>
      </c>
      <c r="BV37">
        <v>2.2748908964365142E-2</v>
      </c>
      <c r="BW37">
        <v>0.88095238095238093</v>
      </c>
      <c r="BX37">
        <v>0.84232365850834512</v>
      </c>
      <c r="CE37">
        <v>10.495490395597754</v>
      </c>
      <c r="CF37">
        <v>0.18365307984331505</v>
      </c>
      <c r="CG37">
        <v>0.88095238095238093</v>
      </c>
      <c r="CH37">
        <v>0.84954062641772998</v>
      </c>
      <c r="CO37">
        <v>9.5641067207706403</v>
      </c>
      <c r="CP37">
        <v>0.22424076592382139</v>
      </c>
      <c r="CQ37">
        <v>0.88095238095238093</v>
      </c>
      <c r="CR37">
        <v>0.85192907923298877</v>
      </c>
      <c r="CY37">
        <v>-5.6983199319603486</v>
      </c>
      <c r="CZ37">
        <v>2.6789755037354635E-2</v>
      </c>
      <c r="DA37">
        <v>0.88095238095238093</v>
      </c>
      <c r="DB37">
        <v>0.81750240257444429</v>
      </c>
      <c r="DI37">
        <v>-40.128150369624549</v>
      </c>
      <c r="DJ37">
        <v>1.840207218926655E-3</v>
      </c>
      <c r="DK37">
        <v>0.88095238095238093</v>
      </c>
      <c r="DL37">
        <v>0.71415225487505496</v>
      </c>
      <c r="DS37">
        <v>5.2065082629531334</v>
      </c>
      <c r="DT37">
        <v>0.37386529382195066</v>
      </c>
      <c r="DU37">
        <v>0.88095238095238093</v>
      </c>
      <c r="DV37">
        <v>0.83972921363058717</v>
      </c>
    </row>
    <row r="38" spans="3:126" x14ac:dyDescent="0.25">
      <c r="C38">
        <v>8.3668786306970109</v>
      </c>
      <c r="D38">
        <v>0.20945457522890396</v>
      </c>
      <c r="E38">
        <v>0.90476190476190477</v>
      </c>
      <c r="F38">
        <v>0.84349645855838551</v>
      </c>
      <c r="M38">
        <v>8.3363239573226053</v>
      </c>
      <c r="N38">
        <v>0.24966521280959489</v>
      </c>
      <c r="O38">
        <v>0.90476190476190477</v>
      </c>
      <c r="P38">
        <v>0.86717935812092051</v>
      </c>
      <c r="W38">
        <v>5.8422633244128193</v>
      </c>
      <c r="X38">
        <v>0.39244977717919216</v>
      </c>
      <c r="Y38">
        <v>0.90476190476190477</v>
      </c>
      <c r="Z38">
        <v>0.88197792184578683</v>
      </c>
      <c r="AG38">
        <v>9.0914333418366677</v>
      </c>
      <c r="AH38">
        <v>0.2034513109612574</v>
      </c>
      <c r="AI38">
        <v>0.90476190476190477</v>
      </c>
      <c r="AJ38">
        <v>0.85951620843132071</v>
      </c>
      <c r="AQ38">
        <v>2.9733787695655467</v>
      </c>
      <c r="AR38">
        <v>0.33021474495791703</v>
      </c>
      <c r="AS38">
        <v>0.90476190476190477</v>
      </c>
      <c r="AT38">
        <v>0.90490149568836997</v>
      </c>
      <c r="BA38">
        <v>-8.0047979486838869</v>
      </c>
      <c r="BB38">
        <v>1.144745718892002E-2</v>
      </c>
      <c r="BC38">
        <v>0.90476190476190477</v>
      </c>
      <c r="BD38">
        <v>0.92045580580295328</v>
      </c>
      <c r="BK38">
        <v>22.340627224215517</v>
      </c>
      <c r="BL38">
        <v>2.6720585530025782E-2</v>
      </c>
      <c r="BM38">
        <v>0.90476190476190477</v>
      </c>
      <c r="BN38">
        <v>0.86849100069366869</v>
      </c>
      <c r="BU38">
        <v>24.370555985523971</v>
      </c>
      <c r="BV38">
        <v>2.1035739288841195E-2</v>
      </c>
      <c r="BW38">
        <v>0.90476190476190477</v>
      </c>
      <c r="BX38">
        <v>0.86574735289526528</v>
      </c>
      <c r="CE38">
        <v>10.77183746386202</v>
      </c>
      <c r="CF38">
        <v>0.17487451632639653</v>
      </c>
      <c r="CG38">
        <v>0.90476190476190477</v>
      </c>
      <c r="CH38">
        <v>0.87421428984597815</v>
      </c>
      <c r="CO38">
        <v>9.8188516770089063</v>
      </c>
      <c r="CP38">
        <v>0.21432004492081017</v>
      </c>
      <c r="CQ38">
        <v>0.90476190476190477</v>
      </c>
      <c r="CR38">
        <v>0.87724383663782679</v>
      </c>
      <c r="CY38">
        <v>-5.542415588155551</v>
      </c>
      <c r="CZ38">
        <v>2.8278678475837309E-2</v>
      </c>
      <c r="DA38">
        <v>0.90476190476190477</v>
      </c>
      <c r="DB38">
        <v>0.866117473681979</v>
      </c>
      <c r="DI38">
        <v>-39.80216193867048</v>
      </c>
      <c r="DJ38">
        <v>1.9061951329350756E-3</v>
      </c>
      <c r="DK38">
        <v>0.90476190476190477</v>
      </c>
      <c r="DL38">
        <v>0.76264286063799769</v>
      </c>
      <c r="DS38">
        <v>5.3493026694425421</v>
      </c>
      <c r="DT38">
        <v>0.37127743185161549</v>
      </c>
      <c r="DU38">
        <v>0.90476190476190477</v>
      </c>
      <c r="DV38">
        <v>0.8739821479574561</v>
      </c>
    </row>
    <row r="39" spans="3:126" x14ac:dyDescent="0.25">
      <c r="C39">
        <v>8.5927893705002329</v>
      </c>
      <c r="D39">
        <v>0.20374717195612227</v>
      </c>
      <c r="E39">
        <v>0.9285714285714286</v>
      </c>
      <c r="F39">
        <v>0.86113846162884478</v>
      </c>
      <c r="M39">
        <v>8.525849912951907</v>
      </c>
      <c r="N39">
        <v>0.24286211456678033</v>
      </c>
      <c r="O39">
        <v>0.9285714285714286</v>
      </c>
      <c r="P39">
        <v>0.88482674881325696</v>
      </c>
      <c r="W39">
        <v>5.9956985891570334</v>
      </c>
      <c r="X39">
        <v>0.38771937680429697</v>
      </c>
      <c r="Y39">
        <v>0.9285714285714286</v>
      </c>
      <c r="Z39">
        <v>0.90188850150935429</v>
      </c>
      <c r="AG39">
        <v>9.3015291108304794</v>
      </c>
      <c r="AH39">
        <v>0.1974344063595502</v>
      </c>
      <c r="AI39">
        <v>0.9285714285714286</v>
      </c>
      <c r="AJ39">
        <v>0.87643140375670781</v>
      </c>
      <c r="AQ39">
        <v>3.1206397796974188</v>
      </c>
      <c r="AR39">
        <v>0.34010244187447197</v>
      </c>
      <c r="AS39">
        <v>0.9285714285714286</v>
      </c>
      <c r="AT39">
        <v>0.92402668672552235</v>
      </c>
      <c r="BA39">
        <v>-7.8296788625036156</v>
      </c>
      <c r="BB39">
        <v>1.2087236621385219E-2</v>
      </c>
      <c r="BC39">
        <v>0.9285714285714286</v>
      </c>
      <c r="BD39">
        <v>0.94031517839352985</v>
      </c>
      <c r="BK39">
        <v>22.936979331066091</v>
      </c>
      <c r="BL39">
        <v>2.4732678265176514E-2</v>
      </c>
      <c r="BM39">
        <v>0.9285714285714286</v>
      </c>
      <c r="BN39">
        <v>0.88337732352861453</v>
      </c>
      <c r="BU39">
        <v>25.018466548554581</v>
      </c>
      <c r="BV39">
        <v>1.9485604663999345E-2</v>
      </c>
      <c r="BW39">
        <v>0.9285714285714286</v>
      </c>
      <c r="BX39">
        <v>0.88054675821922868</v>
      </c>
      <c r="CE39">
        <v>11.048184532126287</v>
      </c>
      <c r="CF39">
        <v>0.16654616527800783</v>
      </c>
      <c r="CG39">
        <v>0.9285714285714286</v>
      </c>
      <c r="CH39">
        <v>0.88994446090660206</v>
      </c>
      <c r="CO39">
        <v>10.073596633247172</v>
      </c>
      <c r="CP39">
        <v>0.20483387584765239</v>
      </c>
      <c r="CQ39">
        <v>0.9285714285714286</v>
      </c>
      <c r="CR39">
        <v>0.89330921595917256</v>
      </c>
      <c r="CY39">
        <v>-5.3865112443507535</v>
      </c>
      <c r="CZ39">
        <v>2.9832115361236183E-2</v>
      </c>
      <c r="DA39">
        <v>0.9285714285714286</v>
      </c>
      <c r="DB39">
        <v>0.8967604226294319</v>
      </c>
      <c r="DI39">
        <v>-39.47617350771641</v>
      </c>
      <c r="DJ39">
        <v>1.9745401650629983E-3</v>
      </c>
      <c r="DK39">
        <v>0.9285714285714286</v>
      </c>
      <c r="DL39">
        <v>0.79793026347424567</v>
      </c>
      <c r="DS39">
        <v>5.4920970759319507</v>
      </c>
      <c r="DT39">
        <v>0.3685298943065875</v>
      </c>
      <c r="DU39">
        <v>0.9285714285714286</v>
      </c>
      <c r="DV39">
        <v>0.8957823389387447</v>
      </c>
    </row>
    <row r="40" spans="3:126" x14ac:dyDescent="0.25">
      <c r="C40">
        <v>8.818700110303455</v>
      </c>
      <c r="D40">
        <v>0.19819528904894992</v>
      </c>
      <c r="E40">
        <v>0.95238095238095233</v>
      </c>
      <c r="F40">
        <v>0.87264008630276746</v>
      </c>
      <c r="M40">
        <v>8.7153758685812086</v>
      </c>
      <c r="N40">
        <v>0.23624439315392362</v>
      </c>
      <c r="O40">
        <v>0.95238095238095233</v>
      </c>
      <c r="P40">
        <v>0.89610520442822572</v>
      </c>
      <c r="W40">
        <v>6.1491338539012474</v>
      </c>
      <c r="X40">
        <v>0.38281345935346794</v>
      </c>
      <c r="Y40">
        <v>0.95238095238095233</v>
      </c>
      <c r="Z40">
        <v>0.91427165243172981</v>
      </c>
      <c r="AG40">
        <v>9.5116248798242911</v>
      </c>
      <c r="AH40">
        <v>0.19161552901013834</v>
      </c>
      <c r="AI40">
        <v>0.95238095238095233</v>
      </c>
      <c r="AJ40">
        <v>0.88735067564286396</v>
      </c>
      <c r="AQ40">
        <v>3.2679007898292909</v>
      </c>
      <c r="AR40">
        <v>0.34949773969166897</v>
      </c>
      <c r="AS40">
        <v>0.95238095238095233</v>
      </c>
      <c r="AT40">
        <v>0.935496837711701</v>
      </c>
      <c r="BA40">
        <v>-7.6545597763233442</v>
      </c>
      <c r="BB40">
        <v>1.2762145608465458E-2</v>
      </c>
      <c r="BC40">
        <v>0.95238095238095233</v>
      </c>
      <c r="BD40">
        <v>0.95167211731505585</v>
      </c>
      <c r="BK40">
        <v>23.533331437916665</v>
      </c>
      <c r="BL40">
        <v>2.293013418294412E-2</v>
      </c>
      <c r="BM40">
        <v>0.95238095238095233</v>
      </c>
      <c r="BN40">
        <v>0.89272276116515403</v>
      </c>
      <c r="BU40">
        <v>25.666377111585192</v>
      </c>
      <c r="BV40">
        <v>1.8080058495177905E-2</v>
      </c>
      <c r="BW40">
        <v>0.95238095238095233</v>
      </c>
      <c r="BX40">
        <v>0.88985917008650595</v>
      </c>
      <c r="CE40">
        <v>11.324531600390554</v>
      </c>
      <c r="CF40">
        <v>0.1586462490584806</v>
      </c>
      <c r="CG40">
        <v>0.95238095238095233</v>
      </c>
      <c r="CH40">
        <v>0.89988401662001616</v>
      </c>
      <c r="CO40">
        <v>10.328341589485438</v>
      </c>
      <c r="CP40">
        <v>0.19576903106031349</v>
      </c>
      <c r="CQ40">
        <v>0.95238095238095233</v>
      </c>
      <c r="CR40">
        <v>0.90342190948229917</v>
      </c>
      <c r="CY40">
        <v>-5.2306069005459559</v>
      </c>
      <c r="CZ40">
        <v>3.1451659233219513E-2</v>
      </c>
      <c r="DA40">
        <v>0.95238095238095233</v>
      </c>
      <c r="DB40">
        <v>0.91549869555984686</v>
      </c>
      <c r="DI40">
        <v>-39.150185076762341</v>
      </c>
      <c r="DJ40">
        <v>2.0453258430078555E-3</v>
      </c>
      <c r="DK40">
        <v>0.95238095238095233</v>
      </c>
      <c r="DL40">
        <v>0.82211205270219567</v>
      </c>
      <c r="DS40">
        <v>5.6348914824213594</v>
      </c>
      <c r="DT40">
        <v>0.36563300935586163</v>
      </c>
      <c r="DU40">
        <v>0.95238095238095233</v>
      </c>
      <c r="DV40">
        <v>0.90942027411755799</v>
      </c>
    </row>
    <row r="41" spans="3:126" x14ac:dyDescent="0.25">
      <c r="C41">
        <v>9.0446108501066771</v>
      </c>
      <c r="D41">
        <v>0.19279468875109695</v>
      </c>
      <c r="E41">
        <v>0.97619047619047616</v>
      </c>
      <c r="F41">
        <v>0.92830879159556234</v>
      </c>
      <c r="M41">
        <v>8.9049018242105102</v>
      </c>
      <c r="N41">
        <v>0.22980699725942247</v>
      </c>
      <c r="O41">
        <v>0.97619047619047616</v>
      </c>
      <c r="P41">
        <v>0.94762601361732757</v>
      </c>
      <c r="W41">
        <v>6.3025691186454615</v>
      </c>
      <c r="X41">
        <v>0.37775147264945724</v>
      </c>
      <c r="Y41">
        <v>0.97619047619047616</v>
      </c>
      <c r="Z41">
        <v>0.96585286030647266</v>
      </c>
      <c r="AG41">
        <v>9.7217206488181027</v>
      </c>
      <c r="AH41">
        <v>0.18598665380834292</v>
      </c>
      <c r="AI41">
        <v>0.97619047619047616</v>
      </c>
      <c r="AJ41">
        <v>0.93885026970190721</v>
      </c>
      <c r="AQ41">
        <v>3.415161799961163</v>
      </c>
      <c r="AR41">
        <v>0.35837221106514461</v>
      </c>
      <c r="AS41">
        <v>0.97619047619047616</v>
      </c>
      <c r="AT41">
        <v>0.97865541140943579</v>
      </c>
      <c r="BA41">
        <v>-7.4794406901430728</v>
      </c>
      <c r="BB41">
        <v>1.3474040593509236E-2</v>
      </c>
      <c r="BC41">
        <v>0.97619047619047616</v>
      </c>
      <c r="BD41">
        <v>0.9886019875805625</v>
      </c>
      <c r="BK41">
        <v>24.129683544767239</v>
      </c>
      <c r="BL41">
        <v>2.1292543129324982E-2</v>
      </c>
      <c r="BM41">
        <v>0.97619047619047616</v>
      </c>
      <c r="BN41">
        <v>0.93453792552540105</v>
      </c>
      <c r="BU41">
        <v>26.314287674615802</v>
      </c>
      <c r="BV41">
        <v>1.6803038664327613E-2</v>
      </c>
      <c r="BW41">
        <v>0.97619047619047616</v>
      </c>
      <c r="BX41">
        <v>0.93180637031588665</v>
      </c>
      <c r="CE41">
        <v>11.60087866865482</v>
      </c>
      <c r="CF41">
        <v>0.15115351079020473</v>
      </c>
      <c r="CG41">
        <v>0.97619047619047616</v>
      </c>
      <c r="CH41">
        <v>0.94459388634431296</v>
      </c>
      <c r="CO41">
        <v>10.583086545723704</v>
      </c>
      <c r="CP41">
        <v>0.18711147250302212</v>
      </c>
      <c r="CQ41">
        <v>0.97619047619047616</v>
      </c>
      <c r="CR41">
        <v>0.94834080572331703</v>
      </c>
      <c r="CY41">
        <v>-5.0747025567411583</v>
      </c>
      <c r="CZ41">
        <v>3.3138866199021115E-2</v>
      </c>
      <c r="DA41">
        <v>0.97619047619047616</v>
      </c>
      <c r="DB41">
        <v>0.98301970579552855</v>
      </c>
      <c r="DI41">
        <v>-38.824196645808271</v>
      </c>
      <c r="DJ41">
        <v>2.1186386052352156E-3</v>
      </c>
      <c r="DK41">
        <v>0.97619047619047616</v>
      </c>
      <c r="DL41">
        <v>0.94355102091304388</v>
      </c>
      <c r="DS41">
        <v>5.7776858889107681</v>
      </c>
      <c r="DT41">
        <v>0.36259663639667583</v>
      </c>
      <c r="DU41">
        <v>0.97619047619047616</v>
      </c>
      <c r="DV41">
        <v>0.96635971254068709</v>
      </c>
    </row>
    <row r="42" spans="3:126" x14ac:dyDescent="0.25">
      <c r="C42">
        <v>9.2705215899098992</v>
      </c>
      <c r="D42">
        <v>0.18754124878039968</v>
      </c>
      <c r="E42">
        <v>1</v>
      </c>
      <c r="F42">
        <v>0.98559384112168191</v>
      </c>
      <c r="M42">
        <v>9.0944277798398119</v>
      </c>
      <c r="N42">
        <v>0.22354501321427483</v>
      </c>
      <c r="O42">
        <v>0</v>
      </c>
      <c r="P42">
        <v>0.99226598209336858</v>
      </c>
      <c r="W42">
        <v>6.4560043833896756</v>
      </c>
      <c r="X42">
        <v>0.3725516324872406</v>
      </c>
      <c r="Y42">
        <v>1</v>
      </c>
      <c r="Z42">
        <v>0.99772912654199364</v>
      </c>
      <c r="AG42">
        <v>9.9318164178119144</v>
      </c>
      <c r="AH42">
        <v>0.18054020843209012</v>
      </c>
      <c r="AI42">
        <v>1</v>
      </c>
      <c r="AJ42">
        <v>0.9886425100727595</v>
      </c>
      <c r="AQ42">
        <v>3.5624228100930351</v>
      </c>
      <c r="AR42">
        <v>0.36670128675696934</v>
      </c>
      <c r="AS42">
        <v>1</v>
      </c>
      <c r="AT42">
        <v>0.99907659389895442</v>
      </c>
      <c r="BA42">
        <v>-7.3043216039628014</v>
      </c>
      <c r="BB42">
        <v>1.4224867713276242E-2</v>
      </c>
      <c r="BC42">
        <v>1</v>
      </c>
      <c r="BD42">
        <v>0.99981650525933685</v>
      </c>
      <c r="BK42">
        <v>24.726035651617813</v>
      </c>
      <c r="BL42">
        <v>1.9802044854220002E-2</v>
      </c>
      <c r="BM42">
        <v>1</v>
      </c>
      <c r="BN42">
        <v>0.97592220934852103</v>
      </c>
      <c r="BU42">
        <v>26.962198237646412</v>
      </c>
      <c r="BV42">
        <v>1.5640525471234214E-2</v>
      </c>
      <c r="BW42">
        <v>1</v>
      </c>
      <c r="BX42">
        <v>0.97412307259339415</v>
      </c>
      <c r="CE42">
        <v>11.877225736919087</v>
      </c>
      <c r="CF42">
        <v>0.14404732813426704</v>
      </c>
      <c r="CG42">
        <v>1</v>
      </c>
      <c r="CH42">
        <v>0.98613182084187778</v>
      </c>
      <c r="CO42">
        <v>10.83783150196197</v>
      </c>
      <c r="CP42">
        <v>0.17884663789984667</v>
      </c>
      <c r="CQ42">
        <v>1</v>
      </c>
      <c r="CR42">
        <v>0.98824893152867177</v>
      </c>
      <c r="CY42">
        <v>-4.9187982129363608</v>
      </c>
      <c r="CZ42">
        <v>3.4895248996983749E-2</v>
      </c>
      <c r="DA42">
        <v>1</v>
      </c>
      <c r="DB42">
        <v>0.999986730893627</v>
      </c>
      <c r="DI42">
        <v>-38.498208214854202</v>
      </c>
      <c r="DJ42">
        <v>2.1945678987878884E-3</v>
      </c>
      <c r="DK42">
        <v>1</v>
      </c>
      <c r="DL42">
        <v>0.99999341991537616</v>
      </c>
      <c r="DS42">
        <v>5.9204802954001767</v>
      </c>
      <c r="DT42">
        <v>0.35943019354340949</v>
      </c>
      <c r="DU42">
        <v>1</v>
      </c>
      <c r="DV42">
        <v>0.99865765968142539</v>
      </c>
    </row>
    <row r="43" spans="3:126" x14ac:dyDescent="0.25">
      <c r="C43">
        <v>9.4964323297131212</v>
      </c>
      <c r="D43">
        <v>0.18243095918228008</v>
      </c>
      <c r="M43">
        <v>9.2839537354691135</v>
      </c>
      <c r="N43">
        <v>0.21745366124147197</v>
      </c>
      <c r="W43">
        <v>6.6094396481338897</v>
      </c>
      <c r="X43">
        <v>0.36723099165687934</v>
      </c>
      <c r="AG43">
        <v>10.141912186805726</v>
      </c>
      <c r="AH43">
        <v>0.1752690363655002</v>
      </c>
      <c r="AQ43">
        <v>3.7096838202249072</v>
      </c>
      <c r="AR43">
        <v>0.37446426004852018</v>
      </c>
      <c r="BA43">
        <v>-7.12920251778253</v>
      </c>
      <c r="BB43">
        <v>1.5016666138747664E-2</v>
      </c>
      <c r="BK43">
        <v>25.322387758468388</v>
      </c>
      <c r="BL43">
        <v>1.8442978328605024E-2</v>
      </c>
      <c r="BU43">
        <v>27.610108800677022</v>
      </c>
      <c r="BV43">
        <v>1.4580252769190141E-2</v>
      </c>
      <c r="CE43">
        <v>12.153572805183353</v>
      </c>
      <c r="CF43">
        <v>0.13730779327095649</v>
      </c>
      <c r="CO43">
        <v>11.092576458200236</v>
      </c>
      <c r="CP43">
        <v>0.17095967275646659</v>
      </c>
      <c r="CY43">
        <v>-4.7628938691315632</v>
      </c>
      <c r="CZ43">
        <v>3.6722270875813055E-2</v>
      </c>
      <c r="DI43">
        <v>-38.172219783900132</v>
      </c>
      <c r="DJ43">
        <v>2.2732062801110505E-3</v>
      </c>
      <c r="DS43">
        <v>6.0632747018895854</v>
      </c>
      <c r="DT43">
        <v>0.35614268240752084</v>
      </c>
    </row>
    <row r="44" spans="3:126" x14ac:dyDescent="0.25">
      <c r="C44">
        <v>9.7223430695163433</v>
      </c>
      <c r="D44">
        <v>0.17745991926894442</v>
      </c>
      <c r="M44">
        <v>9.4734796910984151</v>
      </c>
      <c r="N44">
        <v>0.21152829180759061</v>
      </c>
      <c r="W44">
        <v>6.7628749128781038</v>
      </c>
      <c r="X44">
        <v>0.36180550501541719</v>
      </c>
      <c r="AG44">
        <v>10.352007955799538</v>
      </c>
      <c r="AH44">
        <v>0.17016636397744636</v>
      </c>
      <c r="AQ44">
        <v>3.8569448303567793</v>
      </c>
      <c r="AR44">
        <v>0.3816442505348841</v>
      </c>
      <c r="BA44">
        <v>-6.9540834316022586</v>
      </c>
      <c r="BB44">
        <v>1.5851571416077598E-2</v>
      </c>
      <c r="BK44">
        <v>25.918739865318962</v>
      </c>
      <c r="BL44">
        <v>1.7201582779289157E-2</v>
      </c>
      <c r="BU44">
        <v>28.258019363707632</v>
      </c>
      <c r="BV44">
        <v>1.3611463516226748E-2</v>
      </c>
      <c r="CE44">
        <v>12.42991987344762</v>
      </c>
      <c r="CF44">
        <v>0.13091576611568295</v>
      </c>
      <c r="CO44">
        <v>11.347321414438502</v>
      </c>
      <c r="CP44">
        <v>0.16343561731297263</v>
      </c>
      <c r="CY44">
        <v>-4.6069895253267656</v>
      </c>
      <c r="CZ44">
        <v>3.8621339302685478E-2</v>
      </c>
      <c r="DI44">
        <v>-37.846231352946063</v>
      </c>
      <c r="DJ44">
        <v>2.354649518965525E-3</v>
      </c>
      <c r="DS44">
        <v>6.2060691083789941</v>
      </c>
      <c r="DT44">
        <v>0.35274271052844935</v>
      </c>
    </row>
    <row r="45" spans="3:126" x14ac:dyDescent="0.25">
      <c r="C45">
        <v>9.9482538093195654</v>
      </c>
      <c r="D45">
        <v>0.17262433464198529</v>
      </c>
      <c r="M45">
        <v>9.6630056467277168</v>
      </c>
      <c r="N45">
        <v>0.20576438207380143</v>
      </c>
      <c r="W45">
        <v>6.9163101776223179</v>
      </c>
      <c r="X45">
        <v>0.35629009087208779</v>
      </c>
      <c r="AG45">
        <v>10.562103724793349</v>
      </c>
      <c r="AH45">
        <v>0.16522577110960229</v>
      </c>
      <c r="AQ45">
        <v>4.0042058404886518</v>
      </c>
      <c r="AR45">
        <v>0.38822813124270272</v>
      </c>
      <c r="BA45">
        <v>-6.7789643454219872</v>
      </c>
      <c r="BB45">
        <v>1.6731818788185256E-2</v>
      </c>
      <c r="BK45">
        <v>26.515091972169536</v>
      </c>
      <c r="BL45">
        <v>1.6065742480277371E-2</v>
      </c>
      <c r="BU45">
        <v>28.905929926738242</v>
      </c>
      <c r="BV45">
        <v>1.2724702466020879E-2</v>
      </c>
      <c r="CE45">
        <v>12.706266941711887</v>
      </c>
      <c r="CF45">
        <v>0.12485290644257106</v>
      </c>
      <c r="CO45">
        <v>11.602066370676768</v>
      </c>
      <c r="CP45">
        <v>0.15625955609187084</v>
      </c>
      <c r="CY45">
        <v>-4.4510851815219681</v>
      </c>
      <c r="CZ45">
        <v>4.059379951480465E-2</v>
      </c>
      <c r="DI45">
        <v>-37.520242921991994</v>
      </c>
      <c r="DJ45">
        <v>2.4389967055014825E-3</v>
      </c>
      <c r="DS45">
        <v>6.3488635148684027</v>
      </c>
      <c r="DT45">
        <v>0.34923851176054321</v>
      </c>
    </row>
    <row r="46" spans="3:126" x14ac:dyDescent="0.25">
      <c r="C46">
        <v>10.174164549122787</v>
      </c>
      <c r="D46">
        <v>0.16792051429611454</v>
      </c>
      <c r="M46">
        <v>9.8525316023570184</v>
      </c>
      <c r="N46">
        <v>0.20015753244358209</v>
      </c>
      <c r="W46">
        <v>7.069745442366532</v>
      </c>
      <c r="X46">
        <v>0.35069868892771611</v>
      </c>
      <c r="AG46">
        <v>10.772199493787161</v>
      </c>
      <c r="AH46">
        <v>0.16044116471362621</v>
      </c>
      <c r="AQ46">
        <v>4.1514668506205243</v>
      </c>
      <c r="AR46">
        <v>0.39420642318684285</v>
      </c>
      <c r="BA46">
        <v>-6.6038452592417158</v>
      </c>
      <c r="BB46">
        <v>1.765974647454991E-2</v>
      </c>
      <c r="BK46">
        <v>27.11144407902011</v>
      </c>
      <c r="BL46">
        <v>1.5024768574447938E-2</v>
      </c>
      <c r="BU46">
        <v>29.553840489768852</v>
      </c>
      <c r="BV46">
        <v>1.1911639966531561E-2</v>
      </c>
      <c r="CE46">
        <v>12.982614009976153</v>
      </c>
      <c r="CF46">
        <v>0.11910168948900796</v>
      </c>
      <c r="CO46">
        <v>11.856811326915034</v>
      </c>
      <c r="CP46">
        <v>0.14941673643162423</v>
      </c>
      <c r="CY46">
        <v>-4.2951808377171705</v>
      </c>
      <c r="CZ46">
        <v>4.2640927930456665E-2</v>
      </c>
      <c r="DI46">
        <v>-37.194254491037924</v>
      </c>
      <c r="DJ46">
        <v>2.5263503605644851E-3</v>
      </c>
      <c r="DS46">
        <v>6.4916579213578114</v>
      </c>
      <c r="DT46">
        <v>0.34563796487551685</v>
      </c>
    </row>
    <row r="47" spans="3:126" x14ac:dyDescent="0.25">
      <c r="C47">
        <v>10.40007528892601</v>
      </c>
      <c r="D47">
        <v>0.1633448678018164</v>
      </c>
      <c r="M47">
        <v>10.04205755798632</v>
      </c>
      <c r="N47">
        <v>0.19470346320450269</v>
      </c>
      <c r="W47">
        <v>7.2231807071107461</v>
      </c>
      <c r="X47">
        <v>0.34504431498861732</v>
      </c>
      <c r="AG47">
        <v>10.982295262780973</v>
      </c>
      <c r="AH47">
        <v>0.1558067551473073</v>
      </c>
      <c r="AQ47">
        <v>4.2987278607523969</v>
      </c>
      <c r="AR47">
        <v>0.39957316155791078</v>
      </c>
      <c r="BA47">
        <v>-6.4287261730614444</v>
      </c>
      <c r="BB47">
        <v>1.8637798883526402E-2</v>
      </c>
      <c r="BK47">
        <v>27.707796185870684</v>
      </c>
      <c r="BL47">
        <v>1.4069212252899222E-2</v>
      </c>
      <c r="BU47">
        <v>30.201751052799462</v>
      </c>
      <c r="BV47">
        <v>1.1164921861957024E-2</v>
      </c>
      <c r="CE47">
        <v>13.25896107824042</v>
      </c>
      <c r="CF47">
        <v>0.11364540872534848</v>
      </c>
      <c r="CO47">
        <v>12.1115562831533</v>
      </c>
      <c r="CP47">
        <v>0.14289266134620715</v>
      </c>
      <c r="CY47">
        <v>-4.139276493912373</v>
      </c>
      <c r="CZ47">
        <v>4.476392543706488E-2</v>
      </c>
      <c r="DI47">
        <v>-36.868266060083855</v>
      </c>
      <c r="DJ47">
        <v>2.6168165493055673E-3</v>
      </c>
      <c r="DS47">
        <v>6.6344523278472201</v>
      </c>
      <c r="DT47">
        <v>0.34194861060195508</v>
      </c>
    </row>
    <row r="48" spans="3:126" x14ac:dyDescent="0.25">
      <c r="C48">
        <v>10.625986028729232</v>
      </c>
      <c r="D48">
        <v>0.15889390256477001</v>
      </c>
      <c r="M48">
        <v>10.231583513615622</v>
      </c>
      <c r="N48">
        <v>0.18939801126151759</v>
      </c>
      <c r="W48">
        <v>7.3766159718549602</v>
      </c>
      <c r="X48">
        <v>0.33933911265709821</v>
      </c>
      <c r="AG48">
        <v>11.192391031774784</v>
      </c>
      <c r="AH48">
        <v>0.15131703479763106</v>
      </c>
      <c r="AQ48">
        <v>4.4459888708842694</v>
      </c>
      <c r="AR48">
        <v>0.40432573772378511</v>
      </c>
      <c r="BA48">
        <v>-6.2536070868811731</v>
      </c>
      <c r="BB48">
        <v>1.9668529727925925E-2</v>
      </c>
      <c r="BK48">
        <v>28.304148292721258</v>
      </c>
      <c r="BL48">
        <v>1.3190704512798555E-2</v>
      </c>
      <c r="BU48">
        <v>30.849661615830072</v>
      </c>
      <c r="BV48">
        <v>1.0478041341537493E-2</v>
      </c>
      <c r="CE48">
        <v>13.535308146504686</v>
      </c>
      <c r="CF48">
        <v>0.10846816875432215</v>
      </c>
      <c r="CO48">
        <v>12.366301239391566</v>
      </c>
      <c r="CP48">
        <v>0.13667316117236056</v>
      </c>
      <c r="CY48">
        <v>-3.9833721501075749</v>
      </c>
      <c r="CZ48">
        <v>4.6963910575184092E-2</v>
      </c>
      <c r="DI48">
        <v>-36.542277629129785</v>
      </c>
      <c r="DJ48">
        <v>2.7105049981663164E-3</v>
      </c>
      <c r="DS48">
        <v>6.7772467343366287</v>
      </c>
      <c r="DT48">
        <v>0.33817766729156579</v>
      </c>
    </row>
    <row r="49" spans="3:124" x14ac:dyDescent="0.25">
      <c r="C49">
        <v>10.851896768532454</v>
      </c>
      <c r="D49">
        <v>0.15456422115994919</v>
      </c>
      <c r="M49">
        <v>10.421109469244923</v>
      </c>
      <c r="N49">
        <v>0.18423712695927216</v>
      </c>
      <c r="W49">
        <v>7.5300512365991743</v>
      </c>
      <c r="X49">
        <v>0.33359440218450132</v>
      </c>
      <c r="AG49">
        <v>11.402486800768596</v>
      </c>
      <c r="AH49">
        <v>0.14696675874708828</v>
      </c>
      <c r="AQ49">
        <v>4.593249881016142</v>
      </c>
      <c r="AR49">
        <v>0.40846472114574905</v>
      </c>
      <c r="BA49">
        <v>-6.0784880007009017</v>
      </c>
      <c r="BB49">
        <v>2.0754605010684102E-2</v>
      </c>
      <c r="BK49">
        <v>28.900500399571833</v>
      </c>
      <c r="BL49">
        <v>1.2381818468893753E-2</v>
      </c>
      <c r="BU49">
        <v>31.497572178860683</v>
      </c>
      <c r="BV49">
        <v>9.8452292782695988E-3</v>
      </c>
      <c r="CE49">
        <v>13.811655214768953</v>
      </c>
      <c r="CF49">
        <v>0.10355487072190402</v>
      </c>
      <c r="CO49">
        <v>12.621046195629832</v>
      </c>
      <c r="CP49">
        <v>0.13074444773079888</v>
      </c>
      <c r="CY49">
        <v>-3.8274678063027769</v>
      </c>
      <c r="CZ49">
        <v>4.9241912638789929E-2</v>
      </c>
      <c r="DI49">
        <v>-36.216289198175716</v>
      </c>
      <c r="DJ49">
        <v>2.8075292153091264E-3</v>
      </c>
      <c r="DS49">
        <v>6.9200411408260374</v>
      </c>
      <c r="DT49">
        <v>0.33433204537513878</v>
      </c>
    </row>
    <row r="50" spans="3:124" x14ac:dyDescent="0.25">
      <c r="C50">
        <v>11.077807508335676</v>
      </c>
      <c r="D50">
        <v>0.15035251873836603</v>
      </c>
      <c r="M50">
        <v>10.610635424874225</v>
      </c>
      <c r="N50">
        <v>0.17921687099099792</v>
      </c>
      <c r="W50">
        <v>7.6834865013433884</v>
      </c>
      <c r="X50">
        <v>0.32782072665831247</v>
      </c>
      <c r="AG50">
        <v>11.612582569762408</v>
      </c>
      <c r="AH50">
        <v>0.1427509272399671</v>
      </c>
      <c r="AQ50">
        <v>4.7405108911480145</v>
      </c>
      <c r="AR50">
        <v>0.41199366516522923</v>
      </c>
      <c r="BA50">
        <v>-5.9033689145206303</v>
      </c>
      <c r="BB50">
        <v>2.1898805843143288E-2</v>
      </c>
      <c r="BK50">
        <v>29.496852506422407</v>
      </c>
      <c r="BL50">
        <v>1.163595082879177E-2</v>
      </c>
      <c r="BU50">
        <v>32.145482741891293</v>
      </c>
      <c r="BV50">
        <v>9.261360177876302E-3</v>
      </c>
      <c r="CE50">
        <v>14.088002283033219</v>
      </c>
      <c r="CF50">
        <v>9.8891192149311566E-2</v>
      </c>
      <c r="CO50">
        <v>12.875791151868098</v>
      </c>
      <c r="CP50">
        <v>0.12509315411218594</v>
      </c>
      <c r="CY50">
        <v>-3.6715634624979789</v>
      </c>
      <c r="CZ50">
        <v>5.1598864713606363E-2</v>
      </c>
      <c r="DI50">
        <v>-35.890300767221646</v>
      </c>
      <c r="DJ50">
        <v>2.9080066145616857E-3</v>
      </c>
      <c r="DS50">
        <v>7.062835547315446</v>
      </c>
      <c r="DT50">
        <v>0.33041836074860337</v>
      </c>
    </row>
    <row r="51" spans="3:124" x14ac:dyDescent="0.25">
      <c r="C51">
        <v>11.303718248138898</v>
      </c>
      <c r="D51">
        <v>0.14625558050447679</v>
      </c>
      <c r="M51">
        <v>10.800161380503527</v>
      </c>
      <c r="N51">
        <v>0.17433341139163669</v>
      </c>
      <c r="W51">
        <v>7.8369217660876025</v>
      </c>
      <c r="X51">
        <v>0.32202789568193435</v>
      </c>
      <c r="AG51">
        <v>11.822678338756219</v>
      </c>
      <c r="AH51">
        <v>0.13866476973927983</v>
      </c>
      <c r="AQ51">
        <v>4.887771901279887</v>
      </c>
      <c r="AR51">
        <v>0.41491890042200896</v>
      </c>
      <c r="BA51">
        <v>-5.7282498283403589</v>
      </c>
      <c r="BB51">
        <v>2.3104031053788762E-2</v>
      </c>
      <c r="BK51">
        <v>30.093204613272981</v>
      </c>
      <c r="BL51">
        <v>1.0947219675524667E-2</v>
      </c>
      <c r="BU51">
        <v>32.793393304921899</v>
      </c>
      <c r="BV51">
        <v>8.721871335098462E-3</v>
      </c>
      <c r="CE51">
        <v>14.364349351297486</v>
      </c>
      <c r="CF51">
        <v>9.4463562713296478E-2</v>
      </c>
      <c r="CO51">
        <v>13.130536108106364</v>
      </c>
      <c r="CP51">
        <v>0.11970636268368599</v>
      </c>
      <c r="CY51">
        <v>-3.5156591186931809</v>
      </c>
      <c r="CZ51">
        <v>5.4035596676560251E-2</v>
      </c>
      <c r="DI51">
        <v>-35.564312336267577</v>
      </c>
      <c r="DJ51">
        <v>3.0120586429432622E-3</v>
      </c>
      <c r="DS51">
        <v>7.2056299538048547</v>
      </c>
      <c r="DT51">
        <v>0.32644294721047207</v>
      </c>
    </row>
    <row r="52" spans="3:124" x14ac:dyDescent="0.25">
      <c r="C52">
        <v>11.52962898794212</v>
      </c>
      <c r="D52">
        <v>0.14227027926232638</v>
      </c>
      <c r="M52">
        <v>10.989687336132828</v>
      </c>
      <c r="N52">
        <v>0.16958302061289893</v>
      </c>
      <c r="W52">
        <v>7.9903570308318166</v>
      </c>
      <c r="X52">
        <v>0.31622502669411612</v>
      </c>
      <c r="AG52">
        <v>12.032774107750031</v>
      </c>
      <c r="AH52">
        <v>0.1347037303935413</v>
      </c>
      <c r="AQ52">
        <v>5.0350329114117596</v>
      </c>
      <c r="AR52">
        <v>0.41724931942996862</v>
      </c>
      <c r="BA52">
        <v>-5.5531307421600875</v>
      </c>
      <c r="BB52">
        <v>2.4373299540178535E-2</v>
      </c>
      <c r="BK52">
        <v>30.689556720123555</v>
      </c>
      <c r="BL52">
        <v>1.031037614853513E-2</v>
      </c>
      <c r="BU52">
        <v>33.441303867952506</v>
      </c>
      <c r="BV52">
        <v>8.222693188463661E-3</v>
      </c>
      <c r="CE52">
        <v>14.640696419561753</v>
      </c>
      <c r="CF52">
        <v>9.0259137191991634E-2</v>
      </c>
      <c r="CO52">
        <v>13.38528106434463</v>
      </c>
      <c r="CP52">
        <v>0.11457162348091855</v>
      </c>
      <c r="CY52">
        <v>-3.3597547748883829</v>
      </c>
      <c r="CZ52">
        <v>5.6552828180749526E-2</v>
      </c>
      <c r="DI52">
        <v>-35.238323905313507</v>
      </c>
      <c r="DJ52">
        <v>3.1198109118387267E-3</v>
      </c>
      <c r="DS52">
        <v>7.3484243602942634</v>
      </c>
      <c r="DT52">
        <v>0.3224118680557197</v>
      </c>
    </row>
    <row r="53" spans="3:124" x14ac:dyDescent="0.25">
      <c r="C53">
        <v>11.755539727745342</v>
      </c>
      <c r="D53">
        <v>0.1383935730285572</v>
      </c>
      <c r="M53">
        <v>11.17921329176213</v>
      </c>
      <c r="N53">
        <v>0.16496207267802324</v>
      </c>
      <c r="W53">
        <v>8.1437922955760307</v>
      </c>
      <c r="X53">
        <v>0.31042058406454037</v>
      </c>
      <c r="AG53">
        <v>12.242869876743843</v>
      </c>
      <c r="AH53">
        <v>0.13086345475676833</v>
      </c>
      <c r="AQ53">
        <v>5.1822939215436321</v>
      </c>
      <c r="AR53">
        <v>0.41899615557203468</v>
      </c>
      <c r="BA53">
        <v>-5.3780116559798161</v>
      </c>
      <c r="BB53">
        <v>2.5709752311278918E-2</v>
      </c>
      <c r="BK53">
        <v>31.285908826974129</v>
      </c>
      <c r="BL53">
        <v>9.7207279896308445E-3</v>
      </c>
      <c r="BU53">
        <v>34.089214430983112</v>
      </c>
      <c r="BV53">
        <v>7.7601891908899035E-3</v>
      </c>
      <c r="CE53">
        <v>14.917043487826019</v>
      </c>
      <c r="CF53">
        <v>8.6265766542534247E-2</v>
      </c>
      <c r="CO53">
        <v>13.640026020582896</v>
      </c>
      <c r="CP53">
        <v>0.10967696478944453</v>
      </c>
      <c r="CY53">
        <v>-3.2038504310835849</v>
      </c>
      <c r="CZ53">
        <v>5.9151161651549169E-2</v>
      </c>
      <c r="DI53">
        <v>-34.912335474359438</v>
      </c>
      <c r="DJ53">
        <v>3.2313933318840241E-3</v>
      </c>
      <c r="DS53">
        <v>7.491218766783672</v>
      </c>
      <c r="DT53">
        <v>0.31833092691731901</v>
      </c>
    </row>
    <row r="54" spans="3:124" x14ac:dyDescent="0.25">
      <c r="C54">
        <v>11.981450467548564</v>
      </c>
      <c r="D54">
        <v>0.13462250271046111</v>
      </c>
      <c r="M54">
        <v>11.368739247391431</v>
      </c>
      <c r="N54">
        <v>0.1604670404140659</v>
      </c>
      <c r="W54">
        <v>8.2972275603202448</v>
      </c>
      <c r="X54">
        <v>0.30462241609258073</v>
      </c>
      <c r="AG54">
        <v>12.452965645737654</v>
      </c>
      <c r="AH54">
        <v>0.12713977762556622</v>
      </c>
      <c r="AQ54">
        <v>5.3295549316755046</v>
      </c>
      <c r="AR54">
        <v>0.4201727594912959</v>
      </c>
      <c r="BA54">
        <v>-5.2028925697995447</v>
      </c>
      <c r="BB54">
        <v>2.7116654161445951E-2</v>
      </c>
      <c r="BK54">
        <v>31.882260933824703</v>
      </c>
      <c r="BL54">
        <v>9.1740732353110012E-3</v>
      </c>
      <c r="BU54">
        <v>34.737124994013719</v>
      </c>
      <c r="BV54">
        <v>7.3311037838914E-3</v>
      </c>
      <c r="CE54">
        <v>15.193390556090286</v>
      </c>
      <c r="CF54">
        <v>8.2471967873414903E-2</v>
      </c>
      <c r="CO54">
        <v>13.894770976821162</v>
      </c>
      <c r="CP54">
        <v>0.10501089741802883</v>
      </c>
      <c r="CY54">
        <v>-3.0479460872787869</v>
      </c>
      <c r="CZ54">
        <v>6.1831075320647993E-2</v>
      </c>
      <c r="DI54">
        <v>-34.586347043405368</v>
      </c>
      <c r="DJ54">
        <v>3.3469402516244856E-3</v>
      </c>
      <c r="DS54">
        <v>7.6340131732730807</v>
      </c>
      <c r="DT54">
        <v>0.31420567793482468</v>
      </c>
    </row>
    <row r="55" spans="3:124" x14ac:dyDescent="0.25">
      <c r="C55">
        <v>12.207361207351786</v>
      </c>
      <c r="D55">
        <v>0.13095418984730184</v>
      </c>
      <c r="M55">
        <v>11.558265203020733</v>
      </c>
      <c r="N55">
        <v>0.15609449275960696</v>
      </c>
      <c r="W55">
        <v>8.4506628250644589</v>
      </c>
      <c r="X55">
        <v>0.29883779002760952</v>
      </c>
      <c r="AG55">
        <v>12.663061414731466</v>
      </c>
      <c r="AH55">
        <v>0.123528711874621</v>
      </c>
      <c r="AQ55">
        <v>5.4768159418073772</v>
      </c>
      <c r="AR55">
        <v>0.4207943755584741</v>
      </c>
      <c r="BA55">
        <v>-5.0277734836192733</v>
      </c>
      <c r="BB55">
        <v>2.8597394910867484E-2</v>
      </c>
      <c r="BK55">
        <v>32.478613040675278</v>
      </c>
      <c r="BL55">
        <v>8.6666426010235647E-3</v>
      </c>
      <c r="BU55">
        <v>35.385035557044326</v>
      </c>
      <c r="BV55">
        <v>6.9325172876831759E-3</v>
      </c>
      <c r="CE55">
        <v>15.469737624354552</v>
      </c>
      <c r="CF55">
        <v>7.8866893910022912E-2</v>
      </c>
      <c r="CO55">
        <v>14.149515933059428</v>
      </c>
      <c r="CP55">
        <v>0.10056241391323742</v>
      </c>
      <c r="CY55">
        <v>-2.8920417434739889</v>
      </c>
      <c r="CZ55">
        <v>6.4592916325901223E-2</v>
      </c>
      <c r="DI55">
        <v>-34.260358612451299</v>
      </c>
      <c r="DJ55">
        <v>3.4665906000042697E-3</v>
      </c>
      <c r="DS55">
        <v>7.7768075797624894</v>
      </c>
      <c r="DT55">
        <v>0.31004143531925915</v>
      </c>
    </row>
    <row r="56" spans="3:124" x14ac:dyDescent="0.25">
      <c r="C56">
        <v>12.433271947155008</v>
      </c>
      <c r="D56">
        <v>0.12738583441318371</v>
      </c>
      <c r="M56">
        <v>11.747791158650035</v>
      </c>
      <c r="N56">
        <v>0.15184109214581873</v>
      </c>
      <c r="W56">
        <v>8.604098089808673</v>
      </c>
      <c r="X56">
        <v>0.29307342522137841</v>
      </c>
      <c r="AG56">
        <v>12.873157183725278</v>
      </c>
      <c r="AH56">
        <v>0.12002643818682894</v>
      </c>
      <c r="AQ56">
        <v>5.6240769519392497</v>
      </c>
      <c r="AR56">
        <v>0.4208779207943012</v>
      </c>
      <c r="BA56">
        <v>-4.852654397439002</v>
      </c>
      <c r="BB56">
        <v>3.015549014039769E-2</v>
      </c>
      <c r="BK56">
        <v>33.074965147525852</v>
      </c>
      <c r="BL56">
        <v>8.195049324673671E-3</v>
      </c>
      <c r="BU56">
        <v>36.032946120074932</v>
      </c>
      <c r="BV56">
        <v>6.5618067062409415E-3</v>
      </c>
      <c r="CE56">
        <v>15.746084692618819</v>
      </c>
      <c r="CF56">
        <v>7.5440302418902608E-2</v>
      </c>
      <c r="CO56">
        <v>14.404260889297694</v>
      </c>
      <c r="CP56">
        <v>9.6320983753429179E-2</v>
      </c>
      <c r="CY56">
        <v>-2.7361373996691909</v>
      </c>
      <c r="CZ56">
        <v>6.7436893905882908E-2</v>
      </c>
      <c r="DI56">
        <v>-33.934370181497229</v>
      </c>
      <c r="DJ56">
        <v>3.590488032742071E-3</v>
      </c>
      <c r="DS56">
        <v>7.919601986251898</v>
      </c>
      <c r="DT56">
        <v>0.3058432823748431</v>
      </c>
    </row>
    <row r="57" spans="3:124" x14ac:dyDescent="0.25">
      <c r="C57">
        <v>12.65918268695823</v>
      </c>
      <c r="D57">
        <v>0.12391471267978982</v>
      </c>
      <c r="M57">
        <v>11.937317114279336</v>
      </c>
      <c r="N57">
        <v>0.14770359194889673</v>
      </c>
      <c r="W57">
        <v>8.7575333545528871</v>
      </c>
      <c r="X57">
        <v>0.28733552451580169</v>
      </c>
      <c r="AG57">
        <v>13.083252952719089</v>
      </c>
      <c r="AH57">
        <v>0.11662929558707449</v>
      </c>
      <c r="AQ57">
        <v>5.7713379620711223</v>
      </c>
      <c r="AR57">
        <v>0.42044176832513364</v>
      </c>
      <c r="BA57">
        <v>-4.6775353112587306</v>
      </c>
      <c r="BB57">
        <v>3.1794581341374063E-2</v>
      </c>
      <c r="BK57">
        <v>33.671317254376426</v>
      </c>
      <c r="BL57">
        <v>7.7562454230423305E-3</v>
      </c>
      <c r="BU57">
        <v>36.680856683105539</v>
      </c>
      <c r="BV57">
        <v>6.2166116020047719E-3</v>
      </c>
      <c r="CE57">
        <v>16.022431760883084</v>
      </c>
      <c r="CF57">
        <v>7.2182525948903564E-2</v>
      </c>
      <c r="CO57">
        <v>14.65900584553596</v>
      </c>
      <c r="CP57">
        <v>9.2276545383173564E-2</v>
      </c>
      <c r="CY57">
        <v>-2.5802330558643929</v>
      </c>
      <c r="CZ57">
        <v>7.0363072718928305E-2</v>
      </c>
      <c r="DI57">
        <v>-33.60838175054316</v>
      </c>
      <c r="DJ57">
        <v>3.7187810826442361E-3</v>
      </c>
      <c r="DS57">
        <v>8.0623963927413058</v>
      </c>
      <c r="DT57">
        <v>0.30161608003059837</v>
      </c>
    </row>
    <row r="58" spans="3:124" x14ac:dyDescent="0.25">
      <c r="C58">
        <v>12.885093426761452</v>
      </c>
      <c r="D58">
        <v>0.1205381751373583</v>
      </c>
      <c r="M58">
        <v>12.126843069908638</v>
      </c>
      <c r="N58">
        <v>0.14367883401190984</v>
      </c>
      <c r="W58">
        <v>8.9109686192971012</v>
      </c>
      <c r="X58">
        <v>0.281629803962889</v>
      </c>
      <c r="AG58">
        <v>13.293348721712901</v>
      </c>
      <c r="AH58">
        <v>0.11333377269965997</v>
      </c>
      <c r="AQ58">
        <v>5.9185989722029948</v>
      </c>
      <c r="AR58">
        <v>0.41950553715650496</v>
      </c>
      <c r="BA58">
        <v>-4.5024162250784592</v>
      </c>
      <c r="BB58">
        <v>3.3518435393218832E-2</v>
      </c>
      <c r="BK58">
        <v>34.267669361227</v>
      </c>
      <c r="BL58">
        <v>7.3474834715163721E-3</v>
      </c>
      <c r="BU58">
        <v>37.328767246136145</v>
      </c>
      <c r="BV58">
        <v>5.8948043248536891E-3</v>
      </c>
      <c r="CE58">
        <v>16.298778829147349</v>
      </c>
      <c r="CF58">
        <v>6.9084442160917525E-2</v>
      </c>
      <c r="CO58">
        <v>14.913750801774226</v>
      </c>
      <c r="CP58">
        <v>8.8419495800970985E-2</v>
      </c>
      <c r="CY58">
        <v>-2.4243287120595949</v>
      </c>
      <c r="CZ58">
        <v>7.3371366317250344E-2</v>
      </c>
      <c r="DI58">
        <v>-33.28239331958909</v>
      </c>
      <c r="DJ58">
        <v>3.8516233139020708E-3</v>
      </c>
      <c r="DS58">
        <v>8.2051907992307136</v>
      </c>
      <c r="DT58">
        <v>0.29736447492836882</v>
      </c>
    </row>
    <row r="59" spans="3:124" x14ac:dyDescent="0.25">
      <c r="C59">
        <v>13.111004166564674</v>
      </c>
      <c r="D59">
        <v>0.1172536444723096</v>
      </c>
      <c r="M59">
        <v>12.31636902553794</v>
      </c>
      <c r="N59">
        <v>0.13976374623417639</v>
      </c>
      <c r="W59">
        <v>9.0644038840413153</v>
      </c>
      <c r="X59">
        <v>0.27596152096751947</v>
      </c>
      <c r="AG59">
        <v>13.503444490706713</v>
      </c>
      <c r="AH59">
        <v>0.11013649965886356</v>
      </c>
      <c r="AQ59">
        <v>6.0658599823348673</v>
      </c>
      <c r="AR59">
        <v>0.41808988976658368</v>
      </c>
      <c r="BA59">
        <v>-4.3272971388981878</v>
      </c>
      <c r="BB59">
        <v>3.5330943273408549E-2</v>
      </c>
      <c r="BK59">
        <v>34.864021468077574</v>
      </c>
      <c r="BL59">
        <v>6.96628314953861E-3</v>
      </c>
      <c r="BU59">
        <v>37.976677809166752</v>
      </c>
      <c r="BV59">
        <v>5.5944639886785861E-3</v>
      </c>
      <c r="CE59">
        <v>16.575125897411613</v>
      </c>
      <c r="CF59">
        <v>6.6137444948353136E-2</v>
      </c>
      <c r="CO59">
        <v>15.168495758012492</v>
      </c>
      <c r="CP59">
        <v>8.4740678289176419E-2</v>
      </c>
      <c r="CY59">
        <v>-2.2684243682547969</v>
      </c>
      <c r="CZ59">
        <v>7.6461530807393013E-2</v>
      </c>
      <c r="DI59">
        <v>-32.956404888635021</v>
      </c>
      <c r="DJ59">
        <v>3.989173480415169E-3</v>
      </c>
      <c r="DS59">
        <v>8.3479852057201214</v>
      </c>
      <c r="DT59">
        <v>0.29309290710818575</v>
      </c>
    </row>
    <row r="60" spans="3:124" x14ac:dyDescent="0.25">
      <c r="C60">
        <v>13.336914906367896</v>
      </c>
      <c r="D60">
        <v>0.1140586135999809</v>
      </c>
      <c r="M60">
        <v>12.505894981167241</v>
      </c>
      <c r="N60">
        <v>0.13595534022632763</v>
      </c>
      <c r="W60">
        <v>9.2178391487855293</v>
      </c>
      <c r="X60">
        <v>0.27033550093817338</v>
      </c>
      <c r="AG60">
        <v>13.713540259700524</v>
      </c>
      <c r="AH60">
        <v>0.10703424061030105</v>
      </c>
      <c r="AQ60">
        <v>6.2131209924667399</v>
      </c>
      <c r="AR60">
        <v>0.41621633875302827</v>
      </c>
      <c r="BA60">
        <v>-4.1521780527179164</v>
      </c>
      <c r="BB60">
        <v>3.7236117895781157E-2</v>
      </c>
      <c r="BK60">
        <v>35.460373574928148</v>
      </c>
      <c r="BL60">
        <v>6.6104019055137683E-3</v>
      </c>
      <c r="BU60">
        <v>38.624588372197358</v>
      </c>
      <c r="BV60">
        <v>5.3138536799946234E-3</v>
      </c>
      <c r="CE60">
        <v>16.851472965675878</v>
      </c>
      <c r="CF60">
        <v>6.3333416494746747E-2</v>
      </c>
      <c r="CO60">
        <v>15.423240714250758</v>
      </c>
      <c r="CP60">
        <v>8.1231368771316648E-2</v>
      </c>
      <c r="CY60">
        <v>-2.1125200244499989</v>
      </c>
      <c r="CZ60">
        <v>7.963315872883707E-2</v>
      </c>
      <c r="DI60">
        <v>-32.630416457680951</v>
      </c>
      <c r="DJ60">
        <v>4.1315956881769166E-3</v>
      </c>
      <c r="DS60">
        <v>8.4907796122095291</v>
      </c>
      <c r="DT60">
        <v>0.28880561732702531</v>
      </c>
    </row>
    <row r="61" spans="3:124" x14ac:dyDescent="0.25">
      <c r="C61">
        <v>13.562825646171119</v>
      </c>
      <c r="D61">
        <v>0.11095064375096683</v>
      </c>
      <c r="M61">
        <v>12.695420936796543</v>
      </c>
      <c r="N61">
        <v>0.13225070902926789</v>
      </c>
      <c r="W61">
        <v>9.3712744135297434</v>
      </c>
      <c r="X61">
        <v>0.26475616252559087</v>
      </c>
      <c r="AG61">
        <v>13.923636028694336</v>
      </c>
      <c r="AH61">
        <v>0.10402388674787154</v>
      </c>
      <c r="AQ61">
        <v>6.3603820025986124</v>
      </c>
      <c r="AR61">
        <v>0.41390706351508511</v>
      </c>
      <c r="BA61">
        <v>-3.9770589665376455</v>
      </c>
      <c r="BB61">
        <v>3.9238090964182112E-2</v>
      </c>
      <c r="BK61">
        <v>36.056725681778723</v>
      </c>
      <c r="BL61">
        <v>6.2778091889264271E-3</v>
      </c>
      <c r="BU61">
        <v>39.272498935227965</v>
      </c>
      <c r="BV61">
        <v>5.0514004595595607E-3</v>
      </c>
      <c r="CE61">
        <v>17.127820033940143</v>
      </c>
      <c r="CF61">
        <v>6.0664700370369778E-2</v>
      </c>
      <c r="CO61">
        <v>15.677985670489024</v>
      </c>
      <c r="CP61">
        <v>7.7883261195265466E-2</v>
      </c>
      <c r="CY61">
        <v>-1.9566156806452011</v>
      </c>
      <c r="CZ61">
        <v>8.2885673182990116E-2</v>
      </c>
      <c r="DI61">
        <v>-32.304428026726882</v>
      </c>
      <c r="DJ61">
        <v>4.2790595617520771E-3</v>
      </c>
      <c r="DS61">
        <v>8.6335740186989369</v>
      </c>
      <c r="DT61">
        <v>0.28450665404277603</v>
      </c>
    </row>
    <row r="62" spans="3:124" x14ac:dyDescent="0.25">
      <c r="C62">
        <v>13.788736385974341</v>
      </c>
      <c r="D62">
        <v>0.10792736260960499</v>
      </c>
      <c r="M62">
        <v>12.884946892425845</v>
      </c>
      <c r="N62">
        <v>0.12864702489529067</v>
      </c>
      <c r="W62">
        <v>9.5247096782739575</v>
      </c>
      <c r="X62">
        <v>0.25922754152456795</v>
      </c>
      <c r="AG62">
        <v>14.133731797688148</v>
      </c>
      <c r="AH62">
        <v>0.10110244983725014</v>
      </c>
      <c r="AQ62">
        <v>6.507643012730485</v>
      </c>
      <c r="AR62">
        <v>0.41118473771980035</v>
      </c>
      <c r="BA62">
        <v>-3.8019398803573745</v>
      </c>
      <c r="BB62">
        <v>4.1341108719194795E-2</v>
      </c>
      <c r="BK62">
        <v>36.653077788629297</v>
      </c>
      <c r="BL62">
        <v>5.9666637769518931E-3</v>
      </c>
      <c r="BU62">
        <v>39.920409498258572</v>
      </c>
      <c r="BV62">
        <v>4.8056777823676962E-3</v>
      </c>
      <c r="CE62">
        <v>17.404167102204408</v>
      </c>
      <c r="CF62">
        <v>5.8124075734268962E-2</v>
      </c>
      <c r="CO62">
        <v>15.93273062672729</v>
      </c>
      <c r="CP62">
        <v>7.4688452268255295E-2</v>
      </c>
      <c r="CY62">
        <v>-1.8007113368404033</v>
      </c>
      <c r="CZ62">
        <v>8.6218322245068049E-2</v>
      </c>
      <c r="DI62">
        <v>-31.978439595772816</v>
      </c>
      <c r="DJ62">
        <v>4.4317404148692631E-3</v>
      </c>
      <c r="DS62">
        <v>8.7763684251883447</v>
      </c>
      <c r="DT62">
        <v>0.28019988009153335</v>
      </c>
    </row>
    <row r="63" spans="3:124" x14ac:dyDescent="0.25">
      <c r="C63">
        <v>14.014647125777563</v>
      </c>
      <c r="D63">
        <v>0.10498646250318538</v>
      </c>
      <c r="M63">
        <v>13.074472848055146</v>
      </c>
      <c r="N63">
        <v>0.12514153712965653</v>
      </c>
      <c r="W63">
        <v>9.6781449430181716</v>
      </c>
      <c r="X63">
        <v>0.25375331350968311</v>
      </c>
      <c r="AG63">
        <v>14.343827566681959</v>
      </c>
      <c r="AH63">
        <v>9.8267056182277004E-2</v>
      </c>
      <c r="AQ63">
        <v>6.6549040228623575</v>
      </c>
      <c r="AR63">
        <v>0.4080723680880749</v>
      </c>
      <c r="BA63">
        <v>-3.6268207941771036</v>
      </c>
      <c r="BB63">
        <v>4.3549526446234194E-2</v>
      </c>
      <c r="BK63">
        <v>37.249429895479871</v>
      </c>
      <c r="BL63">
        <v>5.6752937902103222E-3</v>
      </c>
      <c r="BU63">
        <v>40.568320061289178</v>
      </c>
      <c r="BV63">
        <v>4.5753900156984897E-3</v>
      </c>
      <c r="CE63">
        <v>17.680514170468673</v>
      </c>
      <c r="CF63">
        <v>5.5704732680160796E-2</v>
      </c>
      <c r="CO63">
        <v>16.187475582965554</v>
      </c>
      <c r="CP63">
        <v>7.1639425809157914E-2</v>
      </c>
      <c r="CY63">
        <v>-1.6448069930356055</v>
      </c>
      <c r="CZ63">
        <v>8.9630173691498491E-2</v>
      </c>
      <c r="DI63">
        <v>-31.65245116481875</v>
      </c>
      <c r="DJ63">
        <v>4.5898194251432697E-3</v>
      </c>
      <c r="DS63">
        <v>8.9191628316777525</v>
      </c>
      <c r="DT63">
        <v>0.27588897908311827</v>
      </c>
    </row>
    <row r="64" spans="3:124" x14ac:dyDescent="0.25">
      <c r="C64">
        <v>14.240557865580785</v>
      </c>
      <c r="D64">
        <v>0.10212569864050246</v>
      </c>
      <c r="M64">
        <v>13.263998803684448</v>
      </c>
      <c r="N64">
        <v>0.1217315699909861</v>
      </c>
      <c r="W64">
        <v>9.8315802077623857</v>
      </c>
      <c r="X64">
        <v>0.24833681527165349</v>
      </c>
      <c r="AG64">
        <v>14.553923335675771</v>
      </c>
      <c r="AH64">
        <v>9.5514940995302028E-2</v>
      </c>
      <c r="AQ64">
        <v>6.80216503299423</v>
      </c>
      <c r="AR64">
        <v>0.40459314484362374</v>
      </c>
      <c r="BA64">
        <v>-3.4517017079968326</v>
      </c>
      <c r="BB64">
        <v>4.5867801603715092E-2</v>
      </c>
      <c r="BK64">
        <v>37.845782002330445</v>
      </c>
      <c r="BL64">
        <v>5.4021790494778697E-3</v>
      </c>
      <c r="BU64">
        <v>41.216230624319785</v>
      </c>
      <c r="BV64">
        <v>4.3593587807896064E-3</v>
      </c>
      <c r="CE64">
        <v>17.956861238732937</v>
      </c>
      <c r="CF64">
        <v>5.3400248742598903E-2</v>
      </c>
      <c r="CO64">
        <v>16.44222053920382</v>
      </c>
      <c r="CP64">
        <v>6.8729036932942675E-2</v>
      </c>
      <c r="CY64">
        <v>-1.4889026492308077</v>
      </c>
      <c r="CZ64">
        <v>9.3120110075442672E-2</v>
      </c>
      <c r="DI64">
        <v>-31.326462733864684</v>
      </c>
      <c r="DJ64">
        <v>4.7534838129334577E-3</v>
      </c>
      <c r="DS64">
        <v>9.0619572381671603</v>
      </c>
      <c r="DT64">
        <v>0.27157746153690099</v>
      </c>
    </row>
    <row r="65" spans="3:124" x14ac:dyDescent="0.25">
      <c r="C65">
        <v>14.466468605384007</v>
      </c>
      <c r="D65">
        <v>9.934288739840412E-2</v>
      </c>
      <c r="M65">
        <v>13.453524759313749</v>
      </c>
      <c r="N65">
        <v>0.11841452064886447</v>
      </c>
      <c r="W65">
        <v>9.9850154725065998</v>
      </c>
      <c r="X65">
        <v>0.24298106511720544</v>
      </c>
      <c r="AG65">
        <v>14.764019104669583</v>
      </c>
      <c r="AH65">
        <v>9.2843443136670284E-2</v>
      </c>
      <c r="AQ65">
        <v>6.9494260431261026</v>
      </c>
      <c r="AR65">
        <v>0.40077030399582131</v>
      </c>
      <c r="BA65">
        <v>-3.2765826218165617</v>
      </c>
      <c r="BB65">
        <v>4.8300485420463668E-2</v>
      </c>
      <c r="BK65">
        <v>38.442134109181019</v>
      </c>
      <c r="BL65">
        <v>5.1459354737518155E-3</v>
      </c>
      <c r="BU65">
        <v>41.864141187350391</v>
      </c>
      <c r="BV65">
        <v>4.1565108825580045E-3</v>
      </c>
      <c r="CE65">
        <v>18.233208306997202</v>
      </c>
      <c r="CF65">
        <v>5.1204566562705577E-2</v>
      </c>
      <c r="CO65">
        <v>16.696965495442086</v>
      </c>
      <c r="CP65">
        <v>6.5950496240093956E-2</v>
      </c>
      <c r="CY65">
        <v>-1.3329983054260099</v>
      </c>
      <c r="CZ65">
        <v>9.6686824182835862E-2</v>
      </c>
      <c r="DI65">
        <v>-31.000474302910618</v>
      </c>
      <c r="DJ65">
        <v>4.922927024334816E-3</v>
      </c>
      <c r="DS65">
        <v>9.204751644656568</v>
      </c>
      <c r="DT65">
        <v>0.26726867077753869</v>
      </c>
    </row>
    <row r="66" spans="3:124" x14ac:dyDescent="0.25">
      <c r="C66">
        <v>14.692379345187229</v>
      </c>
      <c r="D66">
        <v>9.6635904655030788E-2</v>
      </c>
      <c r="M66">
        <v>13.643050714943051</v>
      </c>
      <c r="N66">
        <v>0.11518785719709879</v>
      </c>
      <c r="W66">
        <v>10.138450737250814</v>
      </c>
      <c r="X66">
        <v>0.23768878209179273</v>
      </c>
      <c r="AG66">
        <v>14.974114873663394</v>
      </c>
      <c r="AH66">
        <v>9.025000019215644E-2</v>
      </c>
      <c r="AQ66">
        <v>7.0966870532579751</v>
      </c>
      <c r="AR66">
        <v>0.39662700147568403</v>
      </c>
      <c r="BA66">
        <v>-3.1014635356362907</v>
      </c>
      <c r="BB66">
        <v>5.0852212802189101E-2</v>
      </c>
      <c r="BK66">
        <v>39.038486216031593</v>
      </c>
      <c r="BL66">
        <v>4.9053012614262695E-3</v>
      </c>
      <c r="BU66">
        <v>42.512051750380998</v>
      </c>
      <c r="BV66">
        <v>3.9658676247542914E-3</v>
      </c>
      <c r="CE66">
        <v>18.509555375261467</v>
      </c>
      <c r="CF66">
        <v>4.9111972699576768E-2</v>
      </c>
      <c r="CO66">
        <v>16.951710451680352</v>
      </c>
      <c r="CP66">
        <v>6.3297354148699095E-2</v>
      </c>
      <c r="CY66">
        <v>-1.1770939616212122</v>
      </c>
      <c r="CZ66">
        <v>0.10032881490097766</v>
      </c>
      <c r="DI66">
        <v>-30.674485871956552</v>
      </c>
      <c r="DJ66">
        <v>5.0983489182874972E-3</v>
      </c>
      <c r="DS66">
        <v>9.3475460511459758</v>
      </c>
      <c r="DT66">
        <v>0.26296578860807429</v>
      </c>
    </row>
    <row r="67" spans="3:124" x14ac:dyDescent="0.25">
      <c r="C67">
        <v>14.918290084990451</v>
      </c>
      <c r="D67">
        <v>9.4002684168471407E-2</v>
      </c>
      <c r="M67">
        <v>13.832576670572353</v>
      </c>
      <c r="N67">
        <v>0.1120491167211127</v>
      </c>
      <c r="W67">
        <v>10.291886001995028</v>
      </c>
      <c r="X67">
        <v>0.23246240418118316</v>
      </c>
      <c r="AG67">
        <v>15.184210642657206</v>
      </c>
      <c r="AH67">
        <v>8.7732143860345224E-2</v>
      </c>
      <c r="AQ67">
        <v>7.2439480633898476</v>
      </c>
      <c r="AR67">
        <v>0.39218619901223772</v>
      </c>
      <c r="BA67">
        <v>-2.9263444494560198</v>
      </c>
      <c r="BB67">
        <v>5.35276903778601E-2</v>
      </c>
      <c r="BK67">
        <v>39.634838322882167</v>
      </c>
      <c r="BL67">
        <v>4.6791246316030795E-3</v>
      </c>
      <c r="BU67">
        <v>43.159962313411604</v>
      </c>
      <c r="BV67">
        <v>3.7865353359534054E-3</v>
      </c>
      <c r="CE67">
        <v>18.785902443525732</v>
      </c>
      <c r="CF67">
        <v>4.7117077563479715E-2</v>
      </c>
      <c r="CO67">
        <v>17.206455407918618</v>
      </c>
      <c r="CP67">
        <v>6.0763485477759636E-2</v>
      </c>
      <c r="CY67">
        <v>-1.0211896178164144</v>
      </c>
      <c r="CZ67">
        <v>0.10404438353116356</v>
      </c>
      <c r="DI67">
        <v>-30.348497441002486</v>
      </c>
      <c r="DJ67">
        <v>5.2799559577790091E-3</v>
      </c>
      <c r="DS67">
        <v>9.4903404576353836</v>
      </c>
      <c r="DT67">
        <v>0.25867184077594163</v>
      </c>
    </row>
    <row r="68" spans="3:124" x14ac:dyDescent="0.25">
      <c r="C68">
        <v>15.144200824793673</v>
      </c>
      <c r="D68">
        <v>9.1441215999599604E-2</v>
      </c>
      <c r="M68">
        <v>14.022102626201654</v>
      </c>
      <c r="N68">
        <v>0.10899590341800158</v>
      </c>
      <c r="W68">
        <v>10.445321266739242</v>
      </c>
      <c r="X68">
        <v>0.2273041055448356</v>
      </c>
      <c r="AG68">
        <v>15.394306411651018</v>
      </c>
      <c r="AH68">
        <v>8.5287495624768436E-2</v>
      </c>
      <c r="AQ68">
        <v>7.3912090735217202</v>
      </c>
      <c r="AR68">
        <v>0.38747056152342807</v>
      </c>
      <c r="BA68">
        <v>-2.7512253632757488</v>
      </c>
      <c r="BB68">
        <v>5.6331682508475228E-2</v>
      </c>
      <c r="BK68">
        <v>40.231190429732742</v>
      </c>
      <c r="BL68">
        <v>4.4663529326877619E-3</v>
      </c>
      <c r="BU68">
        <v>43.807872876442211</v>
      </c>
      <c r="BV68">
        <v>3.6176969556463373E-3</v>
      </c>
      <c r="CE68">
        <v>19.062249511789997</v>
      </c>
      <c r="CF68">
        <v>4.5214796439538289E-2</v>
      </c>
      <c r="CO68">
        <v>17.461200364156884</v>
      </c>
      <c r="CP68">
        <v>5.8343074366083082E-2</v>
      </c>
      <c r="CY68">
        <v>-0.86528527401161659</v>
      </c>
      <c r="CZ68">
        <v>0.10783163057613106</v>
      </c>
      <c r="DI68">
        <v>-30.02250901004842</v>
      </c>
      <c r="DJ68">
        <v>5.4679614051001014E-3</v>
      </c>
      <c r="DS68">
        <v>9.6331348641247914</v>
      </c>
      <c r="DT68">
        <v>0.25438970224574947</v>
      </c>
    </row>
    <row r="69" spans="3:124" x14ac:dyDescent="0.25">
      <c r="C69">
        <v>15.370111564596895</v>
      </c>
      <c r="D69">
        <v>8.8949544977885694E-2</v>
      </c>
      <c r="M69">
        <v>14.211628581830956</v>
      </c>
      <c r="N69">
        <v>0.10602588676781452</v>
      </c>
      <c r="W69">
        <v>10.598756531483456</v>
      </c>
      <c r="X69">
        <v>0.22221581283109498</v>
      </c>
      <c r="AG69">
        <v>15.604402180644829</v>
      </c>
      <c r="AH69">
        <v>8.2913762688095097E-2</v>
      </c>
      <c r="AQ69">
        <v>7.5384700836535927</v>
      </c>
      <c r="AR69">
        <v>0.38250236570047452</v>
      </c>
      <c r="BA69">
        <v>-2.5761062770954779</v>
      </c>
      <c r="BB69">
        <v>5.9268995073247385E-2</v>
      </c>
      <c r="BK69">
        <v>40.827542536583316</v>
      </c>
      <c r="BL69">
        <v>4.2660229511946564E-3</v>
      </c>
      <c r="BU69">
        <v>44.455783439472818</v>
      </c>
      <c r="BV69">
        <v>3.4586045500590011E-3</v>
      </c>
      <c r="CE69">
        <v>19.338596580054261</v>
      </c>
      <c r="CF69">
        <v>4.3400331565244511E-2</v>
      </c>
      <c r="CO69">
        <v>17.71594532039515</v>
      </c>
      <c r="CP69">
        <v>5.6030599591082135E-2</v>
      </c>
      <c r="CY69">
        <v>-0.7093809302068188</v>
      </c>
      <c r="CZ69">
        <v>0.11168845303219134</v>
      </c>
      <c r="DI69">
        <v>-29.696520579094354</v>
      </c>
      <c r="DJ69">
        <v>5.662585521101395E-3</v>
      </c>
      <c r="DS69">
        <v>9.7759292706141991</v>
      </c>
      <c r="DT69">
        <v>0.25012210229124532</v>
      </c>
    </row>
    <row r="70" spans="3:124" x14ac:dyDescent="0.25">
      <c r="C70">
        <v>15.596022304400117</v>
      </c>
      <c r="D70">
        <v>8.6525769209013573E-2</v>
      </c>
      <c r="M70">
        <v>14.401154537460258</v>
      </c>
      <c r="N70">
        <v>0.10313679975466677</v>
      </c>
      <c r="W70">
        <v>10.75219179622767</v>
      </c>
      <c r="X70">
        <v>0.21719922062151636</v>
      </c>
      <c r="AG70">
        <v>15.814497949638641</v>
      </c>
      <c r="AH70">
        <v>8.0608734147875644E-2</v>
      </c>
      <c r="AQ70">
        <v>7.6857310937854653</v>
      </c>
      <c r="AR70">
        <v>0.37730341938597806</v>
      </c>
      <c r="BA70">
        <v>-2.400987190915207</v>
      </c>
      <c r="BB70">
        <v>6.2344456841960015E-2</v>
      </c>
      <c r="BK70">
        <v>41.42389464343389</v>
      </c>
      <c r="BL70">
        <v>4.0772522757749011E-3</v>
      </c>
      <c r="BU70">
        <v>45.103694002503424</v>
      </c>
      <c r="BV70">
        <v>3.3085726447312806E-3</v>
      </c>
      <c r="CE70">
        <v>19.614943648318526</v>
      </c>
      <c r="CF70">
        <v>4.1669155221429104E-2</v>
      </c>
      <c r="CO70">
        <v>17.970690276633416</v>
      </c>
      <c r="CP70">
        <v>5.3820820335265827E-2</v>
      </c>
      <c r="CY70">
        <v>-0.55347658640202102</v>
      </c>
      <c r="CZ70">
        <v>0.11561254221483877</v>
      </c>
      <c r="DI70">
        <v>-29.370532148140288</v>
      </c>
      <c r="DJ70">
        <v>5.8640557683819318E-3</v>
      </c>
      <c r="DS70">
        <v>9.9187236771036069</v>
      </c>
      <c r="DT70">
        <v>0.24587162941756172</v>
      </c>
    </row>
    <row r="71" spans="3:124" x14ac:dyDescent="0.25">
      <c r="C71">
        <v>15.821933044203339</v>
      </c>
      <c r="D71">
        <v>8.4168038623163216E-2</v>
      </c>
      <c r="M71">
        <v>14.590680493089559</v>
      </c>
      <c r="N71">
        <v>0.10032643713632476</v>
      </c>
      <c r="W71">
        <v>10.905627060971884</v>
      </c>
      <c r="X71">
        <v>0.21225580604908539</v>
      </c>
      <c r="AG71">
        <v>16.024593718632453</v>
      </c>
      <c r="AH71">
        <v>7.8370277395294896E-2</v>
      </c>
      <c r="AQ71">
        <v>7.8329921039173378</v>
      </c>
      <c r="AR71">
        <v>0.37189499128287729</v>
      </c>
      <c r="BA71">
        <v>-2.225868104734936</v>
      </c>
      <c r="BB71">
        <v>6.5562898237565365E-2</v>
      </c>
      <c r="BK71">
        <v>42.020246750284464</v>
      </c>
      <c r="BL71">
        <v>3.8992315904435053E-3</v>
      </c>
      <c r="BU71">
        <v>45.751604565534031</v>
      </c>
      <c r="BV71">
        <v>3.1669722757987693E-3</v>
      </c>
      <c r="CE71">
        <v>19.891290716582791</v>
      </c>
      <c r="CF71">
        <v>4.0016993793935259E-2</v>
      </c>
      <c r="CO71">
        <v>18.225435232871682</v>
      </c>
      <c r="CP71">
        <v>5.170876243459202E-2</v>
      </c>
      <c r="CY71">
        <v>-0.39757224259722318</v>
      </c>
      <c r="CZ71">
        <v>0.11960138214536177</v>
      </c>
      <c r="DI71">
        <v>-29.044543717186222</v>
      </c>
      <c r="DJ71">
        <v>6.0726070183241346E-3</v>
      </c>
      <c r="DS71">
        <v>10.061518083593015</v>
      </c>
      <c r="DT71">
        <v>0.24164073612370043</v>
      </c>
    </row>
    <row r="72" spans="3:124" x14ac:dyDescent="0.25">
      <c r="C72">
        <v>16.047843784006563</v>
      </c>
      <c r="D72">
        <v>8.1874553562851324E-2</v>
      </c>
      <c r="M72">
        <v>14.780206448718861</v>
      </c>
      <c r="N72">
        <v>9.7592653760943171E-2</v>
      </c>
      <c r="W72">
        <v>11.059062325716098</v>
      </c>
      <c r="X72">
        <v>0.20738684263271256</v>
      </c>
      <c r="AG72">
        <v>16.234689487626262</v>
      </c>
      <c r="AH72">
        <v>7.6196334720128864E-2</v>
      </c>
      <c r="AQ72">
        <v>7.9802531140492103</v>
      </c>
      <c r="AR72">
        <v>0.36629775048216989</v>
      </c>
      <c r="BA72">
        <v>-2.0507490185546651</v>
      </c>
      <c r="BB72">
        <v>6.8929127290402098E-2</v>
      </c>
      <c r="BK72">
        <v>42.616598857135038</v>
      </c>
      <c r="BL72">
        <v>3.7312177872870465E-3</v>
      </c>
      <c r="BU72">
        <v>46.399515128564637</v>
      </c>
      <c r="BV72">
        <v>3.0332256747131305E-3</v>
      </c>
      <c r="CE72">
        <v>20.167637784847056</v>
      </c>
      <c r="CF72">
        <v>3.8439812761893496E-2</v>
      </c>
      <c r="CO72">
        <v>18.480180189109948</v>
      </c>
      <c r="CP72">
        <v>4.9689705131688605E-2</v>
      </c>
      <c r="CY72">
        <v>-0.24166789879242534</v>
      </c>
      <c r="CZ72">
        <v>0.12365224852453291</v>
      </c>
      <c r="DI72">
        <v>-28.718555286232156</v>
      </c>
      <c r="DJ72">
        <v>6.2884817618706641E-3</v>
      </c>
      <c r="DS72">
        <v>10.204312490082422</v>
      </c>
      <c r="DT72">
        <v>0.23743174351420163</v>
      </c>
    </row>
    <row r="73" spans="3:124" x14ac:dyDescent="0.25">
      <c r="C73">
        <v>16.273754523809785</v>
      </c>
      <c r="D73">
        <v>7.9643563409251314E-2</v>
      </c>
      <c r="M73">
        <v>14.969732404348163</v>
      </c>
      <c r="N73">
        <v>9.493336292966896E-2</v>
      </c>
      <c r="W73">
        <v>11.212497590460313</v>
      </c>
      <c r="X73">
        <v>0.20259341336813433</v>
      </c>
      <c r="AG73">
        <v>16.444785256620072</v>
      </c>
      <c r="AH73">
        <v>7.4084920106649715E-2</v>
      </c>
      <c r="AQ73">
        <v>8.1275141241810829</v>
      </c>
      <c r="AR73">
        <v>0.3605317152608179</v>
      </c>
      <c r="BA73">
        <v>-1.8756299323743941</v>
      </c>
      <c r="BB73">
        <v>7.2447902585182772E-2</v>
      </c>
      <c r="BK73">
        <v>43.212950963985612</v>
      </c>
      <c r="BL73">
        <v>3.5725278029769317E-3</v>
      </c>
      <c r="BU73">
        <v>47.047425691595244</v>
      </c>
      <c r="BV73">
        <v>2.9068015121346937E-3</v>
      </c>
      <c r="CE73">
        <v>20.443984853111321</v>
      </c>
      <c r="CF73">
        <v>3.6933802567967321E-2</v>
      </c>
      <c r="CO73">
        <v>18.734925145348214</v>
      </c>
      <c r="CP73">
        <v>4.7759168347837562E-2</v>
      </c>
      <c r="CY73">
        <v>-8.5763554987627499E-2</v>
      </c>
      <c r="CZ73">
        <v>0.12776220831782428</v>
      </c>
      <c r="DI73">
        <v>-28.392566855278091</v>
      </c>
      <c r="DJ73">
        <v>6.5119303239187147E-3</v>
      </c>
      <c r="DS73">
        <v>10.34710689657183</v>
      </c>
      <c r="DT73">
        <v>0.2332468457680468</v>
      </c>
    </row>
    <row r="74" spans="3:124" x14ac:dyDescent="0.25">
      <c r="C74">
        <v>16.499665263613007</v>
      </c>
      <c r="D74">
        <v>7.74733652459446E-2</v>
      </c>
      <c r="M74">
        <v>15.159258359977464</v>
      </c>
      <c r="N74">
        <v>9.2346534803862554E-2</v>
      </c>
      <c r="W74">
        <v>11.365932855204527</v>
      </c>
      <c r="X74">
        <v>0.19787642311323891</v>
      </c>
      <c r="AG74">
        <v>16.654881025613882</v>
      </c>
      <c r="AH74">
        <v>7.2034116206606769E-2</v>
      </c>
      <c r="AQ74">
        <v>8.2747751343129554</v>
      </c>
      <c r="AR74">
        <v>0.35461621057610093</v>
      </c>
      <c r="BA74">
        <v>-1.7005108461941232</v>
      </c>
      <c r="BB74">
        <v>7.6123903004677709E-2</v>
      </c>
      <c r="BK74">
        <v>43.809303070836187</v>
      </c>
      <c r="BL74">
        <v>3.4225330955280605E-3</v>
      </c>
      <c r="BU74">
        <v>47.69533625462585</v>
      </c>
      <c r="BV74">
        <v>2.7872106362018759E-3</v>
      </c>
      <c r="CE74">
        <v>20.720331921375585</v>
      </c>
      <c r="CF74">
        <v>3.5495365326051492E-2</v>
      </c>
      <c r="CO74">
        <v>18.98967010158648</v>
      </c>
      <c r="CP74">
        <v>4.5912900480223298E-2</v>
      </c>
      <c r="CY74">
        <v>7.0140788817170341E-2</v>
      </c>
      <c r="CZ74">
        <v>0.13192811997478676</v>
      </c>
      <c r="DI74">
        <v>-28.066578424324025</v>
      </c>
      <c r="DJ74">
        <v>6.7432110811849093E-3</v>
      </c>
      <c r="DS74">
        <v>10.489901303061238</v>
      </c>
      <c r="DT74">
        <v>0.22908811447205379</v>
      </c>
    </row>
    <row r="75" spans="3:124" x14ac:dyDescent="0.25">
      <c r="C75">
        <v>16.725576003416229</v>
      </c>
      <c r="D75">
        <v>7.5362302559083327E-2</v>
      </c>
      <c r="M75">
        <v>15.348784315606766</v>
      </c>
      <c r="N75">
        <v>8.983019485572051E-2</v>
      </c>
      <c r="W75">
        <v>11.519368119948741</v>
      </c>
      <c r="X75">
        <v>0.19323661030385017</v>
      </c>
      <c r="AG75">
        <v>16.864976794607692</v>
      </c>
      <c r="AH75">
        <v>7.0042071476648871E-2</v>
      </c>
      <c r="AQ75">
        <v>8.422036144444828</v>
      </c>
      <c r="AR75">
        <v>0.34856983366754002</v>
      </c>
      <c r="BA75">
        <v>-1.5253917600138522</v>
      </c>
      <c r="BB75">
        <v>7.9961694080378273E-2</v>
      </c>
      <c r="BK75">
        <v>44.405655177686761</v>
      </c>
      <c r="BL75">
        <v>3.2806546882107757E-3</v>
      </c>
      <c r="BU75">
        <v>48.343246817656457</v>
      </c>
      <c r="BV75">
        <v>2.6740022485520804E-3</v>
      </c>
      <c r="CE75">
        <v>20.99667898963985</v>
      </c>
      <c r="CF75">
        <v>3.4121102322505648E-2</v>
      </c>
      <c r="CO75">
        <v>19.244415057824746</v>
      </c>
      <c r="CP75">
        <v>4.4146866724985988E-2</v>
      </c>
      <c r="CY75">
        <v>0.22604513262196818</v>
      </c>
      <c r="CZ75">
        <v>0.13614663430324811</v>
      </c>
      <c r="DI75">
        <v>-27.740589993369959</v>
      </c>
      <c r="DJ75">
        <v>6.9825906833700631E-3</v>
      </c>
      <c r="DS75">
        <v>10.632695709550646</v>
      </c>
      <c r="DT75">
        <v>0.22495750282532254</v>
      </c>
    </row>
    <row r="76" spans="3:124" x14ac:dyDescent="0.25">
      <c r="C76">
        <v>16.951486743219451</v>
      </c>
      <c r="D76">
        <v>7.330876397297216E-2</v>
      </c>
      <c r="M76">
        <v>15.538310271236067</v>
      </c>
      <c r="N76">
        <v>8.7382422361117068E-2</v>
      </c>
      <c r="W76">
        <v>11.672803384692955</v>
      </c>
      <c r="X76">
        <v>0.18867455803412628</v>
      </c>
      <c r="AG76">
        <v>17.075072563601502</v>
      </c>
      <c r="AH76">
        <v>6.8106997468662181E-2</v>
      </c>
      <c r="AQ76">
        <v>8.5692971545767005</v>
      </c>
      <c r="AR76">
        <v>0.34241042717114173</v>
      </c>
      <c r="BA76">
        <v>-1.3502726738335813</v>
      </c>
      <c r="BB76">
        <v>8.3965690771006379E-2</v>
      </c>
      <c r="BK76">
        <v>45.002007284537335</v>
      </c>
      <c r="BL76">
        <v>3.1463587165833236E-3</v>
      </c>
      <c r="BU76">
        <v>48.991157380687063</v>
      </c>
      <c r="BV76">
        <v>2.5667604685291963E-3</v>
      </c>
      <c r="CE76">
        <v>21.273026057904115</v>
      </c>
      <c r="CF76">
        <v>3.280780226797949E-2</v>
      </c>
      <c r="CO76">
        <v>19.499160014063012</v>
      </c>
      <c r="CP76">
        <v>4.2457237921858203E-2</v>
      </c>
      <c r="CY76">
        <v>0.38194947642676602</v>
      </c>
      <c r="CZ76">
        <v>0.14041419601683047</v>
      </c>
      <c r="DI76">
        <v>-27.414601562415893</v>
      </c>
      <c r="DJ76">
        <v>7.2303442774269231E-3</v>
      </c>
      <c r="DS76">
        <v>10.775490116040054</v>
      </c>
      <c r="DT76">
        <v>0.22085684972066624</v>
      </c>
    </row>
    <row r="77" spans="3:124" x14ac:dyDescent="0.25">
      <c r="C77">
        <v>17.177397483022673</v>
      </c>
      <c r="D77">
        <v>7.1311182020104003E-2</v>
      </c>
      <c r="M77">
        <v>15.727836226865369</v>
      </c>
      <c r="N77">
        <v>8.5001348933513993E-2</v>
      </c>
      <c r="W77">
        <v>11.826238649437169</v>
      </c>
      <c r="X77">
        <v>0.18419070453396455</v>
      </c>
      <c r="AG77">
        <v>17.285168332595312</v>
      </c>
      <c r="AH77">
        <v>6.6227166262492157E-2</v>
      </c>
      <c r="AQ77">
        <v>8.716558164708573</v>
      </c>
      <c r="AR77">
        <v>0.33615505915189769</v>
      </c>
      <c r="BA77">
        <v>-1.1751535876533103</v>
      </c>
      <c r="BB77">
        <v>8.8140116505236718E-2</v>
      </c>
      <c r="BK77">
        <v>45.598359391387909</v>
      </c>
      <c r="BL77">
        <v>3.019152422464672E-3</v>
      </c>
      <c r="BU77">
        <v>49.63906794371767</v>
      </c>
      <c r="BV77">
        <v>2.4651012421242949E-3</v>
      </c>
      <c r="CE77">
        <v>21.54937312616838</v>
      </c>
      <c r="CF77">
        <v>3.1552430258135533E-2</v>
      </c>
      <c r="CO77">
        <v>19.753904970301278</v>
      </c>
      <c r="CP77">
        <v>4.0840379912397612E-2</v>
      </c>
      <c r="CY77">
        <v>0.53785382023156392</v>
      </c>
      <c r="CZ77">
        <v>0.14472704597197456</v>
      </c>
      <c r="DI77">
        <v>-27.088613131461827</v>
      </c>
      <c r="DJ77">
        <v>7.4867557347056846E-3</v>
      </c>
      <c r="DS77">
        <v>10.918284522529461</v>
      </c>
      <c r="DT77">
        <v>0.21678788370841459</v>
      </c>
    </row>
    <row r="78" spans="3:124" x14ac:dyDescent="0.25">
      <c r="C78">
        <v>17.403308222825896</v>
      </c>
      <c r="D78">
        <v>6.9368031944710903E-2</v>
      </c>
      <c r="M78">
        <v>15.917362182494671</v>
      </c>
      <c r="N78">
        <v>8.268515709781972E-2</v>
      </c>
      <c r="W78">
        <v>11.979673914181383</v>
      </c>
      <c r="X78">
        <v>0.17978535307413698</v>
      </c>
      <c r="AG78">
        <v>17.495264101589122</v>
      </c>
      <c r="AH78">
        <v>6.4400908031413434E-2</v>
      </c>
      <c r="AQ78">
        <v>8.8638191748404456</v>
      </c>
      <c r="AR78">
        <v>0.32982000946809842</v>
      </c>
      <c r="BA78">
        <v>-1.0000345014730394</v>
      </c>
      <c r="BB78">
        <v>9.248895834614293E-2</v>
      </c>
      <c r="BK78">
        <v>46.194711498238483</v>
      </c>
      <c r="BL78">
        <v>2.8985805454845252E-3</v>
      </c>
      <c r="BU78">
        <v>50.286978506748277</v>
      </c>
      <c r="BV78">
        <v>2.3686695574951376E-3</v>
      </c>
      <c r="CE78">
        <v>21.825720194432645</v>
      </c>
      <c r="CF78">
        <v>3.0352117403022398E-2</v>
      </c>
      <c r="CO78">
        <v>20.008649926539544</v>
      </c>
      <c r="CP78">
        <v>3.9292843400892473E-2</v>
      </c>
      <c r="CY78">
        <v>0.6937581640363617</v>
      </c>
      <c r="CZ78">
        <v>0.14908122410818034</v>
      </c>
      <c r="DI78">
        <v>-26.762624700507761</v>
      </c>
      <c r="DJ78">
        <v>7.7521178807212652E-3</v>
      </c>
      <c r="DS78">
        <v>11.061078929018869</v>
      </c>
      <c r="DT78">
        <v>0.21275222684748477</v>
      </c>
    </row>
    <row r="79" spans="3:124" x14ac:dyDescent="0.25">
      <c r="C79">
        <v>17.629218962629118</v>
      </c>
      <c r="D79">
        <v>6.7477830538916886E-2</v>
      </c>
      <c r="M79">
        <v>16.106888138123974</v>
      </c>
      <c r="N79">
        <v>8.0432078903109341E-2</v>
      </c>
      <c r="W79">
        <v>12.133109178925597</v>
      </c>
      <c r="X79">
        <v>0.17545868132830733</v>
      </c>
      <c r="AG79">
        <v>17.705359870582932</v>
      </c>
      <c r="AH79">
        <v>6.262660873151632E-2</v>
      </c>
      <c r="AQ79">
        <v>9.0110801849723181</v>
      </c>
      <c r="AR79">
        <v>0.32342076189404811</v>
      </c>
      <c r="BA79">
        <v>-0.82491541529276846</v>
      </c>
      <c r="BB79">
        <v>9.701591816244394E-2</v>
      </c>
      <c r="BK79">
        <v>46.791063605089057</v>
      </c>
      <c r="BL79">
        <v>2.7842220687745614E-3</v>
      </c>
      <c r="BU79">
        <v>50.934889069778883</v>
      </c>
      <c r="BV79">
        <v>2.2771369335120458E-3</v>
      </c>
      <c r="CE79">
        <v>22.102067262696909</v>
      </c>
      <c r="CF79">
        <v>2.920415108643527E-2</v>
      </c>
      <c r="CO79">
        <v>20.26339488277781</v>
      </c>
      <c r="CP79">
        <v>3.7811354304768681E-2</v>
      </c>
      <c r="CY79">
        <v>0.84966250784115949</v>
      </c>
      <c r="CZ79">
        <v>0.1534725731025591</v>
      </c>
      <c r="DI79">
        <v>-26.436636269553695</v>
      </c>
      <c r="DJ79">
        <v>8.0267327272532836E-3</v>
      </c>
      <c r="DS79">
        <v>11.203873335508277</v>
      </c>
      <c r="DT79">
        <v>0.20875139844818477</v>
      </c>
    </row>
    <row r="80" spans="3:124" x14ac:dyDescent="0.25">
      <c r="C80">
        <v>17.85512970243234</v>
      </c>
      <c r="D80">
        <v>6.5639135010604172E-2</v>
      </c>
      <c r="M80">
        <v>16.296414093753278</v>
      </c>
      <c r="N80">
        <v>7.8240394573146313E-2</v>
      </c>
      <c r="W80">
        <v>12.286544443669811</v>
      </c>
      <c r="X80">
        <v>0.17121075021959206</v>
      </c>
      <c r="AG80">
        <v>17.915455639576741</v>
      </c>
      <c r="AH80">
        <v>6.0902707906905211E-2</v>
      </c>
      <c r="AQ80">
        <v>9.1583411951041906</v>
      </c>
      <c r="AR80">
        <v>0.31697200144522991</v>
      </c>
      <c r="BA80">
        <v>-0.64979632911249752</v>
      </c>
      <c r="BB80">
        <v>0.10172435972638912</v>
      </c>
      <c r="BK80">
        <v>47.387415711939632</v>
      </c>
      <c r="BL80">
        <v>2.6756872805260849E-3</v>
      </c>
      <c r="BU80">
        <v>51.58279963280949</v>
      </c>
      <c r="BV80">
        <v>2.1901991517808087E-3</v>
      </c>
      <c r="CE80">
        <v>22.378414330961174</v>
      </c>
      <c r="CF80">
        <v>2.8105965818270504E-2</v>
      </c>
      <c r="CO80">
        <v>20.518139839016076</v>
      </c>
      <c r="CP80">
        <v>3.6392804579648767E-2</v>
      </c>
      <c r="CY80">
        <v>1.0055668516459573</v>
      </c>
      <c r="CZ80">
        <v>0.15789674274703294</v>
      </c>
      <c r="DI80">
        <v>-26.110647838599629</v>
      </c>
      <c r="DJ80">
        <v>8.310911706453478E-3</v>
      </c>
      <c r="DS80">
        <v>11.346667741997685</v>
      </c>
      <c r="DT80">
        <v>0.20478681871082516</v>
      </c>
    </row>
    <row r="81" spans="3:124" x14ac:dyDescent="0.25">
      <c r="C81">
        <v>18.081040442235562</v>
      </c>
      <c r="D81">
        <v>6.3850541882129089E-2</v>
      </c>
      <c r="M81">
        <v>16.485940049382581</v>
      </c>
      <c r="N81">
        <v>7.6108431193676121E-2</v>
      </c>
      <c r="W81">
        <v>12.439979708414025</v>
      </c>
      <c r="X81">
        <v>0.16704151227792488</v>
      </c>
      <c r="AG81">
        <v>18.125551408570551</v>
      </c>
      <c r="AH81">
        <v>5.9227696603260854E-2</v>
      </c>
      <c r="AQ81">
        <v>9.3056022052360632</v>
      </c>
      <c r="AR81">
        <v>0.31048761637101252</v>
      </c>
      <c r="BA81">
        <v>-0.47467724293222657</v>
      </c>
      <c r="BB81">
        <v>0.10661725170087226</v>
      </c>
      <c r="BK81">
        <v>47.983767818790206</v>
      </c>
      <c r="BL81">
        <v>2.5726151176398916E-3</v>
      </c>
      <c r="BU81">
        <v>52.230710195840096</v>
      </c>
      <c r="BV81">
        <v>2.1075742060807515E-3</v>
      </c>
      <c r="CE81">
        <v>22.654761399225439</v>
      </c>
      <c r="CF81">
        <v>2.7055134644599427E-2</v>
      </c>
      <c r="CO81">
        <v>20.772884795254342</v>
      </c>
      <c r="CP81">
        <v>3.5034243503005005E-2</v>
      </c>
      <c r="CY81">
        <v>1.1614711954507551</v>
      </c>
      <c r="CZ81">
        <v>0.16234919505363438</v>
      </c>
      <c r="DI81">
        <v>-25.784659407645563</v>
      </c>
      <c r="DJ81">
        <v>8.6049759065967481E-3</v>
      </c>
      <c r="DS81">
        <v>11.489462148487092</v>
      </c>
      <c r="DT81">
        <v>0.20085981226387828</v>
      </c>
    </row>
    <row r="82" spans="3:124" x14ac:dyDescent="0.25">
      <c r="C82">
        <v>18.306951182038784</v>
      </c>
      <c r="D82">
        <v>6.2110685919046449E-2</v>
      </c>
      <c r="M82">
        <v>16.675466005011884</v>
      </c>
      <c r="N82">
        <v>7.4034561435489366E-2</v>
      </c>
      <c r="W82">
        <v>12.593414973158239</v>
      </c>
      <c r="X82">
        <v>0.16295081953315121</v>
      </c>
      <c r="AG82">
        <v>18.335647177564361</v>
      </c>
      <c r="AH82">
        <v>5.7600115382911515E-2</v>
      </c>
      <c r="AQ82">
        <v>9.4528632153679357</v>
      </c>
      <c r="AR82">
        <v>0.30398070430381618</v>
      </c>
      <c r="BA82">
        <v>-0.29955815675195563</v>
      </c>
      <c r="BB82">
        <v>0.11169710652986441</v>
      </c>
      <c r="BK82">
        <v>48.58011992564078</v>
      </c>
      <c r="BL82">
        <v>2.4746707616250035E-3</v>
      </c>
      <c r="BU82">
        <v>52.878620758870703</v>
      </c>
      <c r="BV82">
        <v>2.0290004461991722E-3</v>
      </c>
      <c r="CE82">
        <v>22.931108467489704</v>
      </c>
      <c r="CF82">
        <v>2.6049361081919738E-2</v>
      </c>
      <c r="CO82">
        <v>21.027629751492608</v>
      </c>
      <c r="CP82">
        <v>3.3732869399525203E-2</v>
      </c>
      <c r="CY82">
        <v>1.3173755392555528</v>
      </c>
      <c r="CZ82">
        <v>0.16682521009036547</v>
      </c>
      <c r="DI82">
        <v>-25.458670976691497</v>
      </c>
      <c r="DJ82">
        <v>8.9092563090697793E-3</v>
      </c>
      <c r="DS82">
        <v>11.6322565549765</v>
      </c>
      <c r="DT82">
        <v>0.1969716116051157</v>
      </c>
    </row>
    <row r="83" spans="3:124" x14ac:dyDescent="0.25">
      <c r="C83">
        <v>18.532861921842006</v>
      </c>
      <c r="D83">
        <v>6.04182390880251E-2</v>
      </c>
      <c r="M83">
        <v>16.864991960641188</v>
      </c>
      <c r="N83">
        <v>7.2017202312280482E-2</v>
      </c>
      <c r="W83">
        <v>12.746850237902454</v>
      </c>
      <c r="X83">
        <v>0.15893843096752588</v>
      </c>
      <c r="AG83">
        <v>18.545742946558171</v>
      </c>
      <c r="AH83">
        <v>5.6018552435095938E-2</v>
      </c>
      <c r="AQ83">
        <v>9.6001242254998083</v>
      </c>
      <c r="AR83">
        <v>0.29746358207957962</v>
      </c>
      <c r="BA83">
        <v>-0.12443907057168466</v>
      </c>
      <c r="BB83">
        <v>0.11696591530721703</v>
      </c>
      <c r="BK83">
        <v>49.176472032491354</v>
      </c>
      <c r="BL83">
        <v>2.381543460340395E-3</v>
      </c>
      <c r="BU83">
        <v>53.526531321901309</v>
      </c>
      <c r="BV83">
        <v>1.9542348958026855E-3</v>
      </c>
      <c r="CE83">
        <v>23.207455535753969</v>
      </c>
      <c r="CF83">
        <v>2.5086471543771457E-2</v>
      </c>
      <c r="CO83">
        <v>21.282374707730874</v>
      </c>
      <c r="CP83">
        <v>3.2486021790803406E-2</v>
      </c>
      <c r="CY83">
        <v>1.4732798830603506</v>
      </c>
      <c r="CZ83">
        <v>0.17131989254697449</v>
      </c>
      <c r="DI83">
        <v>-25.132682545737431</v>
      </c>
      <c r="DJ83">
        <v>9.2240940261463979E-3</v>
      </c>
      <c r="DS83">
        <v>11.775050961465908</v>
      </c>
      <c r="DT83">
        <v>0.19312336044888692</v>
      </c>
    </row>
    <row r="84" spans="3:124" x14ac:dyDescent="0.25">
      <c r="C84">
        <v>18.758772661645228</v>
      </c>
      <c r="D84">
        <v>5.8771909543159098E-2</v>
      </c>
      <c r="M84">
        <v>17.054517916270491</v>
      </c>
      <c r="N84">
        <v>7.0054813972352845E-2</v>
      </c>
      <c r="W84">
        <v>12.900285502646668</v>
      </c>
      <c r="X84">
        <v>0.15500401955009044</v>
      </c>
      <c r="AG84">
        <v>18.755838715551981</v>
      </c>
      <c r="AH84">
        <v>5.4481641775589881E-2</v>
      </c>
      <c r="AQ84">
        <v>9.7473852356316808</v>
      </c>
      <c r="AR84">
        <v>0.29094779877176152</v>
      </c>
      <c r="BA84">
        <v>5.0680015608586315E-2</v>
      </c>
      <c r="BB84">
        <v>0.1224250787699261</v>
      </c>
      <c r="BK84">
        <v>49.772824139341928</v>
      </c>
      <c r="BL84">
        <v>2.2929445521846486E-3</v>
      </c>
      <c r="BU84">
        <v>54.174441884931916</v>
      </c>
      <c r="BV84">
        <v>1.8830517263132764E-3</v>
      </c>
      <c r="CE84">
        <v>23.483802604018233</v>
      </c>
      <c r="CF84">
        <v>2.4164408229603977E-2</v>
      </c>
      <c r="CO84">
        <v>21.53711966396914</v>
      </c>
      <c r="CP84">
        <v>3.129117395171746E-2</v>
      </c>
      <c r="CY84">
        <v>1.6291842268651484</v>
      </c>
      <c r="CZ84">
        <v>0.17582817902683034</v>
      </c>
      <c r="DI84">
        <v>-24.806694114783365</v>
      </c>
      <c r="DJ84">
        <v>9.5498405390496491E-3</v>
      </c>
      <c r="DS84">
        <v>11.917845367955316</v>
      </c>
      <c r="DT84">
        <v>0.1893161169824632</v>
      </c>
    </row>
    <row r="85" spans="3:124" x14ac:dyDescent="0.25">
      <c r="C85">
        <v>18.98468340144845</v>
      </c>
      <c r="D85">
        <v>5.7170440639900844E-2</v>
      </c>
      <c r="M85">
        <v>17.244043871899795</v>
      </c>
      <c r="N85">
        <v>6.8145898523249079E-2</v>
      </c>
      <c r="W85">
        <v>13.053720767390882</v>
      </c>
      <c r="X85">
        <v>0.15114717887428383</v>
      </c>
      <c r="AG85">
        <v>18.965934484545791</v>
      </c>
      <c r="AH85">
        <v>5.2988061530310451E-2</v>
      </c>
      <c r="AQ85">
        <v>9.8946462457635533</v>
      </c>
      <c r="AR85">
        <v>0.28444415150944274</v>
      </c>
      <c r="BA85">
        <v>0.22579910178885729</v>
      </c>
      <c r="BB85">
        <v>0.12807533464355944</v>
      </c>
      <c r="BK85">
        <v>50.369176246192502</v>
      </c>
      <c r="BL85">
        <v>2.2086056719790152E-3</v>
      </c>
      <c r="BU85">
        <v>54.822352447962523</v>
      </c>
      <c r="BV85">
        <v>1.8152408707967384E-3</v>
      </c>
      <c r="CE85">
        <v>23.760149672282498</v>
      </c>
      <c r="CF85">
        <v>2.3281222447443094E-2</v>
      </c>
      <c r="CO85">
        <v>21.791864620207406</v>
      </c>
      <c r="CP85">
        <v>3.0145925855811877E-2</v>
      </c>
      <c r="CY85">
        <v>1.7850885706699462</v>
      </c>
      <c r="CZ85">
        <v>0.18034484605781695</v>
      </c>
      <c r="DI85">
        <v>-24.480705683829299</v>
      </c>
      <c r="DJ85">
        <v>9.8868579357487864E-3</v>
      </c>
      <c r="DS85">
        <v>12.060639774444724</v>
      </c>
      <c r="DT85">
        <v>0.18555085703415558</v>
      </c>
    </row>
    <row r="86" spans="3:124" x14ac:dyDescent="0.25">
      <c r="C86">
        <v>19.210594141251672</v>
      </c>
      <c r="D86">
        <v>5.5612609975863314E-2</v>
      </c>
      <c r="M86">
        <v>17.433569827529098</v>
      </c>
      <c r="N86">
        <v>6.628899888840846E-2</v>
      </c>
      <c r="W86">
        <v>13.207156032135096</v>
      </c>
      <c r="X86">
        <v>0.14736742941906822</v>
      </c>
      <c r="AG86">
        <v>19.176030253539601</v>
      </c>
      <c r="AH86">
        <v>5.153653229791659E-2</v>
      </c>
      <c r="AQ86">
        <v>10.041907255895426</v>
      </c>
      <c r="AR86">
        <v>0.27796270367889114</v>
      </c>
      <c r="BA86">
        <v>0.40091818796912826</v>
      </c>
      <c r="BB86">
        <v>0.13391668166003942</v>
      </c>
      <c r="BK86">
        <v>50.965528353043076</v>
      </c>
      <c r="BL86">
        <v>2.1282771201082342E-3</v>
      </c>
      <c r="BU86">
        <v>55.470263010993129</v>
      </c>
      <c r="BV86">
        <v>1.7506067636614954E-3</v>
      </c>
      <c r="CE86">
        <v>24.036496740546763</v>
      </c>
      <c r="CF86">
        <v>2.2435068343517328E-2</v>
      </c>
      <c r="CO86">
        <v>22.046609576445672</v>
      </c>
      <c r="CP86">
        <v>2.9047997492129003E-2</v>
      </c>
      <c r="CY86">
        <v>1.940992914474744</v>
      </c>
      <c r="CZ86">
        <v>0.18486451881186525</v>
      </c>
      <c r="DI86">
        <v>-24.154717252875233</v>
      </c>
      <c r="DJ86">
        <v>1.0235519147882325E-2</v>
      </c>
      <c r="DS86">
        <v>12.203434180934131</v>
      </c>
      <c r="DT86">
        <v>0.18182847715572781</v>
      </c>
    </row>
    <row r="87" spans="3:124" x14ac:dyDescent="0.25">
      <c r="C87">
        <v>19.436504881054894</v>
      </c>
      <c r="D87">
        <v>5.4097228457759473E-2</v>
      </c>
      <c r="M87">
        <v>17.623095783158401</v>
      </c>
      <c r="N87">
        <v>6.4482697694979496E-2</v>
      </c>
      <c r="W87">
        <v>13.36059129687931</v>
      </c>
      <c r="X87">
        <v>0.14366422445283919</v>
      </c>
      <c r="AG87">
        <v>19.386126022533411</v>
      </c>
      <c r="AH87">
        <v>5.0125815586791717E-2</v>
      </c>
      <c r="AQ87">
        <v>10.189168266027298</v>
      </c>
      <c r="AR87">
        <v>0.27151280513681736</v>
      </c>
      <c r="BA87">
        <v>0.5760372741493992</v>
      </c>
      <c r="BB87">
        <v>0.13994830067142397</v>
      </c>
      <c r="BK87">
        <v>51.561880459893651</v>
      </c>
      <c r="BL87">
        <v>2.0517263785230022E-3</v>
      </c>
      <c r="BU87">
        <v>56.118173574023736</v>
      </c>
      <c r="BV87">
        <v>1.6889671935394006E-3</v>
      </c>
      <c r="CE87">
        <v>24.312843808811028</v>
      </c>
      <c r="CF87">
        <v>2.1624197013556664E-2</v>
      </c>
      <c r="CO87">
        <v>22.301354532683938</v>
      </c>
      <c r="CP87">
        <v>2.7995222536185912E-2</v>
      </c>
      <c r="CY87">
        <v>2.096897258279542</v>
      </c>
      <c r="CZ87">
        <v>0.18938168051939089</v>
      </c>
      <c r="DI87">
        <v>-23.828728821921167</v>
      </c>
      <c r="DJ87">
        <v>1.0596208186138557E-2</v>
      </c>
      <c r="DS87">
        <v>12.346228587423539</v>
      </c>
      <c r="DT87">
        <v>0.17814979762145641</v>
      </c>
    </row>
    <row r="88" spans="3:124" x14ac:dyDescent="0.25">
      <c r="C88">
        <v>19.662415620858116</v>
      </c>
      <c r="D88">
        <v>5.2623139393766422E-2</v>
      </c>
      <c r="M88">
        <v>17.812621738787705</v>
      </c>
      <c r="N88">
        <v>6.2725616191938005E-2</v>
      </c>
      <c r="W88">
        <v>13.514026561623524</v>
      </c>
      <c r="X88">
        <v>0.14003695559842985</v>
      </c>
      <c r="AG88">
        <v>19.596221791527221</v>
      </c>
      <c r="AH88">
        <v>4.8754712322129461E-2</v>
      </c>
      <c r="AQ88">
        <v>10.336429276159171</v>
      </c>
      <c r="AR88">
        <v>0.26510311409214421</v>
      </c>
      <c r="BA88">
        <v>0.75115636032967015</v>
      </c>
      <c r="BB88">
        <v>0.14616847339751382</v>
      </c>
      <c r="BK88">
        <v>52.158232566744225</v>
      </c>
      <c r="BL88">
        <v>1.9787367590035454E-3</v>
      </c>
      <c r="BU88">
        <v>56.766084137054342</v>
      </c>
      <c r="BV88">
        <v>1.6301522581051351E-3</v>
      </c>
      <c r="CE88">
        <v>24.589190877075293</v>
      </c>
      <c r="CF88">
        <v>2.0846950971967673E-2</v>
      </c>
      <c r="CO88">
        <v>22.556099488922204</v>
      </c>
      <c r="CP88">
        <v>2.6985542358152544E-2</v>
      </c>
      <c r="CY88">
        <v>2.25280160208434</v>
      </c>
      <c r="CZ88">
        <v>0.19389068256154349</v>
      </c>
      <c r="DI88">
        <v>-23.502740390967102</v>
      </c>
      <c r="DJ88">
        <v>1.0969320373359277E-2</v>
      </c>
      <c r="DS88">
        <v>12.489022993912947</v>
      </c>
      <c r="DT88">
        <v>0.17451556534603915</v>
      </c>
    </row>
    <row r="89" spans="3:124" x14ac:dyDescent="0.25">
      <c r="C89">
        <v>19.888326360661338</v>
      </c>
      <c r="D89">
        <v>5.1189217610621791E-2</v>
      </c>
      <c r="M89">
        <v>18.002147694417008</v>
      </c>
      <c r="N89">
        <v>6.1016413197685533E-2</v>
      </c>
      <c r="W89">
        <v>13.667461826367738</v>
      </c>
      <c r="X89">
        <v>0.13648495807660596</v>
      </c>
      <c r="AG89">
        <v>19.80631756052103</v>
      </c>
      <c r="AH89">
        <v>4.7422061419150632E-2</v>
      </c>
      <c r="AQ89">
        <v>10.483690286291043</v>
      </c>
      <c r="AR89">
        <v>0.2587416203411585</v>
      </c>
      <c r="BA89">
        <v>0.92627544650994109</v>
      </c>
      <c r="BB89">
        <v>0.15257449946946297</v>
      </c>
      <c r="BK89">
        <v>52.754584673594799</v>
      </c>
      <c r="BL89">
        <v>1.9091061706673492E-3</v>
      </c>
      <c r="BU89">
        <v>57.413994700084949</v>
      </c>
      <c r="BV89">
        <v>1.5740034108114949E-3</v>
      </c>
      <c r="CE89">
        <v>24.865537945339558</v>
      </c>
      <c r="CF89">
        <v>2.0101758956513765E-2</v>
      </c>
      <c r="CO89">
        <v>22.81084444516047</v>
      </c>
      <c r="CP89">
        <v>2.6017000351725085E-2</v>
      </c>
      <c r="CY89">
        <v>2.408705945889138</v>
      </c>
      <c r="CZ89">
        <v>0.19838575521980251</v>
      </c>
      <c r="DI89">
        <v>-23.176751960013036</v>
      </c>
      <c r="DJ89">
        <v>1.1355262574563237E-2</v>
      </c>
      <c r="DS89">
        <v>12.631817400402355</v>
      </c>
      <c r="DT89">
        <v>0.17092645672342222</v>
      </c>
    </row>
    <row r="90" spans="3:124" x14ac:dyDescent="0.25">
      <c r="C90">
        <v>20.11423710046456</v>
      </c>
      <c r="D90">
        <v>4.9794368594778093E-2</v>
      </c>
      <c r="M90">
        <v>18.191673650046312</v>
      </c>
      <c r="N90">
        <v>5.935378407632453E-2</v>
      </c>
      <c r="W90">
        <v>13.820897091111952</v>
      </c>
      <c r="X90">
        <v>0.13300751564458571</v>
      </c>
      <c r="AG90">
        <v>20.01641332951484</v>
      </c>
      <c r="AH90">
        <v>4.6126738418759222E-2</v>
      </c>
      <c r="AQ90">
        <v>10.630951296422916</v>
      </c>
      <c r="AR90">
        <v>0.25243566956817587</v>
      </c>
      <c r="BA90">
        <v>1.1013945326902121</v>
      </c>
      <c r="BB90">
        <v>0.1591626125650738</v>
      </c>
      <c r="BK90">
        <v>53.350936780445373</v>
      </c>
      <c r="BL90">
        <v>1.8426459951019067E-3</v>
      </c>
      <c r="BU90">
        <v>58.061905263115555</v>
      </c>
      <c r="BV90">
        <v>1.5203725905950339E-3</v>
      </c>
      <c r="CE90">
        <v>25.141885013603822</v>
      </c>
      <c r="CF90">
        <v>1.9387131047487214E-2</v>
      </c>
      <c r="CO90">
        <v>23.065589401398736</v>
      </c>
      <c r="CP90">
        <v>2.5087736567683976E-2</v>
      </c>
      <c r="CY90">
        <v>2.564610289693936</v>
      </c>
      <c r="CZ90">
        <v>0.20286101905910467</v>
      </c>
      <c r="DI90">
        <v>-22.85076352905897</v>
      </c>
      <c r="DJ90">
        <v>1.1754453423011022E-2</v>
      </c>
      <c r="DS90">
        <v>12.774611806891762</v>
      </c>
      <c r="DT90">
        <v>0.16738308038849639</v>
      </c>
    </row>
    <row r="91" spans="3:124" x14ac:dyDescent="0.25">
      <c r="C91">
        <v>20.340147840267782</v>
      </c>
      <c r="D91">
        <v>4.8437527656959717E-2</v>
      </c>
      <c r="M91">
        <v>18.381199605675615</v>
      </c>
      <c r="N91">
        <v>5.7736459741828679E-2</v>
      </c>
      <c r="W91">
        <v>13.974332355856166</v>
      </c>
      <c r="X91">
        <v>0.12960386524529649</v>
      </c>
      <c r="AG91">
        <v>20.22650909850865</v>
      </c>
      <c r="AH91">
        <v>4.4867654182202482E-2</v>
      </c>
      <c r="AQ91">
        <v>10.778212306554789</v>
      </c>
      <c r="AR91">
        <v>0.24619198845015206</v>
      </c>
      <c r="BA91">
        <v>1.2765136188704831</v>
      </c>
      <c r="BB91">
        <v>0.16592789657261872</v>
      </c>
      <c r="BK91">
        <v>53.947288887295947</v>
      </c>
      <c r="BL91">
        <v>1.7791800587390102E-3</v>
      </c>
      <c r="BU91">
        <v>58.709815826146162</v>
      </c>
      <c r="BV91">
        <v>1.4691214265585303E-3</v>
      </c>
      <c r="CE91">
        <v>25.418232081868087</v>
      </c>
      <c r="CF91">
        <v>1.8701654081648936E-2</v>
      </c>
      <c r="CO91">
        <v>23.320334357637002</v>
      </c>
      <c r="CP91">
        <v>2.4195982636667907E-2</v>
      </c>
      <c r="CY91">
        <v>2.720514633498734</v>
      </c>
      <c r="CZ91">
        <v>0.20731049691737435</v>
      </c>
      <c r="DI91">
        <v>-22.524775098104904</v>
      </c>
      <c r="DJ91">
        <v>1.2167323541353246E-2</v>
      </c>
      <c r="DS91">
        <v>12.91740621338117</v>
      </c>
      <c r="DT91">
        <v>0.16388597990350698</v>
      </c>
    </row>
    <row r="92" spans="3:124" x14ac:dyDescent="0.25">
      <c r="C92">
        <v>20.566058580071005</v>
      </c>
      <c r="D92">
        <v>4.7117659119484873E-2</v>
      </c>
      <c r="M92">
        <v>18.570725561304918</v>
      </c>
      <c r="N92">
        <v>5.6163205689348711E-2</v>
      </c>
      <c r="W92">
        <v>14.12776762060038</v>
      </c>
      <c r="X92">
        <v>0.1262732013823023</v>
      </c>
      <c r="AG92">
        <v>20.43660486750246</v>
      </c>
      <c r="AH92">
        <v>4.3643753641534777E-2</v>
      </c>
      <c r="AQ92">
        <v>10.925473316686661</v>
      </c>
      <c r="AR92">
        <v>0.24001671032886401</v>
      </c>
      <c r="BA92">
        <v>1.451632705050754</v>
      </c>
      <c r="BB92">
        <v>0.17286420286679596</v>
      </c>
      <c r="BK92">
        <v>54.543640994146521</v>
      </c>
      <c r="BL92">
        <v>1.7185436931808772E-3</v>
      </c>
      <c r="BU92">
        <v>59.357726389176769</v>
      </c>
      <c r="BV92">
        <v>1.420120510478907E-3</v>
      </c>
      <c r="CE92">
        <v>25.694579150132352</v>
      </c>
      <c r="CF92">
        <v>1.8043987342434127E-2</v>
      </c>
      <c r="CO92">
        <v>23.575079313875268</v>
      </c>
      <c r="CP92">
        <v>2.3340056966262724E-2</v>
      </c>
      <c r="CY92">
        <v>2.876418977303532</v>
      </c>
      <c r="CZ92">
        <v>0.21172812647106587</v>
      </c>
      <c r="DI92">
        <v>-22.198786667150838</v>
      </c>
      <c r="DJ92">
        <v>1.2594315756818129E-2</v>
      </c>
      <c r="DS92">
        <v>13.060200619870578</v>
      </c>
      <c r="DT92">
        <v>0.16043563637093114</v>
      </c>
    </row>
    <row r="93" spans="3:124" x14ac:dyDescent="0.25">
      <c r="C93">
        <v>20.791969319874227</v>
      </c>
      <c r="D93">
        <v>4.5833755525732052E-2</v>
      </c>
      <c r="M93">
        <v>18.760251516934222</v>
      </c>
      <c r="N93">
        <v>5.4632821052913852E-2</v>
      </c>
      <c r="W93">
        <v>14.281202885344594</v>
      </c>
      <c r="X93">
        <v>0.12301468023459673</v>
      </c>
      <c r="AG93">
        <v>20.64670063649627</v>
      </c>
      <c r="AH93">
        <v>4.2454014602902101E-2</v>
      </c>
      <c r="AQ93">
        <v>11.072734326818534</v>
      </c>
      <c r="AR93">
        <v>0.23391540123826615</v>
      </c>
      <c r="BA93">
        <v>1.626751791231025</v>
      </c>
      <c r="BB93">
        <v>0.17996406993011468</v>
      </c>
      <c r="BK93">
        <v>55.139993100997096</v>
      </c>
      <c r="BL93">
        <v>1.6605828751573948E-3</v>
      </c>
      <c r="BU93">
        <v>60.005636952207375</v>
      </c>
      <c r="BV93">
        <v>1.3732487307353705E-3</v>
      </c>
      <c r="CE93">
        <v>25.970926218396617</v>
      </c>
      <c r="CF93">
        <v>1.7412858509077079E-2</v>
      </c>
      <c r="CO93">
        <v>23.829824270113534</v>
      </c>
      <c r="CP93">
        <v>2.2518360198093824E-2</v>
      </c>
      <c r="CY93">
        <v>3.03232332110833</v>
      </c>
      <c r="CZ93">
        <v>0.21610777334314316</v>
      </c>
      <c r="DI93">
        <v>-21.872798236196772</v>
      </c>
      <c r="DJ93">
        <v>1.3035885309303776E-2</v>
      </c>
      <c r="DS93">
        <v>13.202995026359986</v>
      </c>
      <c r="DT93">
        <v>0.15703247097448869</v>
      </c>
    </row>
    <row r="94" spans="3:124" x14ac:dyDescent="0.25">
      <c r="C94">
        <v>21.017880059677449</v>
      </c>
      <c r="D94">
        <v>4.4584836871147622E-2</v>
      </c>
      <c r="M94">
        <v>18.949777472563525</v>
      </c>
      <c r="N94">
        <v>5.3144137688810045E-2</v>
      </c>
      <c r="W94">
        <v>14.434638150088809</v>
      </c>
      <c r="X94">
        <v>0.11982742352475165</v>
      </c>
      <c r="AG94">
        <v>20.85679640549008</v>
      </c>
      <c r="AH94">
        <v>4.1297446599861884E-2</v>
      </c>
      <c r="AQ94">
        <v>11.219995336950406</v>
      </c>
      <c r="AR94">
        <v>0.22789308609731415</v>
      </c>
      <c r="BA94">
        <v>1.8018708774112959</v>
      </c>
      <c r="BB94">
        <v>0.18721864670228924</v>
      </c>
      <c r="BK94">
        <v>55.73634520784767</v>
      </c>
      <c r="BL94">
        <v>1.6051534386536286E-3</v>
      </c>
      <c r="BU94">
        <v>60.653547515237982</v>
      </c>
      <c r="BV94">
        <v>1.3283926619144053E-3</v>
      </c>
      <c r="CE94">
        <v>26.247273286660882</v>
      </c>
      <c r="CF94">
        <v>1.6807059848399496E-2</v>
      </c>
      <c r="CO94">
        <v>24.0845692263518</v>
      </c>
      <c r="CP94">
        <v>2.1729370911208246E-2</v>
      </c>
      <c r="CY94">
        <v>3.188227664913128</v>
      </c>
      <c r="CZ94">
        <v>0.22044324471683074</v>
      </c>
      <c r="DI94">
        <v>-21.546809805242706</v>
      </c>
      <c r="DJ94">
        <v>1.3492500051142131E-2</v>
      </c>
      <c r="DS94">
        <v>13.345789432849394</v>
      </c>
      <c r="DT94">
        <v>0.15367684744988394</v>
      </c>
    </row>
    <row r="95" spans="3:124" x14ac:dyDescent="0.25">
      <c r="C95">
        <v>21.243790799480671</v>
      </c>
      <c r="D95">
        <v>4.3369949855207604E-2</v>
      </c>
      <c r="M95">
        <v>19.139303428192829</v>
      </c>
      <c r="N95">
        <v>5.1696019283934892E-2</v>
      </c>
      <c r="W95">
        <v>14.588073414833023</v>
      </c>
      <c r="X95">
        <v>0.1167105221532472</v>
      </c>
      <c r="AG95">
        <v>21.06689217448389</v>
      </c>
      <c r="AH95">
        <v>4.0173089794135898E-2</v>
      </c>
      <c r="AQ95">
        <v>11.367256347082279</v>
      </c>
      <c r="AR95">
        <v>0.22195427489990274</v>
      </c>
      <c r="BA95">
        <v>1.9769899635915669</v>
      </c>
      <c r="BB95">
        <v>0.19461762118508105</v>
      </c>
      <c r="BK95">
        <v>56.332697314698244</v>
      </c>
      <c r="BL95">
        <v>1.5521203525104145E-3</v>
      </c>
      <c r="BU95">
        <v>61.301458078268588</v>
      </c>
      <c r="BV95">
        <v>1.2854460049358505E-3</v>
      </c>
      <c r="CE95">
        <v>26.523620354925146</v>
      </c>
      <c r="CF95">
        <v>1.6225444634034396E-2</v>
      </c>
      <c r="CO95">
        <v>24.339314182590066</v>
      </c>
      <c r="CP95">
        <v>2.0971641558631935E-2</v>
      </c>
      <c r="CY95">
        <v>3.344132008717926</v>
      </c>
      <c r="CZ95">
        <v>0.22472830341549163</v>
      </c>
      <c r="DI95">
        <v>-21.22082137428864</v>
      </c>
      <c r="DJ95">
        <v>1.3964640637198251E-2</v>
      </c>
      <c r="DS95">
        <v>13.488583839338801</v>
      </c>
      <c r="DT95">
        <v>0.15036907448680417</v>
      </c>
    </row>
    <row r="96" spans="3:124" x14ac:dyDescent="0.25">
      <c r="C96">
        <v>21.469701539283893</v>
      </c>
      <c r="D96">
        <v>4.2188167153762779E-2</v>
      </c>
      <c r="M96">
        <v>19.328829383822132</v>
      </c>
      <c r="N96">
        <v>5.0287360488449194E-2</v>
      </c>
      <c r="W96">
        <v>14.741508679577237</v>
      </c>
      <c r="X96">
        <v>0.11366303961117306</v>
      </c>
      <c r="AG96">
        <v>21.2769879434777</v>
      </c>
      <c r="AH96">
        <v>3.9080013921362559E-2</v>
      </c>
      <c r="AQ96">
        <v>11.514517357214151</v>
      </c>
      <c r="AR96">
        <v>0.21610298875355322</v>
      </c>
      <c r="BA96">
        <v>2.152109049771838</v>
      </c>
      <c r="BB96">
        <v>0.20214915596572991</v>
      </c>
      <c r="BK96">
        <v>56.929049421548818</v>
      </c>
      <c r="BL96">
        <v>1.5013570574799451E-3</v>
      </c>
      <c r="BU96">
        <v>61.949368641299195</v>
      </c>
      <c r="BV96">
        <v>1.2443090730670041E-3</v>
      </c>
      <c r="CE96">
        <v>26.799967423189411</v>
      </c>
      <c r="CF96">
        <v>1.5666923778824549E-2</v>
      </c>
      <c r="CO96">
        <v>24.594059138828332</v>
      </c>
      <c r="CP96">
        <v>2.0243794624585604E-2</v>
      </c>
      <c r="CY96">
        <v>3.500036352522724</v>
      </c>
      <c r="CZ96">
        <v>0.22895668240614242</v>
      </c>
      <c r="DI96">
        <v>-20.894832943334574</v>
      </c>
      <c r="DJ96">
        <v>1.445280070385695E-2</v>
      </c>
      <c r="DS96">
        <v>13.631378245828209</v>
      </c>
      <c r="DT96">
        <v>0.14710940806364697</v>
      </c>
    </row>
    <row r="97" spans="3:124" x14ac:dyDescent="0.25">
      <c r="C97">
        <v>21.695612279087115</v>
      </c>
      <c r="D97">
        <v>4.1038586711211446E-2</v>
      </c>
      <c r="M97">
        <v>19.518355339451436</v>
      </c>
      <c r="N97">
        <v>4.8917086072062389E-2</v>
      </c>
      <c r="W97">
        <v>14.894943944321451</v>
      </c>
      <c r="X97">
        <v>0.11068401518288747</v>
      </c>
      <c r="AG97">
        <v>21.48708371247151</v>
      </c>
      <c r="AH97">
        <v>3.801731727956998E-2</v>
      </c>
      <c r="AQ97">
        <v>11.661778367346024</v>
      </c>
      <c r="AR97">
        <v>0.21034278563711001</v>
      </c>
      <c r="BA97">
        <v>2.327228135952109</v>
      </c>
      <c r="BB97">
        <v>0.20979983244330455</v>
      </c>
      <c r="BK97">
        <v>57.525401528399392</v>
      </c>
      <c r="BL97">
        <v>1.4527448573229461E-3</v>
      </c>
      <c r="BU97">
        <v>62.597279204329801</v>
      </c>
      <c r="BV97">
        <v>1.2048883196566808E-3</v>
      </c>
      <c r="CE97">
        <v>27.076314491453676</v>
      </c>
      <c r="CF97">
        <v>1.5130462667044511E-2</v>
      </c>
      <c r="CO97">
        <v>24.848804095066598</v>
      </c>
      <c r="CP97">
        <v>1.9544518990429922E-2</v>
      </c>
      <c r="CY97">
        <v>3.6559406963275221</v>
      </c>
      <c r="CZ97">
        <v>0.23312209968142156</v>
      </c>
      <c r="DI97">
        <v>-20.568844512380508</v>
      </c>
      <c r="DJ97">
        <v>1.4957487035331255E-2</v>
      </c>
      <c r="DS97">
        <v>13.774172652317617</v>
      </c>
      <c r="DT97">
        <v>0.1438980537163928</v>
      </c>
    </row>
    <row r="98" spans="3:124" x14ac:dyDescent="0.25">
      <c r="C98">
        <v>21.921523018890337</v>
      </c>
      <c r="D98">
        <v>3.9920331051959634E-2</v>
      </c>
      <c r="M98">
        <v>19.707881295080739</v>
      </c>
      <c r="N98">
        <v>4.758415010330868E-2</v>
      </c>
      <c r="W98">
        <v>15.048379209065665</v>
      </c>
      <c r="X98">
        <v>0.10777246694965069</v>
      </c>
      <c r="AG98">
        <v>21.697179481465319</v>
      </c>
      <c r="AH98">
        <v>3.6984125758234856E-2</v>
      </c>
      <c r="AQ98">
        <v>11.809039377477896</v>
      </c>
      <c r="AR98">
        <v>0.20467678576497061</v>
      </c>
      <c r="BA98">
        <v>2.5023472221323799</v>
      </c>
      <c r="BB98">
        <v>0.21755460564295992</v>
      </c>
      <c r="BK98">
        <v>58.121753635249966</v>
      </c>
      <c r="BL98">
        <v>1.406172359072695E-3</v>
      </c>
      <c r="BU98">
        <v>63.245189767360408</v>
      </c>
      <c r="BV98">
        <v>1.167095903835777E-3</v>
      </c>
      <c r="CE98">
        <v>27.352661559717941</v>
      </c>
      <c r="CF98">
        <v>1.4615078173948455E-2</v>
      </c>
      <c r="CO98">
        <v>25.103549051304864</v>
      </c>
      <c r="CP98">
        <v>1.8872566497988325E-2</v>
      </c>
      <c r="CY98">
        <v>3.8118450401323201</v>
      </c>
      <c r="CZ98">
        <v>0.23721827347229946</v>
      </c>
      <c r="DI98">
        <v>-20.242856081426442</v>
      </c>
      <c r="DJ98">
        <v>1.5479219715600928E-2</v>
      </c>
      <c r="DS98">
        <v>13.916967058807025</v>
      </c>
      <c r="DT98">
        <v>0.14073516874299336</v>
      </c>
    </row>
    <row r="99" spans="3:124" x14ac:dyDescent="0.25">
      <c r="C99">
        <v>22.147433758693559</v>
      </c>
      <c r="D99">
        <v>3.883254661064349E-2</v>
      </c>
      <c r="M99">
        <v>19.897407250710042</v>
      </c>
      <c r="N99">
        <v>4.6287535151186665E-2</v>
      </c>
      <c r="W99">
        <v>15.201814473809879</v>
      </c>
      <c r="X99">
        <v>0.10492739460470149</v>
      </c>
      <c r="AG99">
        <v>21.907275250459129</v>
      </c>
      <c r="AH99">
        <v>3.5979591905924542E-2</v>
      </c>
      <c r="AQ99">
        <v>11.956300387609769</v>
      </c>
      <c r="AR99">
        <v>0.19910769646131374</v>
      </c>
      <c r="BA99">
        <v>2.6774663083126509</v>
      </c>
      <c r="BB99">
        <v>0.22539677157675253</v>
      </c>
      <c r="BK99">
        <v>58.718105742100541</v>
      </c>
      <c r="BL99">
        <v>1.3615349580721502E-3</v>
      </c>
      <c r="BU99">
        <v>63.893100330391015</v>
      </c>
      <c r="BV99">
        <v>1.130849290800668E-3</v>
      </c>
      <c r="CE99">
        <v>27.629008627982206</v>
      </c>
      <c r="CF99">
        <v>1.4119835860947581E-2</v>
      </c>
      <c r="CO99">
        <v>25.35829400754313</v>
      </c>
      <c r="CP99">
        <v>1.8226748699456844E-2</v>
      </c>
      <c r="CY99">
        <v>3.9677493839371181</v>
      </c>
      <c r="CZ99">
        <v>0.24123893774148142</v>
      </c>
      <c r="DI99">
        <v>-19.916867650472376</v>
      </c>
      <c r="DJ99">
        <v>1.6018532264156077E-2</v>
      </c>
      <c r="DS99">
        <v>14.059761465296432</v>
      </c>
      <c r="DT99">
        <v>0.13762086434460619</v>
      </c>
    </row>
    <row r="100" spans="3:124" x14ac:dyDescent="0.25">
      <c r="C100">
        <v>22.373344498496781</v>
      </c>
      <c r="D100">
        <v>3.7774403080602079E-2</v>
      </c>
      <c r="M100">
        <v>20.086933206339346</v>
      </c>
      <c r="N100">
        <v>4.5026251508553557E-2</v>
      </c>
      <c r="W100">
        <v>15.355249738554093</v>
      </c>
      <c r="X100">
        <v>0.10214778208973042</v>
      </c>
      <c r="AG100">
        <v>22.117371019452939</v>
      </c>
      <c r="AH100">
        <v>3.5002894034642323E-2</v>
      </c>
      <c r="AQ100">
        <v>12.103561397741641</v>
      </c>
      <c r="AR100">
        <v>0.19363783646242749</v>
      </c>
      <c r="BA100">
        <v>2.8525853944929218</v>
      </c>
      <c r="BB100">
        <v>0.2333079491494838</v>
      </c>
      <c r="BK100">
        <v>59.314457848951115</v>
      </c>
      <c r="BL100">
        <v>1.3187343638197161E-3</v>
      </c>
      <c r="BU100">
        <v>64.541010893421628</v>
      </c>
      <c r="BV100">
        <v>1.0960708836260842E-3</v>
      </c>
      <c r="CE100">
        <v>27.90535569624647</v>
      </c>
      <c r="CF100">
        <v>1.3643847335472159E-2</v>
      </c>
      <c r="CO100">
        <v>25.613038963781396</v>
      </c>
      <c r="CP100">
        <v>1.7605933783656526E-2</v>
      </c>
      <c r="CY100">
        <v>4.1236537277419156</v>
      </c>
      <c r="CZ100">
        <v>0.24517785790531682</v>
      </c>
      <c r="DI100">
        <v>-19.59087921951831</v>
      </c>
      <c r="DJ100">
        <v>1.657597175357868E-2</v>
      </c>
      <c r="DS100">
        <v>14.20255587178584</v>
      </c>
      <c r="DT100">
        <v>0.13455520770496623</v>
      </c>
    </row>
    <row r="101" spans="3:124" x14ac:dyDescent="0.25">
      <c r="C101">
        <v>22.599255238300003</v>
      </c>
      <c r="D101">
        <v>3.6745092780103815E-2</v>
      </c>
      <c r="M101">
        <v>20.276459161968649</v>
      </c>
      <c r="N101">
        <v>4.3799336436680956E-2</v>
      </c>
      <c r="W101">
        <v>15.508685003298307</v>
      </c>
      <c r="X101">
        <v>9.9432600062209719E-2</v>
      </c>
      <c r="AG101">
        <v>22.327466788446749</v>
      </c>
      <c r="AH101">
        <v>3.4053235359109847E-2</v>
      </c>
      <c r="AQ101">
        <v>12.250822407873514</v>
      </c>
      <c r="AR101">
        <v>0.18826915957863752</v>
      </c>
      <c r="BA101">
        <v>3.0277044806731928</v>
      </c>
      <c r="BB101">
        <v>0.24126807860705393</v>
      </c>
      <c r="BK101">
        <v>59.910809955801689</v>
      </c>
      <c r="BL101">
        <v>1.2776781630431994E-3</v>
      </c>
      <c r="BU101">
        <v>65.188921456452235</v>
      </c>
      <c r="BV101">
        <v>1.0626876838494392E-3</v>
      </c>
      <c r="CE101">
        <v>28.181702764510735</v>
      </c>
      <c r="CF101">
        <v>1.3186267765276238E-2</v>
      </c>
      <c r="CO101">
        <v>25.867783920019662</v>
      </c>
      <c r="CP101">
        <v>1.700904366891029E-2</v>
      </c>
      <c r="CY101">
        <v>4.2795580715467132</v>
      </c>
      <c r="CZ101">
        <v>0.24902884673010811</v>
      </c>
      <c r="DI101">
        <v>-19.264890788564244</v>
      </c>
      <c r="DJ101">
        <v>1.7152098906844767E-2</v>
      </c>
      <c r="DS101">
        <v>14.345350278275248</v>
      </c>
      <c r="DT101">
        <v>0.13153822400915272</v>
      </c>
    </row>
    <row r="102" spans="3:124" x14ac:dyDescent="0.25">
      <c r="C102">
        <v>22.825165978103225</v>
      </c>
      <c r="D102">
        <v>3.574383003584225E-2</v>
      </c>
      <c r="M102">
        <v>20.465985117597953</v>
      </c>
      <c r="N102">
        <v>4.260585343039576E-2</v>
      </c>
      <c r="W102">
        <v>15.662120268042521</v>
      </c>
      <c r="X102">
        <v>9.678080820257226E-2</v>
      </c>
      <c r="AG102">
        <v>22.537562557440559</v>
      </c>
      <c r="AH102">
        <v>3.3129843169325372E-2</v>
      </c>
      <c r="AQ102">
        <v>12.398083418005386</v>
      </c>
      <c r="AR102">
        <v>0.1830032776595267</v>
      </c>
      <c r="BA102">
        <v>3.2028235668534637</v>
      </c>
      <c r="BB102">
        <v>0.24925543847615589</v>
      </c>
      <c r="BK102">
        <v>60.507162062652263</v>
      </c>
      <c r="BL102">
        <v>1.2382794167652251E-3</v>
      </c>
      <c r="BU102">
        <v>65.836832019482841</v>
      </c>
      <c r="BV102">
        <v>1.0306309783329223E-3</v>
      </c>
      <c r="CE102">
        <v>28.458049832775</v>
      </c>
      <c r="CF102">
        <v>1.2746293537603197E-2</v>
      </c>
      <c r="CO102">
        <v>26.122528876257928</v>
      </c>
      <c r="CP102">
        <v>1.6435051253333978E-2</v>
      </c>
      <c r="CY102">
        <v>4.4354624153515108</v>
      </c>
      <c r="CZ102">
        <v>0.25278578034703025</v>
      </c>
      <c r="DI102">
        <v>-18.938902357610178</v>
      </c>
      <c r="DJ102">
        <v>1.7747488172069795E-2</v>
      </c>
      <c r="DS102">
        <v>14.488144684764656</v>
      </c>
      <c r="DT102">
        <v>0.12856989840298083</v>
      </c>
    </row>
    <row r="103" spans="3:124" x14ac:dyDescent="0.25">
      <c r="C103">
        <v>23.051076717906447</v>
      </c>
      <c r="D103">
        <v>3.4769850583231246E-2</v>
      </c>
      <c r="M103">
        <v>20.655511073227256</v>
      </c>
      <c r="N103">
        <v>4.1444891503244957E-2</v>
      </c>
      <c r="W103">
        <v>15.815555532786735</v>
      </c>
      <c r="X103">
        <v>9.4191357369786871E-2</v>
      </c>
      <c r="AG103">
        <v>22.747658326434369</v>
      </c>
      <c r="AH103">
        <v>3.2231968034834795E-2</v>
      </c>
      <c r="AQ103">
        <v>12.545344428137259</v>
      </c>
      <c r="AR103">
        <v>0.17784148281719483</v>
      </c>
      <c r="BA103">
        <v>3.3779426530337346</v>
      </c>
      <c r="BB103">
        <v>0.25724668284139429</v>
      </c>
      <c r="BK103">
        <v>61.103514169502837</v>
      </c>
      <c r="BL103">
        <v>1.2004562884312692E-3</v>
      </c>
      <c r="BU103">
        <v>66.484742582513448</v>
      </c>
      <c r="BV103">
        <v>9.9983605014652391E-4</v>
      </c>
      <c r="CE103">
        <v>28.734396901039265</v>
      </c>
      <c r="CF103">
        <v>1.2323160054245993E-2</v>
      </c>
      <c r="CO103">
        <v>26.377273832496194</v>
      </c>
      <c r="CP103">
        <v>1.5882977813818797E-2</v>
      </c>
      <c r="CY103">
        <v>4.5913667591563083</v>
      </c>
      <c r="CZ103">
        <v>0.25644261432843035</v>
      </c>
      <c r="DI103">
        <v>-18.612913926656113</v>
      </c>
      <c r="DJ103">
        <v>1.8362727772251914E-2</v>
      </c>
      <c r="DS103">
        <v>14.630939091254064</v>
      </c>
      <c r="DT103">
        <v>0.1256501778942192</v>
      </c>
    </row>
    <row r="104" spans="3:124" x14ac:dyDescent="0.25">
      <c r="C104">
        <v>23.276987457709669</v>
      </c>
      <c r="D104">
        <v>3.3822410983041118E-2</v>
      </c>
      <c r="M104">
        <v>20.845037028856559</v>
      </c>
      <c r="N104">
        <v>4.0315564492139112E-2</v>
      </c>
      <c r="W104">
        <v>15.96899079753095</v>
      </c>
      <c r="X104">
        <v>9.1663191613452238E-2</v>
      </c>
      <c r="AG104">
        <v>22.957754095428179</v>
      </c>
      <c r="AH104">
        <v>3.1358883039242703E-2</v>
      </c>
      <c r="AQ104">
        <v>12.692605438269132</v>
      </c>
      <c r="AR104">
        <v>0.17278476887227934</v>
      </c>
      <c r="BA104">
        <v>3.5530617392140056</v>
      </c>
      <c r="BB104">
        <v>0.26521690064344217</v>
      </c>
      <c r="BK104">
        <v>61.699866276353411</v>
      </c>
      <c r="BL104">
        <v>1.1641317004476898E-3</v>
      </c>
      <c r="BU104">
        <v>67.132653145544054</v>
      </c>
      <c r="BV104">
        <v>9.7024191142760607E-4</v>
      </c>
      <c r="CE104">
        <v>29.01074396930353</v>
      </c>
      <c r="CF104">
        <v>1.191613965411371E-2</v>
      </c>
      <c r="CO104">
        <v>26.632018788734459</v>
      </c>
      <c r="CP104">
        <v>1.535189054544947E-2</v>
      </c>
      <c r="CY104">
        <v>4.7472711029611059</v>
      </c>
      <c r="CZ104">
        <v>0.25999339976709684</v>
      </c>
      <c r="DI104">
        <v>-18.286925495702047</v>
      </c>
      <c r="DJ104">
        <v>1.8998419727388229E-2</v>
      </c>
      <c r="DS104">
        <v>14.773733497743471</v>
      </c>
      <c r="DT104">
        <v>0.1227789731968086</v>
      </c>
    </row>
    <row r="105" spans="3:124" x14ac:dyDescent="0.25">
      <c r="C105">
        <v>23.502898197512891</v>
      </c>
      <c r="D105">
        <v>3.2900788053931006E-2</v>
      </c>
      <c r="M105">
        <v>21.034562984485863</v>
      </c>
      <c r="N105">
        <v>3.9217010380943329E-2</v>
      </c>
      <c r="W105">
        <v>16.122426062275164</v>
      </c>
      <c r="X105">
        <v>8.9195250050131181E-2</v>
      </c>
      <c r="AG105">
        <v>23.167849864421989</v>
      </c>
      <c r="AH105">
        <v>3.0509883043575652E-2</v>
      </c>
      <c r="AQ105">
        <v>12.839866448401004</v>
      </c>
      <c r="AR105">
        <v>0.16783385199641571</v>
      </c>
      <c r="BA105">
        <v>3.7281808253942765</v>
      </c>
      <c r="BB105">
        <v>0.27313969845517388</v>
      </c>
      <c r="BK105">
        <v>62.296218383203986</v>
      </c>
      <c r="BL105">
        <v>1.1292330167251121E-3</v>
      </c>
      <c r="BU105">
        <v>67.780563708574661</v>
      </c>
      <c r="BV105">
        <v>9.4179105636335342E-4</v>
      </c>
      <c r="CE105">
        <v>29.287091037567794</v>
      </c>
      <c r="CF105">
        <v>1.1524539655455262E-2</v>
      </c>
      <c r="CO105">
        <v>26.886763744972725</v>
      </c>
      <c r="CP105">
        <v>1.4840900233549089E-2</v>
      </c>
      <c r="CY105">
        <v>4.9031754467659034</v>
      </c>
      <c r="CZ105">
        <v>0.2634322992991755</v>
      </c>
      <c r="DI105">
        <v>-17.960937064747981</v>
      </c>
      <c r="DJ105">
        <v>1.9655179846151678E-2</v>
      </c>
      <c r="DS105">
        <v>14.916527904232879</v>
      </c>
      <c r="DT105">
        <v>0.11995616051924006</v>
      </c>
    </row>
    <row r="106" spans="3:124" x14ac:dyDescent="0.25">
      <c r="C106">
        <v>23.728808937316114</v>
      </c>
      <c r="D106">
        <v>3.2004278320443974E-2</v>
      </c>
      <c r="M106">
        <v>21.224088940115166</v>
      </c>
      <c r="N106">
        <v>3.8148390642499787E-2</v>
      </c>
      <c r="W106">
        <v>16.275861327019378</v>
      </c>
      <c r="X106">
        <v>8.6786468611261866E-2</v>
      </c>
      <c r="AG106">
        <v>23.377945633415798</v>
      </c>
      <c r="AH106">
        <v>2.9684283977187798E-2</v>
      </c>
      <c r="AQ106">
        <v>12.987127458532877</v>
      </c>
      <c r="AR106">
        <v>0.16298919053281552</v>
      </c>
      <c r="BA106">
        <v>3.9032999115745475</v>
      </c>
      <c r="BB106">
        <v>0.28098730789897775</v>
      </c>
      <c r="BK106">
        <v>62.89257049005456</v>
      </c>
      <c r="BL106">
        <v>1.095691749045296E-3</v>
      </c>
      <c r="BU106">
        <v>68.428474271605268</v>
      </c>
      <c r="BV106">
        <v>9.1442923261385561E-4</v>
      </c>
      <c r="CE106">
        <v>29.563438105832059</v>
      </c>
      <c r="CF106">
        <v>1.1147700510396001E-2</v>
      </c>
      <c r="CO106">
        <v>27.141508701210991</v>
      </c>
      <c r="CP106">
        <v>1.4349159050967552E-2</v>
      </c>
      <c r="CY106">
        <v>5.059079790570701</v>
      </c>
      <c r="CZ106">
        <v>0.26675360301077655</v>
      </c>
      <c r="DI106">
        <v>-17.634948633793915</v>
      </c>
      <c r="DJ106">
        <v>2.0333637684116418E-2</v>
      </c>
      <c r="DS106">
        <v>15.059322310722287</v>
      </c>
      <c r="DT106">
        <v>0.11718158329822373</v>
      </c>
    </row>
    <row r="107" spans="3:124" x14ac:dyDescent="0.25">
      <c r="C107">
        <v>23.954719677119336</v>
      </c>
      <c r="D107">
        <v>3.1132197476043722E-2</v>
      </c>
      <c r="M107">
        <v>21.41361489574447</v>
      </c>
      <c r="N107">
        <v>3.7108889598579345E-2</v>
      </c>
      <c r="W107">
        <v>16.429296591763592</v>
      </c>
      <c r="X107">
        <v>8.4435781669618251E-2</v>
      </c>
      <c r="AG107">
        <v>23.588041402409608</v>
      </c>
      <c r="AH107">
        <v>2.888142215497275E-2</v>
      </c>
      <c r="AQ107">
        <v>13.134388468664749</v>
      </c>
      <c r="AR107">
        <v>0.1582510039837528</v>
      </c>
      <c r="BA107">
        <v>4.0784189977548184</v>
      </c>
      <c r="BB107">
        <v>0.28873071850676352</v>
      </c>
      <c r="BK107">
        <v>63.488922596905134</v>
      </c>
      <c r="BL107">
        <v>1.0634432852701281E-3</v>
      </c>
      <c r="BU107">
        <v>69.076384834635874</v>
      </c>
      <c r="BV107">
        <v>8.8810522964780287E-4</v>
      </c>
      <c r="CE107">
        <v>29.839785174096324</v>
      </c>
      <c r="CF107">
        <v>1.0784994064914306E-2</v>
      </c>
      <c r="CO107">
        <v>27.396253657449257</v>
      </c>
      <c r="CP107">
        <v>1.3875858473636564E-2</v>
      </c>
      <c r="CY107">
        <v>5.2149841343754986</v>
      </c>
      <c r="CZ107">
        <v>0.26995174416796952</v>
      </c>
      <c r="DI107">
        <v>-17.308960202839849</v>
      </c>
      <c r="DJ107">
        <v>2.1034436465310762E-2</v>
      </c>
      <c r="DS107">
        <v>15.202116717211695</v>
      </c>
      <c r="DT107">
        <v>0.11445505387876645</v>
      </c>
    </row>
    <row r="108" spans="3:124" x14ac:dyDescent="0.25">
      <c r="C108">
        <v>24.180630416922558</v>
      </c>
      <c r="D108">
        <v>3.0283879860782872E-2</v>
      </c>
      <c r="M108">
        <v>21.603140851373773</v>
      </c>
      <c r="N108">
        <v>3.6097713797273653E-2</v>
      </c>
      <c r="W108">
        <v>16.582731856507806</v>
      </c>
      <c r="X108">
        <v>8.2142123550945398E-2</v>
      </c>
      <c r="AG108">
        <v>23.798137171403418</v>
      </c>
      <c r="AH108">
        <v>2.8100653619713339E-2</v>
      </c>
      <c r="AQ108">
        <v>13.281649478796622</v>
      </c>
      <c r="AR108">
        <v>0.15361929116002951</v>
      </c>
      <c r="BA108">
        <v>4.2535380839350898</v>
      </c>
      <c r="BB108">
        <v>0.29633983639608857</v>
      </c>
      <c r="BK108">
        <v>64.085274703755715</v>
      </c>
      <c r="BL108">
        <v>1.0324266375918046E-3</v>
      </c>
      <c r="BU108">
        <v>69.724295397666481</v>
      </c>
      <c r="BV108">
        <v>8.6277068260161099E-4</v>
      </c>
      <c r="CE108">
        <v>30.116132242360589</v>
      </c>
      <c r="CF108">
        <v>1.0435821917826271E-2</v>
      </c>
      <c r="CO108">
        <v>27.650998613687523</v>
      </c>
      <c r="CP108">
        <v>1.3420227307800512E-2</v>
      </c>
      <c r="CY108">
        <v>5.3708884781802961</v>
      </c>
      <c r="CZ108">
        <v>0.27302131470980512</v>
      </c>
      <c r="DI108">
        <v>-16.982971771885783</v>
      </c>
      <c r="DJ108">
        <v>2.1758232963656147E-2</v>
      </c>
      <c r="DS108">
        <v>15.344911123701102</v>
      </c>
      <c r="DT108">
        <v>0.11177635514175763</v>
      </c>
    </row>
    <row r="109" spans="3:124" x14ac:dyDescent="0.25">
      <c r="C109">
        <v>24.40654115672578</v>
      </c>
      <c r="D109">
        <v>2.9458677953204265E-2</v>
      </c>
      <c r="M109">
        <v>21.792666807003076</v>
      </c>
      <c r="N109">
        <v>3.5114091407352874E-2</v>
      </c>
      <c r="W109">
        <v>16.73616712125202</v>
      </c>
      <c r="X109">
        <v>7.9904429937064661E-2</v>
      </c>
      <c r="AG109">
        <v>24.008232940397228</v>
      </c>
      <c r="AH109">
        <v>2.7341353508464939E-2</v>
      </c>
      <c r="AQ109">
        <v>13.428910488928494</v>
      </c>
      <c r="AR109">
        <v>0.14909384749300905</v>
      </c>
      <c r="BA109">
        <v>4.4286571701153612</v>
      </c>
      <c r="BB109">
        <v>0.30378366864557321</v>
      </c>
      <c r="BK109">
        <v>64.681626810606289</v>
      </c>
      <c r="BL109">
        <v>1.0025842091859578E-3</v>
      </c>
      <c r="BU109">
        <v>70.372205960697087</v>
      </c>
      <c r="BV109">
        <v>8.3837989039793224E-4</v>
      </c>
      <c r="CE109">
        <v>30.392479310624854</v>
      </c>
      <c r="CF109">
        <v>1.0099613872758342E-2</v>
      </c>
      <c r="CO109">
        <v>27.905743569925789</v>
      </c>
      <c r="CP109">
        <v>1.2981529822698987E-2</v>
      </c>
      <c r="CY109">
        <v>5.5267928219850937</v>
      </c>
      <c r="CZ109">
        <v>0.27595708044424566</v>
      </c>
      <c r="DI109">
        <v>-16.656983340931717</v>
      </c>
      <c r="DJ109">
        <v>2.250569734061892E-2</v>
      </c>
      <c r="DS109">
        <v>15.48770553019051</v>
      </c>
      <c r="DT109">
        <v>0.10914524208014584</v>
      </c>
    </row>
    <row r="110" spans="3:124" x14ac:dyDescent="0.25">
      <c r="C110">
        <v>24.632451896529002</v>
      </c>
      <c r="D110">
        <v>2.8655961876087328E-2</v>
      </c>
      <c r="M110">
        <v>21.98219276263238</v>
      </c>
      <c r="N110">
        <v>3.4157271629126178E-2</v>
      </c>
      <c r="W110">
        <v>16.889602385996234</v>
      </c>
      <c r="X110">
        <v>7.7721639166429976E-2</v>
      </c>
      <c r="AG110">
        <v>24.218328709391038</v>
      </c>
      <c r="AH110">
        <v>2.660291544192727E-2</v>
      </c>
      <c r="AQ110">
        <v>13.576171499060367</v>
      </c>
      <c r="AR110">
        <v>0.14467428151461531</v>
      </c>
      <c r="BA110">
        <v>4.6037762562956326</v>
      </c>
      <c r="BB110">
        <v>0.31103053270763686</v>
      </c>
      <c r="BK110">
        <v>65.277978917456863</v>
      </c>
      <c r="BL110">
        <v>9.7386157777613501E-4</v>
      </c>
      <c r="BU110">
        <v>71.020116523727694</v>
      </c>
      <c r="BV110">
        <v>8.1488964697247739E-4</v>
      </c>
      <c r="CE110">
        <v>30.668826378889118</v>
      </c>
      <c r="CF110">
        <v>9.7758264774727589E-3</v>
      </c>
      <c r="CO110">
        <v>28.160488526164055</v>
      </c>
      <c r="CP110">
        <v>1.2559063982825379E-2</v>
      </c>
      <c r="CY110">
        <v>5.6826971657898913</v>
      </c>
      <c r="CZ110">
        <v>0.27875399588742283</v>
      </c>
      <c r="DI110">
        <v>-16.330994909977651</v>
      </c>
      <c r="DJ110">
        <v>2.327751293515911E-2</v>
      </c>
      <c r="DS110">
        <v>15.630499936679918</v>
      </c>
      <c r="DT110">
        <v>0.10656144332477606</v>
      </c>
    </row>
    <row r="111" spans="3:124" x14ac:dyDescent="0.25">
      <c r="C111">
        <v>24.858362636332224</v>
      </c>
      <c r="D111">
        <v>2.7875118915662377E-2</v>
      </c>
      <c r="M111">
        <v>22.171718718261683</v>
      </c>
      <c r="N111">
        <v>3.3226524121355981E-2</v>
      </c>
      <c r="W111">
        <v>17.043037650740448</v>
      </c>
      <c r="X111">
        <v>7.5592693437816452E-2</v>
      </c>
      <c r="AG111">
        <v>24.428424478384848</v>
      </c>
      <c r="AH111">
        <v>2.5884750935815236E-2</v>
      </c>
      <c r="AQ111">
        <v>13.723432509192239</v>
      </c>
      <c r="AR111">
        <v>0.1403600305148584</v>
      </c>
      <c r="BA111">
        <v>4.778895342475904</v>
      </c>
      <c r="BB111">
        <v>0.31804828960696124</v>
      </c>
      <c r="BK111">
        <v>65.874331024307438</v>
      </c>
      <c r="BL111">
        <v>9.4620729475053281E-4</v>
      </c>
      <c r="BU111">
        <v>71.6680270867583</v>
      </c>
      <c r="BV111">
        <v>7.9225908455993774E-4</v>
      </c>
      <c r="CE111">
        <v>30.945173447153383</v>
      </c>
      <c r="CF111">
        <v>9.4639416452699642E-3</v>
      </c>
      <c r="CO111">
        <v>28.415233482402321</v>
      </c>
      <c r="CP111">
        <v>1.2152159774215458E-2</v>
      </c>
      <c r="CY111">
        <v>5.8386015095946888</v>
      </c>
      <c r="CZ111">
        <v>0.28140721868748003</v>
      </c>
      <c r="DI111">
        <v>-16.005006479023585</v>
      </c>
      <c r="DJ111">
        <v>2.4074376001806376E-2</v>
      </c>
      <c r="DS111">
        <v>15.773294343169326</v>
      </c>
      <c r="DT111">
        <v>0.10402466262094244</v>
      </c>
    </row>
    <row r="112" spans="3:124" x14ac:dyDescent="0.25">
      <c r="C112">
        <v>25.084273376135446</v>
      </c>
      <c r="D112">
        <v>2.7115553053925705E-2</v>
      </c>
      <c r="M112">
        <v>22.361244673890987</v>
      </c>
      <c r="N112">
        <v>3.2321138443787728E-2</v>
      </c>
      <c r="W112">
        <v>17.196472915484662</v>
      </c>
      <c r="X112">
        <v>7.3516539922539939E-2</v>
      </c>
      <c r="AG112">
        <v>24.638520247378658</v>
      </c>
      <c r="AH112">
        <v>2.518628883329142E-2</v>
      </c>
      <c r="AQ112">
        <v>13.870693519324112</v>
      </c>
      <c r="AR112">
        <v>0.13615037539001443</v>
      </c>
      <c r="BA112">
        <v>4.9540144286561754</v>
      </c>
      <c r="BB112">
        <v>0.32480459905252207</v>
      </c>
      <c r="BK112">
        <v>66.470683131158012</v>
      </c>
      <c r="BL112">
        <v>9.1957269859160677E-4</v>
      </c>
      <c r="BU112">
        <v>72.315937649788907</v>
      </c>
      <c r="BV112">
        <v>7.7044952808200963E-4</v>
      </c>
      <c r="CE112">
        <v>31.221520515417648</v>
      </c>
      <c r="CF112">
        <v>9.1634653535284799E-3</v>
      </c>
      <c r="CO112">
        <v>28.669978438640587</v>
      </c>
      <c r="CP112">
        <v>1.176017761953309E-2</v>
      </c>
      <c r="CY112">
        <v>5.9945058533994864</v>
      </c>
      <c r="CZ112">
        <v>0.28391212357539314</v>
      </c>
      <c r="DI112">
        <v>-15.679018048069519</v>
      </c>
      <c r="DJ112">
        <v>2.489699539242652E-2</v>
      </c>
      <c r="DS112">
        <v>15.916088749658734</v>
      </c>
      <c r="DT112">
        <v>0.10153458025669837</v>
      </c>
    </row>
    <row r="113" spans="3:124" x14ac:dyDescent="0.25">
      <c r="C113">
        <v>25.310184115938668</v>
      </c>
      <c r="D113">
        <v>2.637668451369863E-2</v>
      </c>
      <c r="M113">
        <v>22.55077062952029</v>
      </c>
      <c r="N113">
        <v>3.1440423514870537E-2</v>
      </c>
      <c r="W113">
        <v>17.349908180228876</v>
      </c>
      <c r="X113">
        <v>7.1492131790332009E-2</v>
      </c>
      <c r="AG113">
        <v>24.848616016372468</v>
      </c>
      <c r="AH113">
        <v>2.4506974757571475E-2</v>
      </c>
      <c r="AQ113">
        <v>14.017954529455984</v>
      </c>
      <c r="AR113">
        <v>0.1320444546976193</v>
      </c>
      <c r="BA113">
        <v>5.1291335148364467</v>
      </c>
      <c r="BB113">
        <v>0.33126719395607179</v>
      </c>
      <c r="BK113">
        <v>67.067035238008586</v>
      </c>
      <c r="BL113">
        <v>8.9391174148733448E-4</v>
      </c>
      <c r="BU113">
        <v>72.963848212819514</v>
      </c>
      <c r="BV113">
        <v>7.4942435976384496E-4</v>
      </c>
      <c r="CE113">
        <v>31.497867583681913</v>
      </c>
      <c r="CF113">
        <v>8.8739264147558519E-3</v>
      </c>
      <c r="CO113">
        <v>28.924723394878853</v>
      </c>
      <c r="CP113">
        <v>1.1382506877015267E-2</v>
      </c>
      <c r="CY113">
        <v>6.1504101972042839</v>
      </c>
      <c r="CZ113">
        <v>0.28626431578659267</v>
      </c>
      <c r="DI113">
        <v>-15.353029617115453</v>
      </c>
      <c r="DJ113">
        <v>2.5746092176965881E-2</v>
      </c>
      <c r="DS113">
        <v>16.058883156148141</v>
      </c>
      <c r="DT113">
        <v>9.9090854443955684E-2</v>
      </c>
    </row>
    <row r="114" spans="3:124" x14ac:dyDescent="0.25">
      <c r="C114">
        <v>25.53609485574189</v>
      </c>
      <c r="D114">
        <v>2.5657949316083142E-2</v>
      </c>
      <c r="M114">
        <v>22.740296585149594</v>
      </c>
      <c r="N114">
        <v>3.0583707084253956E-2</v>
      </c>
      <c r="W114">
        <v>17.50334344497309</v>
      </c>
      <c r="X114">
        <v>6.9518429153741193E-2</v>
      </c>
      <c r="AG114">
        <v>25.058711785366278</v>
      </c>
      <c r="AH114">
        <v>2.3846270583859356E-2</v>
      </c>
      <c r="AQ114">
        <v>14.165215539587857</v>
      </c>
      <c r="AR114">
        <v>0.12804127793697317</v>
      </c>
      <c r="BA114">
        <v>5.3042526010167181</v>
      </c>
      <c r="BB114">
        <v>0.33740417121975774</v>
      </c>
      <c r="BK114">
        <v>67.66338734485916</v>
      </c>
      <c r="BL114">
        <v>8.69180828091025E-4</v>
      </c>
      <c r="BU114">
        <v>73.61175877585012</v>
      </c>
      <c r="BV114">
        <v>7.291488931806875E-4</v>
      </c>
      <c r="CE114">
        <v>31.774214651946178</v>
      </c>
      <c r="CF114">
        <v>8.5948753158181599E-3</v>
      </c>
      <c r="CO114">
        <v>29.179468351117119</v>
      </c>
      <c r="CP114">
        <v>1.1018564418619569E-2</v>
      </c>
      <c r="CY114">
        <v>6.3063145410090815</v>
      </c>
      <c r="CZ114">
        <v>0.28845964389893614</v>
      </c>
      <c r="DI114">
        <v>-15.027041186161387</v>
      </c>
      <c r="DJ114">
        <v>2.6622399198170537E-2</v>
      </c>
      <c r="DS114">
        <v>16.201677562637549</v>
      </c>
      <c r="DT114">
        <v>9.6693122653388003E-2</v>
      </c>
    </row>
    <row r="115" spans="3:124" x14ac:dyDescent="0.25">
      <c r="C115">
        <v>25.762005595545112</v>
      </c>
      <c r="D115">
        <v>2.4958798849976385E-2</v>
      </c>
      <c r="M115">
        <v>22.929822540778897</v>
      </c>
      <c r="N115">
        <v>2.9750335219658943E-2</v>
      </c>
      <c r="W115">
        <v>17.656778709717305</v>
      </c>
      <c r="X115">
        <v>6.7594399935682434E-2</v>
      </c>
      <c r="AG115">
        <v>25.268807554360087</v>
      </c>
      <c r="AH115">
        <v>2.3203653929812065E-2</v>
      </c>
      <c r="AQ115">
        <v>14.312476549719729</v>
      </c>
      <c r="AR115">
        <v>0.12413973807594894</v>
      </c>
      <c r="BA115">
        <v>5.4793716871969895</v>
      </c>
      <c r="BB115">
        <v>0.3431842950513796</v>
      </c>
      <c r="BK115">
        <v>68.259739451709734</v>
      </c>
      <c r="BL115">
        <v>8.4533866548521289E-4</v>
      </c>
      <c r="BU115">
        <v>74.259669338880727</v>
      </c>
      <c r="BV115">
        <v>7.0959025600488609E-4</v>
      </c>
      <c r="CE115">
        <v>32.050561720210446</v>
      </c>
      <c r="CF115">
        <v>8.3258831212891116E-3</v>
      </c>
      <c r="CO115">
        <v>29.434213307355385</v>
      </c>
      <c r="CP115">
        <v>1.0667793282980472E-2</v>
      </c>
      <c r="CY115">
        <v>6.4622188848138791</v>
      </c>
      <c r="CZ115">
        <v>0.29049421203457898</v>
      </c>
      <c r="DI115">
        <v>-14.701052755207321</v>
      </c>
      <c r="DJ115">
        <v>2.7526660554978419E-2</v>
      </c>
      <c r="DS115">
        <v>16.344471969126957</v>
      </c>
      <c r="DT115">
        <v>9.4341002904148707E-2</v>
      </c>
    </row>
    <row r="116" spans="3:124" x14ac:dyDescent="0.25">
      <c r="C116">
        <v>25.987916335348334</v>
      </c>
      <c r="D116">
        <v>2.4278699453315435E-2</v>
      </c>
      <c r="M116">
        <v>23.1193484964082</v>
      </c>
      <c r="N116">
        <v>2.8939671807730733E-2</v>
      </c>
      <c r="W116">
        <v>17.810213974461519</v>
      </c>
      <c r="X116">
        <v>6.5719020664524869E-2</v>
      </c>
      <c r="AG116">
        <v>25.478903323353897</v>
      </c>
      <c r="AH116">
        <v>2.2578617663773632E-2</v>
      </c>
      <c r="AQ116">
        <v>14.459737559851602</v>
      </c>
      <c r="AR116">
        <v>0.12033862334659681</v>
      </c>
      <c r="BA116">
        <v>5.6544907733772609</v>
      </c>
      <c r="BB116">
        <v>0.34857730851021412</v>
      </c>
      <c r="BK116">
        <v>68.856091558560308</v>
      </c>
      <c r="BL116">
        <v>8.2234612348579955E-4</v>
      </c>
      <c r="BU116">
        <v>74.907579901911333</v>
      </c>
      <c r="BV116">
        <v>6.9071728078542343E-4</v>
      </c>
      <c r="CE116">
        <v>32.326908788474711</v>
      </c>
      <c r="CF116">
        <v>8.0665404371153861E-3</v>
      </c>
      <c r="CO116">
        <v>29.688958263593651</v>
      </c>
      <c r="CP116">
        <v>1.0329661399031353E-2</v>
      </c>
      <c r="CY116">
        <v>6.6181232286186766</v>
      </c>
      <c r="CZ116">
        <v>0.29236439137557824</v>
      </c>
      <c r="DI116">
        <v>-14.375064324253255</v>
      </c>
      <c r="DJ116">
        <v>2.8459631008969626E-2</v>
      </c>
      <c r="DS116">
        <v>16.487266375616365</v>
      </c>
      <c r="DT116">
        <v>9.203409500939598E-2</v>
      </c>
    </row>
    <row r="117" spans="3:124" x14ac:dyDescent="0.25">
      <c r="C117">
        <v>26.213827075151556</v>
      </c>
      <c r="D117">
        <v>2.3617132005732587E-2</v>
      </c>
      <c r="M117">
        <v>23.308874452037504</v>
      </c>
      <c r="N117">
        <v>2.8151098068493176E-2</v>
      </c>
      <c r="W117">
        <v>17.963649239205733</v>
      </c>
      <c r="X117">
        <v>6.3891277200886332E-2</v>
      </c>
      <c r="AG117">
        <v>25.688999092347707</v>
      </c>
      <c r="AH117">
        <v>2.1970669430056142E-2</v>
      </c>
      <c r="AQ117">
        <v>14.606998569983475</v>
      </c>
      <c r="AR117">
        <v>0.11663662833337594</v>
      </c>
      <c r="BA117">
        <v>5.8296098595575323</v>
      </c>
      <c r="BB117">
        <v>0.35355424850241085</v>
      </c>
      <c r="BK117">
        <v>69.452443665410883</v>
      </c>
      <c r="BL117">
        <v>8.0016610449552003E-4</v>
      </c>
      <c r="BU117">
        <v>75.55549046494194</v>
      </c>
      <c r="BV117">
        <v>6.7250040314842526E-4</v>
      </c>
      <c r="CE117">
        <v>32.603255856738976</v>
      </c>
      <c r="CF117">
        <v>7.8164564310345581E-3</v>
      </c>
      <c r="CO117">
        <v>29.943703219831917</v>
      </c>
      <c r="CP117">
        <v>1.0003660376385238E-2</v>
      </c>
      <c r="CY117">
        <v>6.7740275724234742</v>
      </c>
      <c r="CZ117">
        <v>0.29406683094560448</v>
      </c>
      <c r="DI117">
        <v>-14.049075893299189</v>
      </c>
      <c r="DJ117">
        <v>2.9422075307939232E-2</v>
      </c>
      <c r="DS117">
        <v>16.630060782105772</v>
      </c>
      <c r="DT117">
        <v>8.9771981778611926E-2</v>
      </c>
    </row>
    <row r="118" spans="3:124" x14ac:dyDescent="0.25">
      <c r="C118">
        <v>26.439737814954778</v>
      </c>
      <c r="D118">
        <v>2.2973591532310472E-2</v>
      </c>
      <c r="M118">
        <v>23.498400407666807</v>
      </c>
      <c r="N118">
        <v>2.7384012083033413E-2</v>
      </c>
      <c r="W118">
        <v>18.117084503949947</v>
      </c>
      <c r="X118">
        <v>6.2110165400089783E-2</v>
      </c>
      <c r="AG118">
        <v>25.899094861341517</v>
      </c>
      <c r="AH118">
        <v>2.1379331190580685E-2</v>
      </c>
      <c r="AQ118">
        <v>14.754259580115347</v>
      </c>
      <c r="AR118">
        <v>0.11303236437886637</v>
      </c>
      <c r="BA118">
        <v>6.0047289457378037</v>
      </c>
      <c r="BB118">
        <v>0.35808775905510842</v>
      </c>
      <c r="BK118">
        <v>70.048795772261457</v>
      </c>
      <c r="BL118">
        <v>7.7876342218225034E-4</v>
      </c>
      <c r="BU118">
        <v>76.203401027972546</v>
      </c>
      <c r="BV118">
        <v>6.5491156685823049E-4</v>
      </c>
      <c r="CE118">
        <v>32.87960292500324</v>
      </c>
      <c r="CF118">
        <v>7.5752579064046451E-3</v>
      </c>
      <c r="CO118">
        <v>30.198448176070183</v>
      </c>
      <c r="CP118">
        <v>9.6893043587890932E-3</v>
      </c>
      <c r="CY118">
        <v>6.9299319162282718</v>
      </c>
      <c r="CZ118">
        <v>0.2955984676129384</v>
      </c>
      <c r="DI118">
        <v>-13.723087462345124</v>
      </c>
      <c r="DJ118">
        <v>3.0414767420323809E-2</v>
      </c>
      <c r="DS118">
        <v>16.77285518859518</v>
      </c>
      <c r="DT118">
        <v>8.7554230177689277E-2</v>
      </c>
    </row>
    <row r="119" spans="3:124" x14ac:dyDescent="0.25">
      <c r="C119">
        <v>26.665648554758</v>
      </c>
      <c r="D119">
        <v>2.2347586818134313E-2</v>
      </c>
      <c r="M119">
        <v>23.687926363296111</v>
      </c>
      <c r="N119">
        <v>2.6637828334056843E-2</v>
      </c>
      <c r="W119">
        <v>18.270519768694161</v>
      </c>
      <c r="X119">
        <v>6.0374691714037407E-2</v>
      </c>
      <c r="AG119">
        <v>26.109190630335327</v>
      </c>
      <c r="AH119">
        <v>2.0804138782224594E-2</v>
      </c>
      <c r="AQ119">
        <v>14.90152059024722</v>
      </c>
      <c r="AR119">
        <v>0.10952436933255208</v>
      </c>
      <c r="BA119">
        <v>6.1798480319180751</v>
      </c>
      <c r="BB119">
        <v>0.36215239742333094</v>
      </c>
      <c r="BK119">
        <v>70.645147879112031</v>
      </c>
      <c r="BL119">
        <v>7.5810468831789899E-4</v>
      </c>
      <c r="BU119">
        <v>76.851311591003153</v>
      </c>
      <c r="BV119">
        <v>6.3792413522505695E-4</v>
      </c>
      <c r="CE119">
        <v>33.155949993267505</v>
      </c>
      <c r="CF119">
        <v>7.3425884263137809E-3</v>
      </c>
      <c r="CO119">
        <v>30.453193132308449</v>
      </c>
      <c r="CP119">
        <v>9.3861289371774178E-3</v>
      </c>
      <c r="CY119">
        <v>7.0858362600330693</v>
      </c>
      <c r="CZ119">
        <v>0.29695653527296506</v>
      </c>
      <c r="DI119">
        <v>-13.397099031391058</v>
      </c>
      <c r="DJ119">
        <v>3.143848967387184E-2</v>
      </c>
      <c r="DS119">
        <v>16.915649595084588</v>
      </c>
      <c r="DT119">
        <v>8.5380392447749281E-2</v>
      </c>
    </row>
    <row r="120" spans="3:124" x14ac:dyDescent="0.25">
      <c r="C120">
        <v>26.891559294561223</v>
      </c>
      <c r="D120">
        <v>2.1738640033347193E-2</v>
      </c>
      <c r="M120">
        <v>23.877452318925414</v>
      </c>
      <c r="N120">
        <v>2.5911977258961234E-2</v>
      </c>
      <c r="W120">
        <v>18.423955033438375</v>
      </c>
      <c r="X120">
        <v>5.8683873736065158E-2</v>
      </c>
      <c r="AG120">
        <v>26.319286399329137</v>
      </c>
      <c r="AH120">
        <v>2.0244641489252795E-2</v>
      </c>
      <c r="AQ120">
        <v>15.048781600379092</v>
      </c>
      <c r="AR120">
        <v>0.10611111666875317</v>
      </c>
      <c r="BA120">
        <v>6.3549671180983465</v>
      </c>
      <c r="BB120">
        <v>0.36572492744119955</v>
      </c>
      <c r="BK120">
        <v>71.241499985962605</v>
      </c>
      <c r="BL120">
        <v>7.3815820716851806E-4</v>
      </c>
      <c r="BU120">
        <v>77.49922215403376</v>
      </c>
      <c r="BV120">
        <v>6.2151280838761624E-4</v>
      </c>
      <c r="CE120">
        <v>33.43229706153177</v>
      </c>
      <c r="CF120">
        <v>7.1181074850330192E-3</v>
      </c>
      <c r="CO120">
        <v>30.707938088546715</v>
      </c>
      <c r="CP120">
        <v>9.0936901190483629E-3</v>
      </c>
      <c r="CY120">
        <v>7.2417406038378669</v>
      </c>
      <c r="CZ120">
        <v>0.29813857317164183</v>
      </c>
      <c r="DI120">
        <v>-13.071110600436992</v>
      </c>
      <c r="DJ120">
        <v>3.2494031791596607E-2</v>
      </c>
      <c r="DS120">
        <v>17.058444001573996</v>
      </c>
      <c r="DT120">
        <v>8.3250007183644809E-2</v>
      </c>
    </row>
    <row r="121" spans="3:124" x14ac:dyDescent="0.25">
      <c r="C121">
        <v>27.117470034364445</v>
      </c>
      <c r="D121">
        <v>2.1146286368422196E-2</v>
      </c>
      <c r="M121">
        <v>24.066978274554717</v>
      </c>
      <c r="N121">
        <v>2.5205904815089237E-2</v>
      </c>
      <c r="W121">
        <v>18.577390298182589</v>
      </c>
      <c r="X121">
        <v>5.7036740692159124E-2</v>
      </c>
      <c r="AG121">
        <v>26.529382168322947</v>
      </c>
      <c r="AH121">
        <v>1.9700401630240547E-2</v>
      </c>
      <c r="AQ121">
        <v>15.196042610510965</v>
      </c>
      <c r="AR121">
        <v>0.10279102400005229</v>
      </c>
      <c r="BA121">
        <v>6.5300862042786179</v>
      </c>
      <c r="BB121">
        <v>0.36878459453283208</v>
      </c>
      <c r="BK121">
        <v>71.837852092813179</v>
      </c>
      <c r="BL121">
        <v>7.1889387687612875E-4</v>
      </c>
      <c r="BU121">
        <v>78.147132717064366</v>
      </c>
      <c r="BV121">
        <v>6.0565354603750498E-4</v>
      </c>
      <c r="CE121">
        <v>33.708644129796035</v>
      </c>
      <c r="CF121">
        <v>6.9014897240580343E-3</v>
      </c>
      <c r="CO121">
        <v>30.962683044784981</v>
      </c>
      <c r="CP121">
        <v>8.81156335107291E-3</v>
      </c>
      <c r="CY121">
        <v>7.3976449476426644</v>
      </c>
      <c r="CZ121">
        <v>0.29914243333488572</v>
      </c>
      <c r="DI121">
        <v>-12.745122169482926</v>
      </c>
      <c r="DJ121">
        <v>3.3582189817693404E-2</v>
      </c>
      <c r="DS121">
        <v>17.201238408063404</v>
      </c>
      <c r="DT121">
        <v>8.1162600373090671E-2</v>
      </c>
    </row>
    <row r="122" spans="3:124" x14ac:dyDescent="0.25">
      <c r="C122">
        <v>27.343380774167667</v>
      </c>
      <c r="D122">
        <v>2.0570073679372958E-2</v>
      </c>
      <c r="M122">
        <v>24.256504230184021</v>
      </c>
      <c r="N122">
        <v>2.4519072056827233E-2</v>
      </c>
      <c r="W122">
        <v>18.730825562926803</v>
      </c>
      <c r="X122">
        <v>5.543233388174125E-2</v>
      </c>
      <c r="AG122">
        <v>26.739477937316757</v>
      </c>
      <c r="AH122">
        <v>1.9170994158922851E-2</v>
      </c>
      <c r="AQ122">
        <v>15.343303620642837</v>
      </c>
      <c r="AR122">
        <v>9.9562461012633441E-2</v>
      </c>
      <c r="BA122">
        <v>6.7052052904588892</v>
      </c>
      <c r="BB122">
        <v>0.3713133769572966</v>
      </c>
      <c r="BK122">
        <v>72.434204199663753</v>
      </c>
      <c r="BL122">
        <v>7.0028309731831292E-4</v>
      </c>
      <c r="BU122">
        <v>78.795043280094973</v>
      </c>
      <c r="BV122">
        <v>5.9032349518731186E-4</v>
      </c>
      <c r="CE122">
        <v>33.9849911980603</v>
      </c>
      <c r="CF122">
        <v>6.6924241901558726E-3</v>
      </c>
      <c r="CO122">
        <v>31.217428001023247</v>
      </c>
      <c r="CP122">
        <v>8.5393425920231702E-3</v>
      </c>
      <c r="CY122">
        <v>7.553549291447462</v>
      </c>
      <c r="CZ122">
        <v>0.29996628707248502</v>
      </c>
      <c r="DI122">
        <v>-12.41913373852886</v>
      </c>
      <c r="DJ122">
        <v>3.4703764925737388E-2</v>
      </c>
      <c r="DS122">
        <v>17.344032814552811</v>
      </c>
      <c r="DT122">
        <v>7.9117686397354448E-2</v>
      </c>
    </row>
    <row r="123" spans="3:124" x14ac:dyDescent="0.25">
      <c r="C123">
        <v>27.569291513970889</v>
      </c>
      <c r="D123">
        <v>2.0009562142631835E-2</v>
      </c>
      <c r="M123">
        <v>24.446030185813324</v>
      </c>
      <c r="N123">
        <v>2.3850954724227675E-2</v>
      </c>
      <c r="W123">
        <v>18.884260827671017</v>
      </c>
      <c r="X123">
        <v>5.3869707071066482E-2</v>
      </c>
      <c r="AG123">
        <v>26.949573706310566</v>
      </c>
      <c r="AH123">
        <v>1.8656006278431995E-2</v>
      </c>
      <c r="AQ123">
        <v>15.49056463077471</v>
      </c>
      <c r="AR123">
        <v>9.6423756849860487E-2</v>
      </c>
      <c r="BA123">
        <v>6.8803243766391606</v>
      </c>
      <c r="BB123">
        <v>0.3732962081791999</v>
      </c>
      <c r="BK123">
        <v>73.030556306514328</v>
      </c>
      <c r="BL123">
        <v>6.8229868397302526E-4</v>
      </c>
      <c r="BU123">
        <v>79.442953843125579</v>
      </c>
      <c r="BV123">
        <v>5.7550092261633365E-4</v>
      </c>
      <c r="CE123">
        <v>34.261338266324564</v>
      </c>
      <c r="CF123">
        <v>6.4906136329923245E-3</v>
      </c>
      <c r="CO123">
        <v>31.472172957261513</v>
      </c>
      <c r="CP123">
        <v>8.276639433272533E-3</v>
      </c>
      <c r="CY123">
        <v>7.7094536352522596</v>
      </c>
      <c r="CZ123">
        <v>0.30060863052897152</v>
      </c>
      <c r="DI123">
        <v>-12.093145307574794</v>
      </c>
      <c r="DJ123">
        <v>3.5859562101110555E-2</v>
      </c>
      <c r="DS123">
        <v>17.486827221042219</v>
      </c>
      <c r="DT123">
        <v>7.7114768994429789E-2</v>
      </c>
    </row>
    <row r="124" spans="3:124" x14ac:dyDescent="0.25">
      <c r="C124">
        <v>27.795202253774111</v>
      </c>
      <c r="D124">
        <v>1.946432391933221E-2</v>
      </c>
      <c r="M124">
        <v>24.635556141442628</v>
      </c>
      <c r="N124">
        <v>2.3201042842841184E-2</v>
      </c>
      <c r="W124">
        <v>19.037696092415231</v>
      </c>
      <c r="X124">
        <v>5.2347926842117455E-2</v>
      </c>
      <c r="AG124">
        <v>27.159669475304376</v>
      </c>
      <c r="AH124">
        <v>1.8155037068409468E-2</v>
      </c>
      <c r="AQ124">
        <v>15.637825640906582</v>
      </c>
      <c r="AR124">
        <v>9.3373206970181921E-2</v>
      </c>
      <c r="BA124">
        <v>7.055443462819432</v>
      </c>
      <c r="BB124">
        <v>0.37472116572863656</v>
      </c>
      <c r="BK124">
        <v>73.626908413364902</v>
      </c>
      <c r="BL124">
        <v>6.6491478735392095E-4</v>
      </c>
      <c r="BU124">
        <v>80.090864406156186</v>
      </c>
      <c r="BV124">
        <v>5.6116515165702903E-4</v>
      </c>
      <c r="CE124">
        <v>34.537685334588829</v>
      </c>
      <c r="CF124">
        <v>6.2957738400645355E-3</v>
      </c>
      <c r="CO124">
        <v>31.726917913499779</v>
      </c>
      <c r="CP124">
        <v>8.0230822642760186E-3</v>
      </c>
      <c r="CY124">
        <v>7.8653579790570571</v>
      </c>
      <c r="CZ124">
        <v>0.30106828925786899</v>
      </c>
      <c r="DI124">
        <v>-11.767156876620728</v>
      </c>
      <c r="DJ124">
        <v>3.7050388689232862E-2</v>
      </c>
      <c r="DS124">
        <v>17.629621627531627</v>
      </c>
      <c r="DT124">
        <v>7.5153342185603059E-2</v>
      </c>
    </row>
    <row r="125" spans="3:124" x14ac:dyDescent="0.25">
      <c r="C125">
        <v>28.021112993577333</v>
      </c>
      <c r="D125">
        <v>1.8933942828738826E-2</v>
      </c>
      <c r="M125">
        <v>24.825082097071931</v>
      </c>
      <c r="N125">
        <v>2.256884033445258E-2</v>
      </c>
      <c r="W125">
        <v>19.191131357159446</v>
      </c>
      <c r="X125">
        <v>5.0866072899731662E-2</v>
      </c>
      <c r="AG125">
        <v>27.369765244298186</v>
      </c>
      <c r="AH125">
        <v>1.7667697124502117E-2</v>
      </c>
      <c r="AQ125">
        <v>15.785086651038455</v>
      </c>
      <c r="AR125">
        <v>9.0409079505089279E-2</v>
      </c>
      <c r="BA125">
        <v>7.2305625489997034</v>
      </c>
      <c r="BB125">
        <v>0.37557962253159416</v>
      </c>
      <c r="BK125">
        <v>74.223260520215476</v>
      </c>
      <c r="BL125">
        <v>6.4810681761606076E-4</v>
      </c>
      <c r="BU125">
        <v>80.738774969186792</v>
      </c>
      <c r="BV125">
        <v>5.4729650301197069E-4</v>
      </c>
      <c r="CE125">
        <v>34.814032402853094</v>
      </c>
      <c r="CF125">
        <v>6.1076330068030099E-3</v>
      </c>
      <c r="CO125">
        <v>31.981662869738045</v>
      </c>
      <c r="CP125">
        <v>7.7783154805871934E-3</v>
      </c>
      <c r="CY125">
        <v>8.0212623228618547</v>
      </c>
      <c r="CZ125">
        <v>0.30134442179984372</v>
      </c>
      <c r="DI125">
        <v>-11.441168445666662</v>
      </c>
      <c r="DJ125">
        <v>3.8277052800801653E-2</v>
      </c>
      <c r="DS125">
        <v>17.772416034021035</v>
      </c>
      <c r="DT125">
        <v>7.3232891166315414E-2</v>
      </c>
    </row>
    <row r="126" spans="3:124" x14ac:dyDescent="0.25">
      <c r="C126">
        <v>28.247023733380555</v>
      </c>
      <c r="D126">
        <v>1.8418014030576704E-2</v>
      </c>
      <c r="M126">
        <v>25.014608052701234</v>
      </c>
      <c r="N126">
        <v>2.1953864638424109E-2</v>
      </c>
      <c r="W126">
        <v>19.34456662190366</v>
      </c>
      <c r="X126">
        <v>4.9423238339555385E-2</v>
      </c>
      <c r="AG126">
        <v>27.579861013291996</v>
      </c>
      <c r="AH126">
        <v>1.7193608209774315E-2</v>
      </c>
      <c r="AQ126">
        <v>15.932347661170327</v>
      </c>
      <c r="AR126">
        <v>8.7529621142389782E-2</v>
      </c>
      <c r="BA126">
        <v>7.4056816351799748</v>
      </c>
      <c r="BB126">
        <v>0.37586635743840574</v>
      </c>
      <c r="BK126">
        <v>74.81961262706605</v>
      </c>
      <c r="BL126">
        <v>6.3185137396335063E-4</v>
      </c>
      <c r="BU126">
        <v>81.386685532217399</v>
      </c>
      <c r="BV126">
        <v>5.338762393154395E-4</v>
      </c>
      <c r="CE126">
        <v>35.090379471117359</v>
      </c>
      <c r="CF126">
        <v>5.9259311398374261E-3</v>
      </c>
      <c r="CO126">
        <v>32.236407825976308</v>
      </c>
      <c r="CP126">
        <v>7.5419987321064114E-3</v>
      </c>
      <c r="CY126">
        <v>8.1771666666666523</v>
      </c>
      <c r="CZ126">
        <v>0.30143652224949735</v>
      </c>
      <c r="DI126">
        <v>-11.115180014712596</v>
      </c>
      <c r="DJ126">
        <v>3.9540361564870591E-2</v>
      </c>
      <c r="DS126">
        <v>17.915210440510442</v>
      </c>
      <c r="DT126">
        <v>7.1352893162209718E-2</v>
      </c>
    </row>
    <row r="127" spans="3:124" x14ac:dyDescent="0.25">
      <c r="C127">
        <v>28.472934473183777</v>
      </c>
      <c r="D127">
        <v>1.7916143716016263E-2</v>
      </c>
      <c r="M127">
        <v>25.204134008330538</v>
      </c>
      <c r="N127">
        <v>2.1355646343356474E-2</v>
      </c>
      <c r="W127">
        <v>19.498001886647874</v>
      </c>
      <c r="X127">
        <v>4.8018529879282193E-2</v>
      </c>
      <c r="AG127">
        <v>27.789956782285806</v>
      </c>
      <c r="AH127">
        <v>1.6732402917589095E-2</v>
      </c>
      <c r="AQ127">
        <v>16.0796086713022</v>
      </c>
      <c r="AR127">
        <v>8.4733062559499694E-2</v>
      </c>
      <c r="BA127">
        <v>7.5808007213602462</v>
      </c>
      <c r="BB127">
        <v>0.3755796225315941</v>
      </c>
      <c r="BK127">
        <v>75.415964733916624</v>
      </c>
      <c r="BL127">
        <v>6.1612617851799383E-4</v>
      </c>
      <c r="BU127">
        <v>82.034596095248006</v>
      </c>
      <c r="BV127">
        <v>5.2088651317607154E-4</v>
      </c>
      <c r="CE127">
        <v>35.366726539381624</v>
      </c>
      <c r="CF127">
        <v>5.7504194915429943E-3</v>
      </c>
      <c r="CO127">
        <v>32.49115278221457</v>
      </c>
      <c r="CP127">
        <v>7.3138062093860857E-3</v>
      </c>
      <c r="CY127">
        <v>8.3330710104714498</v>
      </c>
      <c r="CZ127">
        <v>0.30134442179984372</v>
      </c>
      <c r="DI127">
        <v>-10.78919158375853</v>
      </c>
      <c r="DJ127">
        <v>4.0841119220235242E-2</v>
      </c>
      <c r="DS127">
        <v>18.05800484699985</v>
      </c>
      <c r="DT127">
        <v>6.9512818251242045E-2</v>
      </c>
    </row>
    <row r="128" spans="3:124" x14ac:dyDescent="0.25">
      <c r="C128">
        <v>28.698845212986999</v>
      </c>
      <c r="D128">
        <v>1.742794880707876E-2</v>
      </c>
      <c r="M128">
        <v>25.393659963959841</v>
      </c>
      <c r="N128">
        <v>2.0773728828786843E-2</v>
      </c>
      <c r="W128">
        <v>19.651437151392088</v>
      </c>
      <c r="X128">
        <v>4.6651068055505791E-2</v>
      </c>
      <c r="AG128">
        <v>28.000052551279616</v>
      </c>
      <c r="AH128">
        <v>1.6283724345530753E-2</v>
      </c>
      <c r="AQ128">
        <v>16.226869681434071</v>
      </c>
      <c r="AR128">
        <v>8.2017623430840472E-2</v>
      </c>
      <c r="BA128">
        <v>7.7559198075405176</v>
      </c>
      <c r="BB128">
        <v>0.37472116572863656</v>
      </c>
      <c r="BK128">
        <v>76.012316840767198</v>
      </c>
      <c r="BL128">
        <v>6.0091001433854995E-4</v>
      </c>
      <c r="BU128">
        <v>82.682506658278612</v>
      </c>
      <c r="BV128">
        <v>5.0831031845738383E-4</v>
      </c>
      <c r="CE128">
        <v>35.643073607645889</v>
      </c>
      <c r="CF128">
        <v>5.5808600240978765E-3</v>
      </c>
      <c r="CO128">
        <v>32.745897738452832</v>
      </c>
      <c r="CP128">
        <v>7.0934259659417133E-3</v>
      </c>
      <c r="CY128">
        <v>8.4889753542762474</v>
      </c>
      <c r="CZ128">
        <v>0.30106828925786905</v>
      </c>
      <c r="DI128">
        <v>-10.463203152804464</v>
      </c>
      <c r="DJ128">
        <v>4.2180125035231997E-2</v>
      </c>
      <c r="DS128">
        <v>18.200799253489258</v>
      </c>
      <c r="DT128">
        <v>6.7712130152726174E-2</v>
      </c>
    </row>
    <row r="129" spans="3:124" x14ac:dyDescent="0.25">
      <c r="C129">
        <v>28.924755952790221</v>
      </c>
      <c r="D129">
        <v>1.6953056664232566E-2</v>
      </c>
      <c r="M129">
        <v>25.583185919589145</v>
      </c>
      <c r="N129">
        <v>2.0207667916650043E-2</v>
      </c>
      <c r="W129">
        <v>19.804872416136302</v>
      </c>
      <c r="X129">
        <v>4.5319987388394004E-2</v>
      </c>
      <c r="AG129">
        <v>28.210148320273426</v>
      </c>
      <c r="AH129">
        <v>1.5847225779960481E-2</v>
      </c>
      <c r="AQ129">
        <v>16.374130691565941</v>
      </c>
      <c r="AR129">
        <v>7.9381517032733148E-2</v>
      </c>
      <c r="BA129">
        <v>7.931038893720789</v>
      </c>
      <c r="BB129">
        <v>0.37329620817919995</v>
      </c>
      <c r="BK129">
        <v>76.608668947617772</v>
      </c>
      <c r="BL129">
        <v>5.8618266729743343E-4</v>
      </c>
      <c r="BU129">
        <v>83.330417221309219</v>
      </c>
      <c r="BV129">
        <v>4.9613144457165371E-4</v>
      </c>
      <c r="CE129">
        <v>35.919420675910153</v>
      </c>
      <c r="CF129">
        <v>5.4170249013895571E-3</v>
      </c>
      <c r="CO129">
        <v>33.000642694691095</v>
      </c>
      <c r="CP129">
        <v>6.8805592746335707E-3</v>
      </c>
      <c r="CY129">
        <v>8.6448796980810449</v>
      </c>
      <c r="CZ129">
        <v>0.30060863052897158</v>
      </c>
      <c r="DI129">
        <v>-10.137214721850398</v>
      </c>
      <c r="DJ129">
        <v>4.3558171045712774E-2</v>
      </c>
      <c r="DS129">
        <v>18.343593659978666</v>
      </c>
      <c r="DT129">
        <v>6.5950286984169007E-2</v>
      </c>
    </row>
    <row r="130" spans="3:124" x14ac:dyDescent="0.25">
      <c r="C130">
        <v>29.150666692593443</v>
      </c>
      <c r="D130">
        <v>1.6491104801957167E-2</v>
      </c>
      <c r="M130">
        <v>25.772711875218448</v>
      </c>
      <c r="N130">
        <v>1.9657031532237187E-2</v>
      </c>
      <c r="W130">
        <v>19.958307680880516</v>
      </c>
      <c r="X130">
        <v>4.4024436516274218E-2</v>
      </c>
      <c r="AG130">
        <v>28.420244089267236</v>
      </c>
      <c r="AH130">
        <v>1.5422570390814091E-2</v>
      </c>
      <c r="AQ130">
        <v>16.521391701697812</v>
      </c>
      <c r="AR130">
        <v>7.6822954468456162E-2</v>
      </c>
      <c r="BA130">
        <v>8.1061579799010595</v>
      </c>
      <c r="BB130">
        <v>0.37131337695729671</v>
      </c>
      <c r="BK130">
        <v>77.205021054468347</v>
      </c>
      <c r="BL130">
        <v>5.7192487155074815E-4</v>
      </c>
      <c r="BU130">
        <v>83.978327784339825</v>
      </c>
      <c r="BV130">
        <v>4.8433443357976286E-4</v>
      </c>
      <c r="CE130">
        <v>36.195767744174418</v>
      </c>
      <c r="CF130">
        <v>5.2586960072076895E-3</v>
      </c>
      <c r="CO130">
        <v>33.255387650929357</v>
      </c>
      <c r="CP130">
        <v>6.6749200162931326E-3</v>
      </c>
      <c r="CY130">
        <v>8.8007840418858425</v>
      </c>
      <c r="CZ130">
        <v>0.29996628707248513</v>
      </c>
      <c r="DI130">
        <v>-9.8112262908963324</v>
      </c>
      <c r="DJ130">
        <v>4.497603960062535E-2</v>
      </c>
      <c r="DS130">
        <v>18.486388066468074</v>
      </c>
      <c r="DT130">
        <v>6.4226741986742455E-2</v>
      </c>
    </row>
    <row r="131" spans="3:124" x14ac:dyDescent="0.25">
      <c r="C131">
        <v>29.376577432396665</v>
      </c>
      <c r="D131">
        <v>1.6041740612057688E-2</v>
      </c>
      <c r="M131">
        <v>25.962237830847751</v>
      </c>
      <c r="N131">
        <v>1.9121399374392663E-2</v>
      </c>
      <c r="W131">
        <v>20.11174294562473</v>
      </c>
      <c r="X131">
        <v>4.2763578302110174E-2</v>
      </c>
      <c r="AG131">
        <v>28.630339858261046</v>
      </c>
      <c r="AH131">
        <v>1.5009430936268E-2</v>
      </c>
      <c r="AQ131">
        <v>16.668652711829683</v>
      </c>
      <c r="AR131">
        <v>7.434014853536515E-2</v>
      </c>
      <c r="BA131">
        <v>8.28127706608133</v>
      </c>
      <c r="BB131">
        <v>0.36878459453283213</v>
      </c>
      <c r="BK131">
        <v>77.801373161318921</v>
      </c>
      <c r="BL131">
        <v>5.5811825835373708E-4</v>
      </c>
      <c r="BU131">
        <v>84.626238347370432</v>
      </c>
      <c r="BV131">
        <v>4.7290453990529225E-4</v>
      </c>
      <c r="CE131">
        <v>36.472114812438683</v>
      </c>
      <c r="CF131">
        <v>5.1056644882549801E-3</v>
      </c>
      <c r="CO131">
        <v>33.51013260716762</v>
      </c>
      <c r="CP131">
        <v>6.4762340988709496E-3</v>
      </c>
      <c r="CY131">
        <v>8.9566883856906401</v>
      </c>
      <c r="CZ131">
        <v>0.29914243333488583</v>
      </c>
      <c r="DI131">
        <v>-9.4852378599422664</v>
      </c>
      <c r="DJ131">
        <v>4.6434500704322236E-2</v>
      </c>
      <c r="DS131">
        <v>18.629182472957481</v>
      </c>
      <c r="DT131">
        <v>6.2540944220227296E-2</v>
      </c>
    </row>
    <row r="132" spans="3:124" x14ac:dyDescent="0.25">
      <c r="C132">
        <v>29.602488172199887</v>
      </c>
      <c r="D132">
        <v>1.5604621094518793E-2</v>
      </c>
      <c r="M132">
        <v>26.151763786477055</v>
      </c>
      <c r="N132">
        <v>1.8600362594698033E-2</v>
      </c>
      <c r="W132">
        <v>20.265178210368944</v>
      </c>
      <c r="X132">
        <v>4.153658991374392E-2</v>
      </c>
      <c r="AG132">
        <v>28.840435627254855</v>
      </c>
      <c r="AH132">
        <v>1.4607489476915314E-2</v>
      </c>
      <c r="AQ132">
        <v>16.815913721961554</v>
      </c>
      <c r="AR132">
        <v>7.1931317255179719E-2</v>
      </c>
      <c r="BA132">
        <v>8.4563961522616005</v>
      </c>
      <c r="BB132">
        <v>0.36572492744119972</v>
      </c>
      <c r="BK132">
        <v>78.397725268169495</v>
      </c>
      <c r="BL132">
        <v>5.4474530799364829E-4</v>
      </c>
      <c r="BU132">
        <v>85.274148910401038</v>
      </c>
      <c r="BV132">
        <v>4.6182769248557967E-4</v>
      </c>
      <c r="CE132">
        <v>36.748461880702948</v>
      </c>
      <c r="CF132">
        <v>4.9577303205952045E-3</v>
      </c>
      <c r="CO132">
        <v>33.764877563405882</v>
      </c>
      <c r="CP132">
        <v>6.2842389054802942E-3</v>
      </c>
      <c r="CY132">
        <v>9.1125927294954376</v>
      </c>
      <c r="CZ132">
        <v>0.29813857317164205</v>
      </c>
      <c r="DI132">
        <v>-9.1592494289882005</v>
      </c>
      <c r="DJ132">
        <v>4.7934309144435923E-2</v>
      </c>
      <c r="DS132">
        <v>18.771976879446889</v>
      </c>
      <c r="DT132">
        <v>6.0892339228251713E-2</v>
      </c>
    </row>
    <row r="133" spans="3:124" x14ac:dyDescent="0.25">
      <c r="C133">
        <v>29.828398912003109</v>
      </c>
      <c r="D133">
        <v>1.5179412595692528E-2</v>
      </c>
      <c r="M133">
        <v>26.341289742106358</v>
      </c>
      <c r="N133">
        <v>1.8093523485397649E-2</v>
      </c>
      <c r="W133">
        <v>20.418613475113158</v>
      </c>
      <c r="X133">
        <v>4.0342662879676749E-2</v>
      </c>
      <c r="AG133">
        <v>29.050531396248665</v>
      </c>
      <c r="AH133">
        <v>1.4216437099109356E-2</v>
      </c>
      <c r="AQ133">
        <v>16.963174732093425</v>
      </c>
      <c r="AR133">
        <v>6.959468708773156E-2</v>
      </c>
      <c r="BA133">
        <v>8.631515238441871</v>
      </c>
      <c r="BB133">
        <v>0.36215239742333105</v>
      </c>
      <c r="BK133">
        <v>78.994077375020069</v>
      </c>
      <c r="BL133">
        <v>5.3178930462898346E-4</v>
      </c>
      <c r="BU133">
        <v>85.922059473431645</v>
      </c>
      <c r="BV133">
        <v>4.5109045919564111E-4</v>
      </c>
      <c r="CE133">
        <v>37.024808948967213</v>
      </c>
      <c r="CF133">
        <v>4.8147018982396487E-3</v>
      </c>
      <c r="CO133">
        <v>34.019622519644145</v>
      </c>
      <c r="CP133">
        <v>6.0986827698011527E-3</v>
      </c>
      <c r="CY133">
        <v>9.2684970733002352</v>
      </c>
      <c r="CZ133">
        <v>0.29695653527296528</v>
      </c>
      <c r="DI133">
        <v>-8.8332609980341346</v>
      </c>
      <c r="DJ133">
        <v>4.9476201393910096E-2</v>
      </c>
      <c r="DS133">
        <v>18.914771285936297</v>
      </c>
      <c r="DT133">
        <v>5.9280369674637803E-2</v>
      </c>
    </row>
    <row r="134" spans="3:124" x14ac:dyDescent="0.25">
      <c r="C134">
        <v>30.054309651806332</v>
      </c>
      <c r="D134">
        <v>1.4765790553620255E-2</v>
      </c>
      <c r="M134">
        <v>26.530815697735662</v>
      </c>
      <c r="N134">
        <v>1.7600495175828113E-2</v>
      </c>
      <c r="W134">
        <v>20.572048739857372</v>
      </c>
      <c r="X134">
        <v>3.9181003122068049E-2</v>
      </c>
      <c r="AG134">
        <v>29.260627165242475</v>
      </c>
      <c r="AH134">
        <v>1.3835973647146109E-2</v>
      </c>
      <c r="AQ134">
        <v>17.110435742225295</v>
      </c>
      <c r="AR134">
        <v>6.7328495847646858E-2</v>
      </c>
      <c r="BA134">
        <v>8.8066343246221415</v>
      </c>
      <c r="BB134">
        <v>0.35808775905510865</v>
      </c>
      <c r="BK134">
        <v>79.590429481870643</v>
      </c>
      <c r="BL134">
        <v>5.1923429383975552E-4</v>
      </c>
      <c r="BU134">
        <v>86.569970036462252</v>
      </c>
      <c r="BV134">
        <v>4.4068001339304209E-4</v>
      </c>
      <c r="CE134">
        <v>37.301156017231477</v>
      </c>
      <c r="CF134">
        <v>4.6763956426505359E-3</v>
      </c>
      <c r="CO134">
        <v>34.274367475882407</v>
      </c>
      <c r="CP134">
        <v>5.9193244773961999E-3</v>
      </c>
      <c r="CY134">
        <v>9.4244014171050328</v>
      </c>
      <c r="CZ134">
        <v>0.29559846761293868</v>
      </c>
      <c r="DI134">
        <v>-8.5072725670800686</v>
      </c>
      <c r="DJ134">
        <v>5.1060892275564866E-2</v>
      </c>
      <c r="DS134">
        <v>19.057565692425705</v>
      </c>
      <c r="DT134">
        <v>5.7704475951654031E-2</v>
      </c>
    </row>
    <row r="135" spans="3:124" x14ac:dyDescent="0.25">
      <c r="C135">
        <v>30.280220391609554</v>
      </c>
      <c r="D135">
        <v>1.4363439250294263E-2</v>
      </c>
      <c r="M135">
        <v>26.720341653364965</v>
      </c>
      <c r="N135">
        <v>1.7120901337119552E-2</v>
      </c>
      <c r="W135">
        <v>20.725484004601586</v>
      </c>
      <c r="X135">
        <v>3.8050830968539194E-2</v>
      </c>
      <c r="AG135">
        <v>29.470722934236285</v>
      </c>
      <c r="AH135">
        <v>1.3465807463970855E-2</v>
      </c>
      <c r="AQ135">
        <v>17.257696752357166</v>
      </c>
      <c r="AR135">
        <v>6.5130995342612047E-2</v>
      </c>
      <c r="BA135">
        <v>8.981753410802412</v>
      </c>
      <c r="BB135">
        <v>0.35355424850241107</v>
      </c>
      <c r="BK135">
        <v>80.186781588721217</v>
      </c>
      <c r="BL135">
        <v>5.0706504270781473E-4</v>
      </c>
      <c r="BU135">
        <v>87.217880599492858</v>
      </c>
      <c r="BV135">
        <v>4.3058410244294369E-4</v>
      </c>
      <c r="CE135">
        <v>37.577503085495742</v>
      </c>
      <c r="CF135">
        <v>4.5426356320118523E-3</v>
      </c>
      <c r="CO135">
        <v>34.529112432120669</v>
      </c>
      <c r="CP135">
        <v>5.7459327915703167E-3</v>
      </c>
      <c r="CY135">
        <v>9.5803057609098303</v>
      </c>
      <c r="CZ135">
        <v>0.29406683094560482</v>
      </c>
      <c r="DI135">
        <v>-8.1812841361260027</v>
      </c>
      <c r="DJ135">
        <v>5.2689071377410891E-2</v>
      </c>
      <c r="DS135">
        <v>19.200360098915112</v>
      </c>
      <c r="DT135">
        <v>5.6164096760963879E-2</v>
      </c>
    </row>
    <row r="136" spans="3:124" x14ac:dyDescent="0.25">
      <c r="C136">
        <v>30.506131131412776</v>
      </c>
      <c r="D136">
        <v>1.3972051570669979E-2</v>
      </c>
      <c r="M136">
        <v>26.909867608994269</v>
      </c>
      <c r="N136">
        <v>1.6654375894943559E-2</v>
      </c>
      <c r="W136">
        <v>20.878919269345801</v>
      </c>
      <c r="X136">
        <v>3.6951381144284604E-2</v>
      </c>
      <c r="AG136">
        <v>29.680818703230095</v>
      </c>
      <c r="AH136">
        <v>1.3105655140107232E-2</v>
      </c>
      <c r="AQ136">
        <v>17.404957762489037</v>
      </c>
      <c r="AR136">
        <v>6.3000453751047444E-2</v>
      </c>
      <c r="BA136">
        <v>9.1568724969826825</v>
      </c>
      <c r="BB136">
        <v>0.34857730851021435</v>
      </c>
      <c r="BK136">
        <v>80.783133695571792</v>
      </c>
      <c r="BL136">
        <v>4.9526700225958399E-4</v>
      </c>
      <c r="BU136">
        <v>87.865791162523465</v>
      </c>
      <c r="BV136">
        <v>4.2079101809284629E-4</v>
      </c>
      <c r="CE136">
        <v>37.853850153760007</v>
      </c>
      <c r="CF136">
        <v>4.4132532491857803E-3</v>
      </c>
      <c r="CO136">
        <v>34.783857388358932</v>
      </c>
      <c r="CP136">
        <v>5.5782860024823988E-3</v>
      </c>
      <c r="CY136">
        <v>9.7362101047146279</v>
      </c>
      <c r="CZ136">
        <v>0.29236439137557857</v>
      </c>
      <c r="DI136">
        <v>-7.8552957051719359</v>
      </c>
      <c r="DJ136">
        <v>5.4361399206820531E-2</v>
      </c>
      <c r="DS136">
        <v>19.34315450540452</v>
      </c>
      <c r="DT136">
        <v>5.4658669668045411E-2</v>
      </c>
    </row>
    <row r="137" spans="3:124" x14ac:dyDescent="0.25">
      <c r="C137">
        <v>30.732041871215998</v>
      </c>
      <c r="D137">
        <v>1.3591328768244834E-2</v>
      </c>
      <c r="M137">
        <v>27.099393564623572</v>
      </c>
      <c r="N137">
        <v>1.6200562750088361E-2</v>
      </c>
      <c r="W137">
        <v>21.032354534090015</v>
      </c>
      <c r="X137">
        <v>3.5881902745909182E-2</v>
      </c>
      <c r="AG137">
        <v>29.890914472223905</v>
      </c>
      <c r="AH137">
        <v>1.2755241270519347E-2</v>
      </c>
      <c r="AQ137">
        <v>17.552218772620908</v>
      </c>
      <c r="AR137">
        <v>6.0935157756196283E-2</v>
      </c>
      <c r="BA137">
        <v>9.331991583162953</v>
      </c>
      <c r="BB137">
        <v>0.34318429505138004</v>
      </c>
      <c r="BK137">
        <v>81.379485802422366</v>
      </c>
      <c r="BL137">
        <v>4.8382627211572435E-4</v>
      </c>
      <c r="BU137">
        <v>88.513701725554071</v>
      </c>
      <c r="BV137">
        <v>4.1128956857599533E-4</v>
      </c>
      <c r="CE137">
        <v>38.130197222024272</v>
      </c>
      <c r="CF137">
        <v>4.2880868473364857E-3</v>
      </c>
      <c r="CO137">
        <v>35.038602344597194</v>
      </c>
      <c r="CP137">
        <v>5.4161714982893334E-3</v>
      </c>
      <c r="CY137">
        <v>9.8921144485194255</v>
      </c>
      <c r="CZ137">
        <v>0.29049421203457942</v>
      </c>
      <c r="DI137">
        <v>-7.5293072742178691</v>
      </c>
      <c r="DJ137">
        <v>5.6078503071621211E-2</v>
      </c>
      <c r="DS137">
        <v>19.485948911893928</v>
      </c>
      <c r="DT137">
        <v>5.3187631630846881E-2</v>
      </c>
    </row>
    <row r="138" spans="3:124" x14ac:dyDescent="0.25">
      <c r="C138">
        <v>30.95795261101922</v>
      </c>
      <c r="D138">
        <v>1.3220980237024844E-2</v>
      </c>
      <c r="M138">
        <v>27.288919520252875</v>
      </c>
      <c r="N138">
        <v>1.5759115506648051E-2</v>
      </c>
      <c r="W138">
        <v>21.185789798834229</v>
      </c>
      <c r="X138">
        <v>3.4841659198333985E-2</v>
      </c>
      <c r="AG138">
        <v>30.101010241217715</v>
      </c>
      <c r="AH138">
        <v>1.2414298219129255E-2</v>
      </c>
      <c r="AQ138">
        <v>17.699479782752778</v>
      </c>
      <c r="AR138">
        <v>5.8933414452831623E-2</v>
      </c>
      <c r="BA138">
        <v>9.5071106693432235</v>
      </c>
      <c r="BB138">
        <v>0.3374041712197583</v>
      </c>
      <c r="BK138">
        <v>81.97583790927294</v>
      </c>
      <c r="BL138">
        <v>4.7272956720352565E-4</v>
      </c>
      <c r="BU138">
        <v>89.161612288584678</v>
      </c>
      <c r="BV138">
        <v>4.0206905233114236E-4</v>
      </c>
      <c r="CE138">
        <v>38.406544290288537</v>
      </c>
      <c r="CF138">
        <v>4.1669814322622305E-3</v>
      </c>
      <c r="CO138">
        <v>35.293347300835457</v>
      </c>
      <c r="CP138">
        <v>5.2593853571701269E-3</v>
      </c>
      <c r="CY138">
        <v>10.048018792324223</v>
      </c>
      <c r="CZ138">
        <v>0.28845964389893658</v>
      </c>
      <c r="DI138">
        <v>-7.2033188432638022</v>
      </c>
      <c r="DJ138">
        <v>5.7840972676210183E-2</v>
      </c>
      <c r="DS138">
        <v>19.628743318383336</v>
      </c>
      <c r="DT138">
        <v>5.1750419503429727E-2</v>
      </c>
    </row>
    <row r="139" spans="3:124" x14ac:dyDescent="0.25">
      <c r="C139">
        <v>31.183863350822442</v>
      </c>
      <c r="D139">
        <v>1.2860723289704813E-2</v>
      </c>
      <c r="M139">
        <v>27.478445475882179</v>
      </c>
      <c r="N139">
        <v>1.5329697207618332E-2</v>
      </c>
      <c r="W139">
        <v>21.339225063578443</v>
      </c>
      <c r="X139">
        <v>3.3829928196037737E-2</v>
      </c>
      <c r="AG139">
        <v>30.311106010211525</v>
      </c>
      <c r="AH139">
        <v>1.2082565890723446E-2</v>
      </c>
      <c r="AQ139">
        <v>17.846740792884649</v>
      </c>
      <c r="AR139">
        <v>5.6993553041988908E-2</v>
      </c>
      <c r="BA139">
        <v>9.682229755523494</v>
      </c>
      <c r="BB139">
        <v>0.33126719395607229</v>
      </c>
      <c r="BK139">
        <v>82.572190016123514</v>
      </c>
      <c r="BL139">
        <v>4.6196418639816132E-4</v>
      </c>
      <c r="BU139">
        <v>89.809522851615284</v>
      </c>
      <c r="BV139">
        <v>3.9311923323435825E-4</v>
      </c>
      <c r="CE139">
        <v>38.682891358552801</v>
      </c>
      <c r="CF139">
        <v>4.0497883605328496E-3</v>
      </c>
      <c r="CO139">
        <v>35.548092257073719</v>
      </c>
      <c r="CP139">
        <v>5.1077319591417624E-3</v>
      </c>
      <c r="CY139">
        <v>10.203923136129021</v>
      </c>
      <c r="CZ139">
        <v>0.28626431578659317</v>
      </c>
      <c r="DI139">
        <v>-6.8773304123097354</v>
      </c>
      <c r="DJ139">
        <v>5.9649355420910294E-2</v>
      </c>
      <c r="DS139">
        <v>19.771537724872744</v>
      </c>
      <c r="DT139">
        <v>5.0346470515338665E-2</v>
      </c>
    </row>
    <row r="140" spans="3:124" x14ac:dyDescent="0.25">
      <c r="C140">
        <v>31.409774090625664</v>
      </c>
      <c r="D140">
        <v>1.2510282941892962E-2</v>
      </c>
      <c r="M140">
        <v>27.667971431511482</v>
      </c>
      <c r="N140">
        <v>1.4911980077696974E-2</v>
      </c>
      <c r="W140">
        <v>21.492660328322657</v>
      </c>
      <c r="X140">
        <v>3.2846001629831235E-2</v>
      </c>
      <c r="AG140">
        <v>30.521201779205335</v>
      </c>
      <c r="AH140">
        <v>1.1759791509992418E-2</v>
      </c>
      <c r="AQ140">
        <v>17.99400180301652</v>
      </c>
      <c r="AR140">
        <v>5.5113926328358147E-2</v>
      </c>
      <c r="BA140">
        <v>9.8573488417037645</v>
      </c>
      <c r="BB140">
        <v>0.32480459905252268</v>
      </c>
      <c r="BK140">
        <v>83.168542122974088</v>
      </c>
      <c r="BL140">
        <v>4.5151798296847942E-4</v>
      </c>
      <c r="BU140">
        <v>90.457433414645891</v>
      </c>
      <c r="BV140">
        <v>3.8443031724602915E-4</v>
      </c>
      <c r="CE140">
        <v>38.959238426817066</v>
      </c>
      <c r="CF140">
        <v>3.9363650525817235E-3</v>
      </c>
      <c r="CO140">
        <v>35.802837213311982</v>
      </c>
      <c r="CP140">
        <v>4.9610236166384115E-3</v>
      </c>
      <c r="CY140">
        <v>10.359827479933818</v>
      </c>
      <c r="CZ140">
        <v>0.28391212357539369</v>
      </c>
      <c r="DI140">
        <v>-6.5513419813556686</v>
      </c>
      <c r="DJ140">
        <v>6.1504151393006204E-2</v>
      </c>
      <c r="DS140">
        <v>19.914332131362151</v>
      </c>
      <c r="DT140">
        <v>4.8975222727426417E-2</v>
      </c>
    </row>
    <row r="141" spans="3:124" x14ac:dyDescent="0.25">
      <c r="C141">
        <v>31.635684830428886</v>
      </c>
      <c r="D141">
        <v>1.2169391702215079E-2</v>
      </c>
      <c r="M141">
        <v>27.857497387140786</v>
      </c>
      <c r="N141">
        <v>1.4505645273092721E-2</v>
      </c>
      <c r="W141">
        <v>21.646095593066871</v>
      </c>
      <c r="X141">
        <v>3.1889185500295063E-2</v>
      </c>
      <c r="AG141">
        <v>30.731297548199144</v>
      </c>
      <c r="AH141">
        <v>1.144572940745783E-2</v>
      </c>
      <c r="AQ141">
        <v>18.141262813148391</v>
      </c>
      <c r="AR141">
        <v>5.3292912034211277E-2</v>
      </c>
      <c r="BA141">
        <v>10.032467927884035</v>
      </c>
      <c r="BB141">
        <v>0.3180482896069618</v>
      </c>
      <c r="BK141">
        <v>83.764894229824662</v>
      </c>
      <c r="BL141">
        <v>4.4137933671183522E-4</v>
      </c>
      <c r="BU141">
        <v>91.105343977676498</v>
      </c>
      <c r="BV141">
        <v>3.7599293038296892E-4</v>
      </c>
      <c r="CE141">
        <v>39.235585495081331</v>
      </c>
      <c r="CF141">
        <v>3.8265747199506734E-3</v>
      </c>
      <c r="CO141">
        <v>36.057582169550244</v>
      </c>
      <c r="CP141">
        <v>4.8190802228823965E-3</v>
      </c>
      <c r="CY141">
        <v>10.515731823738616</v>
      </c>
      <c r="CZ141">
        <v>0.28140721868748064</v>
      </c>
      <c r="DI141">
        <v>-6.2253535504016018</v>
      </c>
      <c r="DJ141">
        <v>6.3405808038234521E-2</v>
      </c>
      <c r="DS141">
        <v>20.057126537851559</v>
      </c>
      <c r="DT141">
        <v>4.7636115464847008E-2</v>
      </c>
    </row>
    <row r="142" spans="3:124" x14ac:dyDescent="0.25">
      <c r="C142">
        <v>31.861595570232108</v>
      </c>
      <c r="D142">
        <v>1.1837789368138204E-2</v>
      </c>
      <c r="M142">
        <v>28.047023342770089</v>
      </c>
      <c r="N142">
        <v>1.4110382638151545E-2</v>
      </c>
      <c r="W142">
        <v>21.799530857811085</v>
      </c>
      <c r="X142">
        <v>3.0958799818947346E-2</v>
      </c>
      <c r="AG142">
        <v>30.941393317192954</v>
      </c>
      <c r="AH142">
        <v>1.1140140812051209E-2</v>
      </c>
      <c r="AQ142">
        <v>18.288523823280261</v>
      </c>
      <c r="AR142">
        <v>5.1528913943006009E-2</v>
      </c>
      <c r="BA142">
        <v>10.207587014064305</v>
      </c>
      <c r="BB142">
        <v>0.31103053270763742</v>
      </c>
      <c r="BK142">
        <v>84.361246336675237</v>
      </c>
      <c r="BL142">
        <v>4.3153712767057627E-4</v>
      </c>
      <c r="BU142">
        <v>91.753254540707104</v>
      </c>
      <c r="BV142">
        <v>3.6779809793190311E-4</v>
      </c>
      <c r="CE142">
        <v>39.511932563345596</v>
      </c>
      <c r="CF142">
        <v>3.7202861059322332E-3</v>
      </c>
      <c r="CO142">
        <v>36.312327125788507</v>
      </c>
      <c r="CP142">
        <v>4.6817289171284682E-3</v>
      </c>
      <c r="CY142">
        <v>10.671636167543413</v>
      </c>
      <c r="CZ142">
        <v>0.27875399588742339</v>
      </c>
      <c r="DI142">
        <v>-5.8993651194475349</v>
      </c>
      <c r="DJ142">
        <v>6.5354714501961661E-2</v>
      </c>
      <c r="DS142">
        <v>20.199920944340967</v>
      </c>
      <c r="DT142">
        <v>4.6328589727921018E-2</v>
      </c>
    </row>
    <row r="143" spans="3:124" x14ac:dyDescent="0.25">
      <c r="C143">
        <v>32.08750631003533</v>
      </c>
      <c r="D143">
        <v>1.151522282735782E-2</v>
      </c>
      <c r="M143">
        <v>28.236549298399392</v>
      </c>
      <c r="N143">
        <v>1.3725890468614659E-2</v>
      </c>
      <c r="W143">
        <v>21.952966122555299</v>
      </c>
      <c r="X143">
        <v>3.0054178498147847E-2</v>
      </c>
      <c r="AG143">
        <v>31.151489086186764</v>
      </c>
      <c r="AH143">
        <v>1.0842793650117517E-2</v>
      </c>
      <c r="AQ143">
        <v>18.435784833412132</v>
      </c>
      <c r="AR143">
        <v>4.982036288509379E-2</v>
      </c>
      <c r="BA143">
        <v>10.382706100244576</v>
      </c>
      <c r="BB143">
        <v>0.30378366864557388</v>
      </c>
      <c r="BK143">
        <v>84.957598443525811</v>
      </c>
      <c r="BL143">
        <v>4.219807113303068E-4</v>
      </c>
      <c r="BU143">
        <v>92.401165103737711</v>
      </c>
      <c r="BV143">
        <v>3.5983722482640506E-4</v>
      </c>
      <c r="CE143">
        <v>39.788279631609861</v>
      </c>
      <c r="CF143">
        <v>3.6173732388970503E-3</v>
      </c>
      <c r="CO143">
        <v>36.567072082026769</v>
      </c>
      <c r="CP143">
        <v>4.5488037659133628E-3</v>
      </c>
      <c r="CY143">
        <v>10.827540511348211</v>
      </c>
      <c r="CZ143">
        <v>0.27595708044424627</v>
      </c>
      <c r="DI143">
        <v>-5.5733766884934681</v>
      </c>
      <c r="DJ143">
        <v>6.7351195629889865E-2</v>
      </c>
      <c r="DS143">
        <v>20.342715350830375</v>
      </c>
      <c r="DT143">
        <v>4.5052088581561137E-2</v>
      </c>
    </row>
    <row r="144" spans="3:124" x14ac:dyDescent="0.25">
      <c r="C144">
        <v>32.313417049838556</v>
      </c>
      <c r="D144">
        <v>1.1201445864597042E-2</v>
      </c>
      <c r="M144">
        <v>28.426075254028696</v>
      </c>
      <c r="N144">
        <v>1.3351875281327379E-2</v>
      </c>
      <c r="W144">
        <v>22.106401387299513</v>
      </c>
      <c r="X144">
        <v>2.91746692306874E-2</v>
      </c>
      <c r="AG144">
        <v>31.361584855180574</v>
      </c>
      <c r="AH144">
        <v>1.055346235062561E-2</v>
      </c>
      <c r="AQ144">
        <v>18.583045843544003</v>
      </c>
      <c r="AR144">
        <v>4.816571757726968E-2</v>
      </c>
      <c r="BA144">
        <v>10.557825186424846</v>
      </c>
      <c r="BB144">
        <v>0.29633983639608941</v>
      </c>
      <c r="BK144">
        <v>85.553950550376385</v>
      </c>
      <c r="BL144">
        <v>4.1269989520698134E-4</v>
      </c>
      <c r="BU144">
        <v>93.049075666768317</v>
      </c>
      <c r="BV144">
        <v>3.5210207711473248E-4</v>
      </c>
      <c r="CE144">
        <v>40.064626699874125</v>
      </c>
      <c r="CF144">
        <v>3.5177151976347344E-3</v>
      </c>
      <c r="CO144">
        <v>36.821817038265031</v>
      </c>
      <c r="CP144">
        <v>4.4201454594899135E-3</v>
      </c>
      <c r="CY144">
        <v>10.983444855153008</v>
      </c>
      <c r="CZ144">
        <v>0.27302131470980573</v>
      </c>
      <c r="DI144">
        <v>-5.2473882575394013</v>
      </c>
      <c r="DJ144">
        <v>6.9395505618897513E-2</v>
      </c>
      <c r="DS144">
        <v>20.485509757319782</v>
      </c>
      <c r="DT144">
        <v>4.3806057523935758E-2</v>
      </c>
    </row>
    <row r="145" spans="3:124" x14ac:dyDescent="0.25">
      <c r="C145">
        <v>32.539327789641781</v>
      </c>
      <c r="D145">
        <v>1.0896218973670355E-2</v>
      </c>
      <c r="M145">
        <v>28.615601209657999</v>
      </c>
      <c r="N145">
        <v>1.2988051590223279E-2</v>
      </c>
      <c r="W145">
        <v>22.259836652043727</v>
      </c>
      <c r="X145">
        <v>2.8319633359957231E-2</v>
      </c>
      <c r="AG145">
        <v>31.571680624174384</v>
      </c>
      <c r="AH145">
        <v>1.0271927656376122E-2</v>
      </c>
      <c r="AQ145">
        <v>18.730306853675874</v>
      </c>
      <c r="AR145">
        <v>4.6563465327238505E-2</v>
      </c>
      <c r="BA145">
        <v>10.732944272605117</v>
      </c>
      <c r="BB145">
        <v>0.28873071850676435</v>
      </c>
      <c r="BK145">
        <v>86.150302657226959</v>
      </c>
      <c r="BL145">
        <v>4.0368491673631546E-4</v>
      </c>
      <c r="BU145">
        <v>93.696986229798924</v>
      </c>
      <c r="BV145">
        <v>3.4458476445101762E-4</v>
      </c>
      <c r="CE145">
        <v>40.34097376813839</v>
      </c>
      <c r="CF145">
        <v>3.4211958880748235E-3</v>
      </c>
      <c r="CO145">
        <v>37.076561994503294</v>
      </c>
      <c r="CP145">
        <v>4.2956010226698127E-3</v>
      </c>
      <c r="CY145">
        <v>11.139349198957806</v>
      </c>
      <c r="CZ145">
        <v>0.26995174416797019</v>
      </c>
      <c r="DI145">
        <v>-4.9213998265853345</v>
      </c>
      <c r="DJ145">
        <v>7.1487821309567989E-2</v>
      </c>
      <c r="DS145">
        <v>20.62830416380919</v>
      </c>
      <c r="DT145">
        <v>4.2589944835034511E-2</v>
      </c>
    </row>
    <row r="146" spans="3:124" x14ac:dyDescent="0.25">
      <c r="C146">
        <v>32.765238529445007</v>
      </c>
      <c r="D146">
        <v>1.0599309174668305E-2</v>
      </c>
      <c r="M146">
        <v>28.805127165287303</v>
      </c>
      <c r="N146">
        <v>1.2634141688412414E-2</v>
      </c>
      <c r="W146">
        <v>22.413271916787942</v>
      </c>
      <c r="X146">
        <v>2.7488445741540964E-2</v>
      </c>
      <c r="AG146">
        <v>31.781776393168194</v>
      </c>
      <c r="AH146">
        <v>9.9979764410052831E-3</v>
      </c>
      <c r="AQ146">
        <v>18.877567863807744</v>
      </c>
      <c r="AR146">
        <v>4.5012122613430627E-2</v>
      </c>
      <c r="BA146">
        <v>10.908063358785387</v>
      </c>
      <c r="BB146">
        <v>0.28098730789897863</v>
      </c>
      <c r="BK146">
        <v>86.746654764077533</v>
      </c>
      <c r="BL146">
        <v>3.9492642238486881E-4</v>
      </c>
      <c r="BU146">
        <v>94.34489679282953</v>
      </c>
      <c r="BV146">
        <v>3.3727772354683191E-4</v>
      </c>
      <c r="CE146">
        <v>40.617320836402655</v>
      </c>
      <c r="CF146">
        <v>3.3277038307901823E-3</v>
      </c>
      <c r="CO146">
        <v>37.331306950741556</v>
      </c>
      <c r="CP146">
        <v>4.1750235393410561E-3</v>
      </c>
      <c r="CY146">
        <v>11.295253542762604</v>
      </c>
      <c r="CZ146">
        <v>0.26675360301077722</v>
      </c>
      <c r="DI146">
        <v>-4.5954113956312677</v>
      </c>
      <c r="DJ146">
        <v>7.3628235113107371E-2</v>
      </c>
      <c r="DS146">
        <v>20.771098570298598</v>
      </c>
      <c r="DT146">
        <v>4.1403201905787487E-2</v>
      </c>
    </row>
    <row r="147" spans="3:124" x14ac:dyDescent="0.25">
      <c r="C147">
        <v>32.991149269248233</v>
      </c>
      <c r="D147">
        <v>1.0310489836123817E-2</v>
      </c>
      <c r="M147">
        <v>28.994653120916606</v>
      </c>
      <c r="N147">
        <v>1.2289875436207458E-2</v>
      </c>
      <c r="W147">
        <v>22.566707181532156</v>
      </c>
      <c r="X147">
        <v>2.6680494597022889E-2</v>
      </c>
      <c r="AG147">
        <v>31.991872162162004</v>
      </c>
      <c r="AH147">
        <v>9.7314015315907842E-3</v>
      </c>
      <c r="AQ147">
        <v>19.024828873939615</v>
      </c>
      <c r="AR147">
        <v>4.3510235549987661E-2</v>
      </c>
      <c r="BA147">
        <v>11.083182444965658</v>
      </c>
      <c r="BB147">
        <v>0.27313969845517483</v>
      </c>
      <c r="BK147">
        <v>87.343006870928107</v>
      </c>
      <c r="BL147">
        <v>3.8641544790773502E-4</v>
      </c>
      <c r="BU147">
        <v>94.992807355860137</v>
      </c>
      <c r="BV147">
        <v>3.3017370252445317E-4</v>
      </c>
      <c r="CE147">
        <v>40.89366790466692</v>
      </c>
      <c r="CF147">
        <v>3.2371319587190693E-3</v>
      </c>
      <c r="CO147">
        <v>37.586051906979819</v>
      </c>
      <c r="CP147">
        <v>4.0582718899659946E-3</v>
      </c>
      <c r="CY147">
        <v>11.451157886567401</v>
      </c>
      <c r="CZ147">
        <v>0.26343229929917622</v>
      </c>
      <c r="DI147">
        <v>-4.2694229646772008</v>
      </c>
      <c r="DJ147">
        <v>7.5816747566720341E-2</v>
      </c>
      <c r="DS147">
        <v>20.913892976788006</v>
      </c>
      <c r="DT147">
        <v>4.0245283548376351E-2</v>
      </c>
    </row>
    <row r="148" spans="3:124" x14ac:dyDescent="0.25">
      <c r="C148">
        <v>33.217060009051458</v>
      </c>
      <c r="D148">
        <v>1.0029540502024216E-2</v>
      </c>
      <c r="M148">
        <v>29.184179076545909</v>
      </c>
      <c r="N148">
        <v>1.1954990054925943E-2</v>
      </c>
      <c r="W148">
        <v>22.72014244627637</v>
      </c>
      <c r="X148">
        <v>2.5895181360759498E-2</v>
      </c>
      <c r="AG148">
        <v>32.201967931155814</v>
      </c>
      <c r="AH148">
        <v>9.4720015366732135E-3</v>
      </c>
      <c r="AQ148">
        <v>19.172089884071486</v>
      </c>
      <c r="AR148">
        <v>4.2056380246148752E-2</v>
      </c>
      <c r="BA148">
        <v>11.258301531145928</v>
      </c>
      <c r="BB148">
        <v>0.26521690064344305</v>
      </c>
      <c r="BK148">
        <v>87.939358977778681</v>
      </c>
      <c r="BL148">
        <v>3.7814339968273857E-4</v>
      </c>
      <c r="BU148">
        <v>95.640717918890743</v>
      </c>
      <c r="BV148">
        <v>3.2326574611708271E-4</v>
      </c>
      <c r="CE148">
        <v>41.170014972931185</v>
      </c>
      <c r="CF148">
        <v>3.1493774245735474E-3</v>
      </c>
      <c r="CO148">
        <v>37.840796863218081</v>
      </c>
      <c r="CP148">
        <v>3.9452105014032811E-3</v>
      </c>
      <c r="CY148">
        <v>11.607062230372199</v>
      </c>
      <c r="CZ148">
        <v>0.25999339976709757</v>
      </c>
      <c r="DI148">
        <v>-3.9434345337231345</v>
      </c>
      <c r="DJ148">
        <v>7.8053259513125417E-2</v>
      </c>
      <c r="DS148">
        <v>21.056687383277414</v>
      </c>
      <c r="DT148">
        <v>3.9115648288364425E-2</v>
      </c>
    </row>
    <row r="149" spans="3:124" x14ac:dyDescent="0.25">
      <c r="C149">
        <v>33.442970748854684</v>
      </c>
      <c r="D149">
        <v>9.7562467235369627E-3</v>
      </c>
      <c r="M149">
        <v>29.373705032175213</v>
      </c>
      <c r="N149">
        <v>1.1629229926310993E-2</v>
      </c>
      <c r="W149">
        <v>22.873577711020584</v>
      </c>
      <c r="X149">
        <v>2.513192052031727E-2</v>
      </c>
      <c r="AG149">
        <v>32.412063700149623</v>
      </c>
      <c r="AH149">
        <v>9.2195806795136084E-3</v>
      </c>
      <c r="AQ149">
        <v>19.319350894203357</v>
      </c>
      <c r="AR149">
        <v>4.064916306870691E-2</v>
      </c>
      <c r="BA149">
        <v>11.433420617326199</v>
      </c>
      <c r="BB149">
        <v>0.25724668284139529</v>
      </c>
      <c r="BK149">
        <v>88.535711084629256</v>
      </c>
      <c r="BL149">
        <v>3.701020370558608E-4</v>
      </c>
      <c r="BU149">
        <v>96.28862848192135</v>
      </c>
      <c r="BV149">
        <v>3.1654718166491269E-4</v>
      </c>
      <c r="CE149">
        <v>41.446362041195449</v>
      </c>
      <c r="CF149">
        <v>3.0643414174319184E-3</v>
      </c>
      <c r="CO149">
        <v>38.095541819456344</v>
      </c>
      <c r="CP149">
        <v>3.8357091084323829E-3</v>
      </c>
      <c r="CY149">
        <v>11.762966574176996</v>
      </c>
      <c r="CZ149">
        <v>0.25644261432843107</v>
      </c>
      <c r="DI149">
        <v>-3.6174461027690681</v>
      </c>
      <c r="DJ149">
        <v>8.0337563901771408E-2</v>
      </c>
      <c r="DS149">
        <v>21.199481789766821</v>
      </c>
      <c r="DT149">
        <v>3.8013758639257884E-2</v>
      </c>
    </row>
    <row r="150" spans="3:124" x14ac:dyDescent="0.25">
      <c r="C150">
        <v>33.66888148865791</v>
      </c>
      <c r="D150">
        <v>9.4903998953207291E-3</v>
      </c>
      <c r="M150">
        <v>29.563230987804516</v>
      </c>
      <c r="N150">
        <v>1.1312346397417806E-2</v>
      </c>
      <c r="W150">
        <v>23.027012975764798</v>
      </c>
      <c r="X150">
        <v>2.4390139451237122E-2</v>
      </c>
      <c r="AG150">
        <v>32.622159469143433</v>
      </c>
      <c r="AH150">
        <v>8.9739486364142345E-3</v>
      </c>
      <c r="AQ150">
        <v>19.466611904335227</v>
      </c>
      <c r="AR150">
        <v>3.9287220815665387E-2</v>
      </c>
      <c r="BA150">
        <v>11.608539703506469</v>
      </c>
      <c r="BB150">
        <v>0.24925543847615689</v>
      </c>
      <c r="BK150">
        <v>89.13206319147983</v>
      </c>
      <c r="BL150">
        <v>3.6228345563687505E-4</v>
      </c>
      <c r="BU150">
        <v>96.936539044951957</v>
      </c>
      <c r="BV150">
        <v>3.1001160585937706E-4</v>
      </c>
      <c r="CE150">
        <v>41.722709109459714</v>
      </c>
      <c r="CF150">
        <v>2.9819289880407252E-3</v>
      </c>
      <c r="CO150">
        <v>38.350286775694606</v>
      </c>
      <c r="CP150">
        <v>3.7296425263926587E-3</v>
      </c>
      <c r="CY150">
        <v>11.918870917981794</v>
      </c>
      <c r="CZ150">
        <v>0.25278578034703097</v>
      </c>
      <c r="DI150">
        <v>-3.2914576718150017</v>
      </c>
      <c r="DJ150">
        <v>8.2669337211488628E-2</v>
      </c>
      <c r="DS150">
        <v>21.342276196256229</v>
      </c>
      <c r="DT150">
        <v>3.6939081360099352E-2</v>
      </c>
    </row>
    <row r="151" spans="3:124" x14ac:dyDescent="0.25">
      <c r="C151">
        <v>33.894792228461135</v>
      </c>
      <c r="D151">
        <v>9.2317970962968073E-3</v>
      </c>
      <c r="M151">
        <v>29.75275694343382</v>
      </c>
      <c r="N151">
        <v>1.1004097590816633E-2</v>
      </c>
      <c r="W151">
        <v>23.180448240509012</v>
      </c>
      <c r="X151">
        <v>2.3669278246746722E-2</v>
      </c>
      <c r="AG151">
        <v>32.832255238137243</v>
      </c>
      <c r="AH151">
        <v>8.7349203799362025E-3</v>
      </c>
      <c r="AQ151">
        <v>19.613872914467098</v>
      </c>
      <c r="AR151">
        <v>3.7969220808713164E-2</v>
      </c>
      <c r="BA151">
        <v>11.78365878968674</v>
      </c>
      <c r="BB151">
        <v>0.24126807860705496</v>
      </c>
      <c r="BK151">
        <v>89.728415298330404</v>
      </c>
      <c r="BL151">
        <v>3.5468007148829799E-4</v>
      </c>
      <c r="BU151">
        <v>97.584449607982563</v>
      </c>
      <c r="BV151">
        <v>3.0365287219101322E-4</v>
      </c>
      <c r="CE151">
        <v>41.999056177723979</v>
      </c>
      <c r="CF151">
        <v>2.9020488823782078E-3</v>
      </c>
      <c r="CO151">
        <v>38.605031731932868</v>
      </c>
      <c r="CP151">
        <v>3.6268904343804138E-3</v>
      </c>
      <c r="CY151">
        <v>12.074775261786591</v>
      </c>
      <c r="CZ151">
        <v>0.24902884673010889</v>
      </c>
      <c r="DI151">
        <v>-2.9654692408609353</v>
      </c>
      <c r="DJ151">
        <v>8.5048130496802127E-2</v>
      </c>
      <c r="DS151">
        <v>21.485070602745637</v>
      </c>
      <c r="DT151">
        <v>3.5891087696681541E-2</v>
      </c>
    </row>
    <row r="152" spans="3:124" x14ac:dyDescent="0.25">
      <c r="C152">
        <v>34.120702968264361</v>
      </c>
      <c r="D152">
        <v>8.9802409347592496E-3</v>
      </c>
      <c r="M152">
        <v>29.942282899063123</v>
      </c>
      <c r="N152">
        <v>1.0704248219967611E-2</v>
      </c>
      <c r="W152">
        <v>23.333883505253226</v>
      </c>
      <c r="X152">
        <v>2.2968789543003673E-2</v>
      </c>
      <c r="AG152">
        <v>33.042351007131053</v>
      </c>
      <c r="AH152">
        <v>8.5023160268537026E-3</v>
      </c>
      <c r="AQ152">
        <v>19.761133924598969</v>
      </c>
      <c r="AR152">
        <v>3.6693860911649764E-2</v>
      </c>
      <c r="BA152">
        <v>11.95877787586701</v>
      </c>
      <c r="BB152">
        <v>0.2333079491494848</v>
      </c>
      <c r="BK152">
        <v>90.324767405180978</v>
      </c>
      <c r="BL152">
        <v>3.4728460615444533E-4</v>
      </c>
      <c r="BU152">
        <v>98.23236017101317</v>
      </c>
      <c r="BV152">
        <v>2.9746507905932751E-4</v>
      </c>
      <c r="CE152">
        <v>42.275403245988244</v>
      </c>
      <c r="CF152">
        <v>2.8246133830559994E-3</v>
      </c>
      <c r="CO152">
        <v>38.859776688171131</v>
      </c>
      <c r="CP152">
        <v>3.527337168477084E-3</v>
      </c>
      <c r="CY152">
        <v>12.230679605591389</v>
      </c>
      <c r="CZ152">
        <v>0.2451778579053176</v>
      </c>
      <c r="DI152">
        <v>-2.639480809906869</v>
      </c>
      <c r="DJ152">
        <v>8.7473360062970226E-2</v>
      </c>
      <c r="DS152">
        <v>21.627865009235045</v>
      </c>
      <c r="DT152">
        <v>3.486925360695619E-2</v>
      </c>
    </row>
    <row r="153" spans="3:124" x14ac:dyDescent="0.25">
      <c r="C153">
        <v>34.346613708067586</v>
      </c>
      <c r="D153">
        <v>8.7355393977056901E-3</v>
      </c>
      <c r="M153">
        <v>30.131808854692427</v>
      </c>
      <c r="N153">
        <v>1.0412569409626302E-2</v>
      </c>
      <c r="W153">
        <v>23.48731876999744</v>
      </c>
      <c r="X153">
        <v>2.2288138340416732E-2</v>
      </c>
      <c r="AG153">
        <v>33.252446776124863</v>
      </c>
      <c r="AH153">
        <v>8.2759606906903857E-3</v>
      </c>
      <c r="AQ153">
        <v>19.90839493473084</v>
      </c>
      <c r="AR153">
        <v>3.5459869481426785E-2</v>
      </c>
      <c r="BA153">
        <v>12.133896962047281</v>
      </c>
      <c r="BB153">
        <v>0.22539677157675361</v>
      </c>
      <c r="BK153">
        <v>90.921119512031552</v>
      </c>
      <c r="BL153">
        <v>3.400900724809302E-4</v>
      </c>
      <c r="BU153">
        <v>98.880270734043776</v>
      </c>
      <c r="BV153">
        <v>2.9144255850573742E-4</v>
      </c>
      <c r="CE153">
        <v>42.551750314252509</v>
      </c>
      <c r="CF153">
        <v>2.7495381581589791E-3</v>
      </c>
      <c r="CO153">
        <v>39.114521644409393</v>
      </c>
      <c r="CP153">
        <v>3.4308715245096504E-3</v>
      </c>
      <c r="CY153">
        <v>12.386583949396186</v>
      </c>
      <c r="CZ153">
        <v>0.24123893774148222</v>
      </c>
      <c r="DI153">
        <v>-2.3134923789528026</v>
      </c>
      <c r="DJ153">
        <v>8.9944297778024929E-2</v>
      </c>
      <c r="DS153">
        <v>21.770659415724452</v>
      </c>
      <c r="DT153">
        <v>3.3873059971200818E-2</v>
      </c>
    </row>
    <row r="154" spans="3:124" x14ac:dyDescent="0.25">
      <c r="C154">
        <v>34.572524447870812</v>
      </c>
      <c r="D154">
        <v>8.4975057042736245E-3</v>
      </c>
      <c r="M154">
        <v>30.32133481032173</v>
      </c>
      <c r="N154">
        <v>1.0128838521143102E-2</v>
      </c>
      <c r="W154">
        <v>23.640754034741654</v>
      </c>
      <c r="X154">
        <v>2.1626801821558472E-2</v>
      </c>
      <c r="AG154">
        <v>33.462542545118673</v>
      </c>
      <c r="AH154">
        <v>8.0556843386891206E-3</v>
      </c>
      <c r="AQ154">
        <v>20.055655944862711</v>
      </c>
      <c r="AR154">
        <v>3.4266005258032639E-2</v>
      </c>
      <c r="BA154">
        <v>12.309016048227551</v>
      </c>
      <c r="BB154">
        <v>0.21755460564296095</v>
      </c>
      <c r="BK154">
        <v>91.517471618882126</v>
      </c>
      <c r="BL154">
        <v>3.3308976117811111E-4</v>
      </c>
      <c r="BU154">
        <v>99.528181297074383</v>
      </c>
      <c r="BV154">
        <v>2.8557986553320478E-4</v>
      </c>
      <c r="CE154">
        <v>42.828097382516773</v>
      </c>
      <c r="CF154">
        <v>2.6767421171453197E-3</v>
      </c>
      <c r="CO154">
        <v>39.369266600647656</v>
      </c>
      <c r="CP154">
        <v>3.3373865698708735E-3</v>
      </c>
      <c r="CY154">
        <v>12.542488293200984</v>
      </c>
      <c r="CZ154">
        <v>0.23721827347230029</v>
      </c>
      <c r="DI154">
        <v>-1.987503947998736</v>
      </c>
      <c r="DJ154">
        <v>9.2460061033705285E-2</v>
      </c>
      <c r="DS154">
        <v>21.91345382221386</v>
      </c>
      <c r="DT154">
        <v>3.2901992787493117E-2</v>
      </c>
    </row>
    <row r="155" spans="3:124" x14ac:dyDescent="0.25">
      <c r="C155">
        <v>34.798435187674038</v>
      </c>
      <c r="D155">
        <v>8.2659581631704965E-3</v>
      </c>
      <c r="M155">
        <v>30.510860765951033</v>
      </c>
      <c r="N155">
        <v>9.8528389825229875E-3</v>
      </c>
      <c r="W155">
        <v>23.794189299485868</v>
      </c>
      <c r="X155">
        <v>2.0984269166150135E-2</v>
      </c>
      <c r="AG155">
        <v>33.672638314112483</v>
      </c>
      <c r="AH155">
        <v>7.8413216530717651E-3</v>
      </c>
      <c r="AQ155">
        <v>20.202916954994581</v>
      </c>
      <c r="AR155">
        <v>3.3111057199030042E-2</v>
      </c>
      <c r="BA155">
        <v>12.484135134407822</v>
      </c>
      <c r="BB155">
        <v>0.20979983244330563</v>
      </c>
      <c r="BK155">
        <v>92.113823725732701</v>
      </c>
      <c r="BL155">
        <v>3.2627722808505955E-4</v>
      </c>
      <c r="BU155">
        <v>100.17609186010499</v>
      </c>
      <c r="BV155">
        <v>2.7987176797849569E-4</v>
      </c>
      <c r="CE155">
        <v>43.104444450781038</v>
      </c>
      <c r="CF155">
        <v>2.6061472734492997E-3</v>
      </c>
      <c r="CO155">
        <v>39.624011556885918</v>
      </c>
      <c r="CP155">
        <v>3.2467794639518543E-3</v>
      </c>
      <c r="CY155">
        <v>12.698392637005782</v>
      </c>
      <c r="CZ155">
        <v>0.23312209968142245</v>
      </c>
      <c r="DI155">
        <v>-1.6615155170446694</v>
      </c>
      <c r="DJ155">
        <v>9.5019602371219397E-2</v>
      </c>
      <c r="DS155">
        <v>22.056248228703268</v>
      </c>
      <c r="DT155">
        <v>3.1955543353030878E-2</v>
      </c>
    </row>
    <row r="156" spans="3:124" x14ac:dyDescent="0.25">
      <c r="C156">
        <v>35.024345927477263</v>
      </c>
      <c r="D156">
        <v>8.040720033988558E-3</v>
      </c>
      <c r="M156">
        <v>30.700386721580337</v>
      </c>
      <c r="N156">
        <v>9.584360123115936E-3</v>
      </c>
      <c r="W156">
        <v>23.947624564230082</v>
      </c>
      <c r="X156">
        <v>2.0360041363569559E-2</v>
      </c>
      <c r="AG156">
        <v>33.882734083106293</v>
      </c>
      <c r="AH156">
        <v>7.6327118964506224E-3</v>
      </c>
      <c r="AQ156">
        <v>20.350177965126452</v>
      </c>
      <c r="AR156">
        <v>3.199384426416059E-2</v>
      </c>
      <c r="BA156">
        <v>12.659254220588092</v>
      </c>
      <c r="BB156">
        <v>0.20214915596573105</v>
      </c>
      <c r="BK156">
        <v>92.710175832583275</v>
      </c>
      <c r="BL156">
        <v>3.1964628209335902E-4</v>
      </c>
      <c r="BU156">
        <v>100.8240024231356</v>
      </c>
      <c r="BV156">
        <v>2.7431323690520399E-4</v>
      </c>
      <c r="CE156">
        <v>43.380791519045303</v>
      </c>
      <c r="CF156">
        <v>2.5376786134490175E-3</v>
      </c>
      <c r="CO156">
        <v>39.878756513124181</v>
      </c>
      <c r="CP156">
        <v>3.1589512867630058E-3</v>
      </c>
      <c r="CY156">
        <v>12.854296980810579</v>
      </c>
      <c r="CZ156">
        <v>0.22895668240614331</v>
      </c>
      <c r="DI156">
        <v>-1.3355270860906028</v>
      </c>
      <c r="DJ156">
        <v>9.7621698792278347E-2</v>
      </c>
      <c r="DS156">
        <v>22.199042635192676</v>
      </c>
      <c r="DT156">
        <v>3.1033208431821925E-2</v>
      </c>
    </row>
    <row r="157" spans="3:124" x14ac:dyDescent="0.25">
      <c r="C157">
        <v>35.250256667280489</v>
      </c>
      <c r="D157">
        <v>7.821619392298796E-3</v>
      </c>
      <c r="M157">
        <v>30.88991267720964</v>
      </c>
      <c r="N157">
        <v>9.3231970128119027E-3</v>
      </c>
      <c r="W157">
        <v>24.101059828974297</v>
      </c>
      <c r="X157">
        <v>1.9753631023303186E-2</v>
      </c>
      <c r="AG157">
        <v>34.092829852100103</v>
      </c>
      <c r="AH157">
        <v>7.4296987812583612E-3</v>
      </c>
      <c r="AQ157">
        <v>20.497438975258323</v>
      </c>
      <c r="AR157">
        <v>3.0913215155056989E-2</v>
      </c>
      <c r="BA157">
        <v>12.834373306768363</v>
      </c>
      <c r="BB157">
        <v>0.19461762118508202</v>
      </c>
      <c r="BK157">
        <v>93.306527939433849</v>
      </c>
      <c r="BL157">
        <v>3.1319097369268846E-4</v>
      </c>
      <c r="BU157">
        <v>101.4719129861662</v>
      </c>
      <c r="BV157">
        <v>2.6889943748767214E-4</v>
      </c>
      <c r="CE157">
        <v>43.657138587309568</v>
      </c>
      <c r="CF157">
        <v>2.4712639714793488E-3</v>
      </c>
      <c r="CO157">
        <v>40.133501469362443</v>
      </c>
      <c r="CP157">
        <v>3.0738068753417762E-3</v>
      </c>
      <c r="CY157">
        <v>13.010201324615377</v>
      </c>
      <c r="CZ157">
        <v>0.22472830341549252</v>
      </c>
      <c r="DI157">
        <v>-1.0095386551365362</v>
      </c>
      <c r="DJ157">
        <v>0.10026494078083678</v>
      </c>
      <c r="DS157">
        <v>22.341837041682084</v>
      </c>
      <c r="DT157">
        <v>3.013449040925725E-2</v>
      </c>
    </row>
    <row r="158" spans="3:124" x14ac:dyDescent="0.25">
      <c r="C158">
        <v>35.476167407083715</v>
      </c>
      <c r="D158">
        <v>7.6084889984209224E-3</v>
      </c>
      <c r="M158">
        <v>31.079438632838944</v>
      </c>
      <c r="N158">
        <v>9.0691503056174721E-3</v>
      </c>
      <c r="W158">
        <v>24.254495093718511</v>
      </c>
      <c r="X158">
        <v>1.9164562183736543E-2</v>
      </c>
      <c r="AG158">
        <v>34.302925621093912</v>
      </c>
      <c r="AH158">
        <v>7.2321303430678179E-3</v>
      </c>
      <c r="AQ158">
        <v>20.644699985390194</v>
      </c>
      <c r="AR158">
        <v>2.986804801475058E-2</v>
      </c>
      <c r="BA158">
        <v>13.009492392948633</v>
      </c>
      <c r="BB158">
        <v>0.1872186467022903</v>
      </c>
      <c r="BK158">
        <v>93.902880046284423</v>
      </c>
      <c r="BL158">
        <v>3.0690558410253029E-4</v>
      </c>
      <c r="BU158">
        <v>102.11982354919681</v>
      </c>
      <c r="BV158">
        <v>2.6362572035784837E-4</v>
      </c>
      <c r="CE158">
        <v>43.933485655573833</v>
      </c>
      <c r="CF158">
        <v>2.4068339105878613E-3</v>
      </c>
      <c r="CO158">
        <v>40.388246425600705</v>
      </c>
      <c r="CP158">
        <v>2.9912546675665052E-3</v>
      </c>
      <c r="CY158">
        <v>13.166105668420174</v>
      </c>
      <c r="CZ158">
        <v>0.22044324471683166</v>
      </c>
      <c r="DI158">
        <v>-0.68355022418246958</v>
      </c>
      <c r="DJ158">
        <v>0.10294772106648598</v>
      </c>
      <c r="DS158">
        <v>22.484631448171491</v>
      </c>
      <c r="DT158">
        <v>2.9258897434067302E-2</v>
      </c>
    </row>
    <row r="159" spans="3:124" x14ac:dyDescent="0.25">
      <c r="C159">
        <v>35.70207814688694</v>
      </c>
      <c r="D159">
        <v>7.4011661697691465E-3</v>
      </c>
      <c r="M159">
        <v>31.268964588468247</v>
      </c>
      <c r="N159">
        <v>8.8220260874949368E-3</v>
      </c>
      <c r="W159">
        <v>24.407930358462725</v>
      </c>
      <c r="X159">
        <v>1.8592370119651262E-2</v>
      </c>
      <c r="AG159">
        <v>34.513021390087722</v>
      </c>
      <c r="AH159">
        <v>7.0398588176776578E-3</v>
      </c>
      <c r="AQ159">
        <v>20.791960995522064</v>
      </c>
      <c r="AR159">
        <v>2.8857250091328192E-2</v>
      </c>
      <c r="BA159">
        <v>13.184611479128904</v>
      </c>
      <c r="BB159">
        <v>0.17996406993011568</v>
      </c>
      <c r="BK159">
        <v>94.499232153134997</v>
      </c>
      <c r="BL159">
        <v>3.0078461495659884E-4</v>
      </c>
      <c r="BU159">
        <v>102.76773411222742</v>
      </c>
      <c r="BV159">
        <v>2.5848761338887567E-4</v>
      </c>
      <c r="CE159">
        <v>44.209832723838097</v>
      </c>
      <c r="CF159">
        <v>2.3443216087476139E-3</v>
      </c>
      <c r="CO159">
        <v>40.642991381838968</v>
      </c>
      <c r="CP159">
        <v>2.9112065530155855E-3</v>
      </c>
      <c r="CY159">
        <v>13.322010012224972</v>
      </c>
      <c r="CZ159">
        <v>0.21610777334314413</v>
      </c>
      <c r="DI159">
        <v>-0.35756179322840304</v>
      </c>
      <c r="DJ159">
        <v>0.1056682231664946</v>
      </c>
      <c r="DS159">
        <v>22.627425854660899</v>
      </c>
      <c r="DT159">
        <v>2.8405943548149827E-2</v>
      </c>
    </row>
    <row r="160" spans="3:124" x14ac:dyDescent="0.25">
      <c r="C160">
        <v>35.927988886690166</v>
      </c>
      <c r="D160">
        <v>7.1994926566764971E-3</v>
      </c>
      <c r="M160">
        <v>31.45849054409755</v>
      </c>
      <c r="N160">
        <v>8.5816357283475687E-3</v>
      </c>
      <c r="W160">
        <v>24.561365623206939</v>
      </c>
      <c r="X160">
        <v>1.8036601148772011E-2</v>
      </c>
      <c r="AG160">
        <v>34.723117159081532</v>
      </c>
      <c r="AH160">
        <v>6.85274052184428E-3</v>
      </c>
      <c r="AQ160">
        <v>20.939222005653935</v>
      </c>
      <c r="AR160">
        <v>2.7879757369779035E-2</v>
      </c>
      <c r="BA160">
        <v>13.359730565309174</v>
      </c>
      <c r="BB160">
        <v>0.1728642028667971</v>
      </c>
      <c r="BK160">
        <v>95.095584259985571</v>
      </c>
      <c r="BL160">
        <v>2.9482277850869298E-4</v>
      </c>
      <c r="BU160">
        <v>103.41564467525802</v>
      </c>
      <c r="BV160">
        <v>2.5348081389082181E-4</v>
      </c>
      <c r="CE160">
        <v>44.486179792102362</v>
      </c>
      <c r="CF160">
        <v>2.2836627502560805E-3</v>
      </c>
      <c r="CO160">
        <v>40.89773633807723</v>
      </c>
      <c r="CP160">
        <v>2.8335777305299862E-3</v>
      </c>
      <c r="CY160">
        <v>13.477914356029769</v>
      </c>
      <c r="CZ160">
        <v>0.2117281264710669</v>
      </c>
      <c r="DI160">
        <v>-3.1573362274336492E-2</v>
      </c>
      <c r="DJ160">
        <v>0.10842440975010627</v>
      </c>
      <c r="DS160">
        <v>22.770220261150307</v>
      </c>
      <c r="DT160">
        <v>2.7575148804745299E-2</v>
      </c>
    </row>
    <row r="161" spans="3:124" x14ac:dyDescent="0.25">
      <c r="C161">
        <v>36.153899626493391</v>
      </c>
      <c r="D161">
        <v>7.0033145216026873E-3</v>
      </c>
      <c r="M161">
        <v>31.648016499726854</v>
      </c>
      <c r="N161">
        <v>8.3477957380381461E-3</v>
      </c>
      <c r="W161">
        <v>24.714800887951153</v>
      </c>
      <c r="X161">
        <v>1.7496812437683581E-2</v>
      </c>
      <c r="AG161">
        <v>34.933212928075342</v>
      </c>
      <c r="AH161">
        <v>6.6706357375445188E-3</v>
      </c>
      <c r="AQ161">
        <v>21.086483015785806</v>
      </c>
      <c r="AR161">
        <v>2.6934534175775755E-2</v>
      </c>
      <c r="BA161">
        <v>13.534849651489445</v>
      </c>
      <c r="BB161">
        <v>0.16592789657261972</v>
      </c>
      <c r="BK161">
        <v>95.691936366836146</v>
      </c>
      <c r="BL161">
        <v>2.8901498833061107E-4</v>
      </c>
      <c r="BU161">
        <v>104.06355523828863</v>
      </c>
      <c r="BV161">
        <v>2.4860118119550574E-4</v>
      </c>
      <c r="CE161">
        <v>44.762526860366627</v>
      </c>
      <c r="CF161">
        <v>2.224795422063967E-3</v>
      </c>
      <c r="CO161">
        <v>41.152481294315493</v>
      </c>
      <c r="CP161">
        <v>2.7582865721546982E-3</v>
      </c>
      <c r="CY161">
        <v>13.633818699834567</v>
      </c>
      <c r="CZ161">
        <v>0.20731049691737538</v>
      </c>
      <c r="DI161">
        <v>0.29441506867973005</v>
      </c>
      <c r="DJ161">
        <v>0.11121401087590285</v>
      </c>
      <c r="DS161">
        <v>22.913014667639715</v>
      </c>
      <c r="DT161">
        <v>2.6766039375424228E-2</v>
      </c>
    </row>
    <row r="162" spans="3:124" x14ac:dyDescent="0.25">
      <c r="C162">
        <v>36.379810366296617</v>
      </c>
      <c r="D162">
        <v>6.8124820216334996E-3</v>
      </c>
      <c r="M162">
        <v>31.837542455356157</v>
      </c>
      <c r="N162">
        <v>8.1203276263307547E-3</v>
      </c>
      <c r="W162">
        <v>24.868236152695367</v>
      </c>
      <c r="X162">
        <v>1.6972571807416379E-2</v>
      </c>
      <c r="AG162">
        <v>35.143308697069152</v>
      </c>
      <c r="AH162">
        <v>6.4934085996576577E-3</v>
      </c>
      <c r="AQ162">
        <v>21.233744025917677</v>
      </c>
      <c r="AR162">
        <v>2.6020572754856062E-2</v>
      </c>
      <c r="BA162">
        <v>13.709968737669715</v>
      </c>
      <c r="BB162">
        <v>0.15916261256507486</v>
      </c>
      <c r="BK162">
        <v>96.28828847368672</v>
      </c>
      <c r="BL162">
        <v>2.8335635047459332E-4</v>
      </c>
      <c r="BU162">
        <v>104.71146580131924</v>
      </c>
      <c r="BV162">
        <v>2.4384472960878862E-4</v>
      </c>
      <c r="CE162">
        <v>45.038873928630892</v>
      </c>
      <c r="CF162">
        <v>2.1676600147912273E-3</v>
      </c>
      <c r="CO162">
        <v>41.407226250553755</v>
      </c>
      <c r="CP162">
        <v>2.6852544931517358E-3</v>
      </c>
      <c r="CY162">
        <v>13.789723043639365</v>
      </c>
      <c r="CZ162">
        <v>0.20286101905910567</v>
      </c>
      <c r="DI162">
        <v>0.6204034996337966</v>
      </c>
      <c r="DJ162">
        <v>0.11403451216084279</v>
      </c>
      <c r="DS162">
        <v>23.055809074129122</v>
      </c>
      <c r="DT162">
        <v>2.5978147646338153E-2</v>
      </c>
    </row>
    <row r="163" spans="3:124" x14ac:dyDescent="0.25">
      <c r="C163">
        <v>36.605721106099843</v>
      </c>
      <c r="D163">
        <v>6.6268494941819226E-3</v>
      </c>
      <c r="M163">
        <v>32.027068410985457</v>
      </c>
      <c r="N163">
        <v>7.8990577666491011E-3</v>
      </c>
      <c r="W163">
        <v>25.021671417439581</v>
      </c>
      <c r="X163">
        <v>1.646345753897754E-2</v>
      </c>
      <c r="AG163">
        <v>35.353404466062962</v>
      </c>
      <c r="AH163">
        <v>6.3209269869592888E-3</v>
      </c>
      <c r="AQ163">
        <v>21.381005036049547</v>
      </c>
      <c r="AR163">
        <v>2.5136892830209454E-2</v>
      </c>
      <c r="BA163">
        <v>13.885087823849986</v>
      </c>
      <c r="BB163">
        <v>0.15257449946946403</v>
      </c>
      <c r="BK163">
        <v>96.884640580537294</v>
      </c>
      <c r="BL163">
        <v>2.7784215507445175E-4</v>
      </c>
      <c r="BU163">
        <v>105.35937636434984</v>
      </c>
      <c r="BV163">
        <v>2.3920762171001744E-4</v>
      </c>
      <c r="CE163">
        <v>45.315220996895157</v>
      </c>
      <c r="CF163">
        <v>2.1121991282005274E-3</v>
      </c>
      <c r="CO163">
        <v>41.661971206792018</v>
      </c>
      <c r="CP163">
        <v>2.6144058277928163E-3</v>
      </c>
      <c r="CY163">
        <v>13.945627387444162</v>
      </c>
      <c r="CZ163">
        <v>0.19838575521980353</v>
      </c>
      <c r="DI163">
        <v>0.94639193058786319</v>
      </c>
      <c r="DJ163">
        <v>0.11688314294799525</v>
      </c>
      <c r="DS163">
        <v>23.19860348061853</v>
      </c>
      <c r="DT163">
        <v>2.5211012304175467E-2</v>
      </c>
    </row>
    <row r="164" spans="3:124" x14ac:dyDescent="0.25">
      <c r="C164">
        <v>36.831631845903068</v>
      </c>
      <c r="D164">
        <v>6.4462752458037597E-3</v>
      </c>
      <c r="M164">
        <v>32.216594366614757</v>
      </c>
      <c r="N164">
        <v>7.6838172635472048E-3</v>
      </c>
      <c r="W164">
        <v>25.175106682183795</v>
      </c>
      <c r="X164">
        <v>1.5969058179085283E-2</v>
      </c>
      <c r="AG164">
        <v>35.563500235056772</v>
      </c>
      <c r="AH164">
        <v>6.1530624163230853E-3</v>
      </c>
      <c r="AQ164">
        <v>21.528266046181418</v>
      </c>
      <c r="AR164">
        <v>2.4282541142028258E-2</v>
      </c>
      <c r="BA164">
        <v>14.060206910030256</v>
      </c>
      <c r="BB164">
        <v>0.14616847339751482</v>
      </c>
      <c r="BK164">
        <v>97.480992687387868</v>
      </c>
      <c r="BL164">
        <v>2.7246786836113666E-4</v>
      </c>
      <c r="BU164">
        <v>106.00728692738045</v>
      </c>
      <c r="BV164">
        <v>2.3468616197955191E-4</v>
      </c>
      <c r="CE164">
        <v>45.591568065159422</v>
      </c>
      <c r="CF164">
        <v>2.0583574809104575E-3</v>
      </c>
      <c r="CO164">
        <v>41.91671616303028</v>
      </c>
      <c r="CP164">
        <v>2.5456677106551204E-3</v>
      </c>
      <c r="CY164">
        <v>14.10153173124896</v>
      </c>
      <c r="CZ164">
        <v>0.19389068256154457</v>
      </c>
      <c r="DI164">
        <v>1.2723803615419298</v>
      </c>
      <c r="DJ164">
        <v>0.11975686454902271</v>
      </c>
      <c r="DS164">
        <v>23.341397887107938</v>
      </c>
      <c r="DT164">
        <v>2.4464178412250133E-2</v>
      </c>
    </row>
    <row r="165" spans="3:124" x14ac:dyDescent="0.25">
      <c r="C165">
        <v>37.057542585706294</v>
      </c>
      <c r="D165">
        <v>6.2706214440429505E-3</v>
      </c>
      <c r="M165">
        <v>32.406120322244057</v>
      </c>
      <c r="N165">
        <v>7.4744418237913572E-3</v>
      </c>
      <c r="W165">
        <v>25.328541946928009</v>
      </c>
      <c r="X165">
        <v>1.5488972346345418E-2</v>
      </c>
      <c r="AG165">
        <v>35.773596004050582</v>
      </c>
      <c r="AH165">
        <v>5.9896899400302449E-3</v>
      </c>
      <c r="AQ165">
        <v>21.675527056313289</v>
      </c>
      <c r="AR165">
        <v>2.3456590971151388E-2</v>
      </c>
      <c r="BA165">
        <v>14.235325996210527</v>
      </c>
      <c r="BB165">
        <v>0.13994830067142494</v>
      </c>
      <c r="BK165">
        <v>98.077344794238442</v>
      </c>
      <c r="BL165">
        <v>2.6722912506994259E-4</v>
      </c>
      <c r="BU165">
        <v>106.65519749041106</v>
      </c>
      <c r="BV165">
        <v>2.3027679073645794E-4</v>
      </c>
      <c r="CE165">
        <v>45.867915133423686</v>
      </c>
      <c r="CF165">
        <v>2.0060818241422851E-3</v>
      </c>
      <c r="CO165">
        <v>42.171461119268542</v>
      </c>
      <c r="CP165">
        <v>2.4789699631574615E-3</v>
      </c>
      <c r="CY165">
        <v>14.257436075053757</v>
      </c>
      <c r="CZ165">
        <v>0.18938168051939189</v>
      </c>
      <c r="DI165">
        <v>1.5983687924959964</v>
      </c>
      <c r="DJ165">
        <v>0.12265235864710863</v>
      </c>
      <c r="DS165">
        <v>23.484192293597346</v>
      </c>
      <c r="DT165">
        <v>2.3737197477141973E-2</v>
      </c>
    </row>
    <row r="166" spans="3:124" x14ac:dyDescent="0.25">
      <c r="C166">
        <v>37.28345332550952</v>
      </c>
      <c r="D166">
        <v>6.0997540122239282E-3</v>
      </c>
      <c r="M166">
        <v>32.595646277873357</v>
      </c>
      <c r="N166">
        <v>7.2707716309550223E-3</v>
      </c>
      <c r="W166">
        <v>25.481977211672223</v>
      </c>
      <c r="X166">
        <v>1.5022808538091318E-2</v>
      </c>
      <c r="AG166">
        <v>35.983691773044391</v>
      </c>
      <c r="AH166">
        <v>5.8306880460897229E-3</v>
      </c>
      <c r="AQ166">
        <v>21.82278806644516</v>
      </c>
      <c r="AR166">
        <v>2.2658141649513661E-2</v>
      </c>
      <c r="BA166">
        <v>14.410445082390797</v>
      </c>
      <c r="BB166">
        <v>0.13391668166004042</v>
      </c>
      <c r="BK166">
        <v>98.673696901089016</v>
      </c>
      <c r="BL166">
        <v>2.6212172121797437E-4</v>
      </c>
      <c r="BU166">
        <v>107.30310805344166</v>
      </c>
      <c r="BV166">
        <v>2.2597607836953316E-4</v>
      </c>
      <c r="CE166">
        <v>46.144262201687951</v>
      </c>
      <c r="CF166">
        <v>1.9553208593048295E-3</v>
      </c>
      <c r="CO166">
        <v>42.426206075506805</v>
      </c>
      <c r="CP166">
        <v>2.4142449850877291E-3</v>
      </c>
      <c r="CY166">
        <v>14.413340418858555</v>
      </c>
      <c r="CZ166">
        <v>0.18486451881186633</v>
      </c>
      <c r="DI166">
        <v>1.924357223450063</v>
      </c>
      <c r="DJ166">
        <v>0.1255660159562777</v>
      </c>
      <c r="DS166">
        <v>23.626986700086754</v>
      </c>
      <c r="DT166">
        <v>2.3029627506292987E-2</v>
      </c>
    </row>
    <row r="167" spans="3:124" x14ac:dyDescent="0.25">
      <c r="C167">
        <v>37.509364065312745</v>
      </c>
      <c r="D167">
        <v>5.9335425271108255E-3</v>
      </c>
      <c r="M167">
        <v>32.785172233502657</v>
      </c>
      <c r="N167">
        <v>7.0726512234308174E-3</v>
      </c>
      <c r="W167">
        <v>25.635412476416437</v>
      </c>
      <c r="X167">
        <v>1.4570184938092163E-2</v>
      </c>
      <c r="AG167">
        <v>36.193787542038201</v>
      </c>
      <c r="AH167">
        <v>5.6759385614756977E-3</v>
      </c>
      <c r="AQ167">
        <v>21.97004907657703</v>
      </c>
      <c r="AR167">
        <v>2.188631805971096E-2</v>
      </c>
      <c r="BA167">
        <v>14.585564168571068</v>
      </c>
      <c r="BB167">
        <v>0.12807533464356044</v>
      </c>
      <c r="BK167">
        <v>99.270049007939591</v>
      </c>
      <c r="BL167">
        <v>2.5714160723173479E-4</v>
      </c>
      <c r="BU167">
        <v>107.95101861647227</v>
      </c>
      <c r="BV167">
        <v>2.2178071984582529E-4</v>
      </c>
      <c r="CE167">
        <v>46.420609269952216</v>
      </c>
      <c r="CF167">
        <v>1.9060251592322183E-3</v>
      </c>
      <c r="CO167">
        <v>42.680951031745067</v>
      </c>
      <c r="CP167">
        <v>2.3514276508850747E-3</v>
      </c>
      <c r="CY167">
        <v>14.569244762663352</v>
      </c>
      <c r="CZ167">
        <v>0.18034484605781806</v>
      </c>
      <c r="DI167">
        <v>2.2503456544041294</v>
      </c>
      <c r="DJ167">
        <v>0.12849392524388845</v>
      </c>
      <c r="DS167">
        <v>23.769781106576161</v>
      </c>
      <c r="DT167">
        <v>2.234103305695604E-2</v>
      </c>
    </row>
    <row r="168" spans="3:124" x14ac:dyDescent="0.25">
      <c r="C168">
        <v>37.735274805115971</v>
      </c>
      <c r="D168">
        <v>5.7718601193552915E-3</v>
      </c>
      <c r="M168">
        <v>32.974698189131956</v>
      </c>
      <c r="N168">
        <v>6.8799293757665306E-3</v>
      </c>
      <c r="W168">
        <v>25.788847741160652</v>
      </c>
      <c r="X168">
        <v>1.4130729225318007E-2</v>
      </c>
      <c r="AG168">
        <v>36.403883311032011</v>
      </c>
      <c r="AH168">
        <v>5.5253265581918986E-3</v>
      </c>
      <c r="AQ168">
        <v>22.117310086708901</v>
      </c>
      <c r="AR168">
        <v>2.1140270125802392E-2</v>
      </c>
      <c r="BA168">
        <v>14.760683254751338</v>
      </c>
      <c r="BB168">
        <v>0.12242507876992705</v>
      </c>
      <c r="BK168">
        <v>99.866401114790165</v>
      </c>
      <c r="BL168">
        <v>2.5228488140593779E-4</v>
      </c>
      <c r="BU168">
        <v>108.59892917950287</v>
      </c>
      <c r="BV168">
        <v>2.1768752948176176E-4</v>
      </c>
      <c r="CE168">
        <v>46.696956338216481</v>
      </c>
      <c r="CF168">
        <v>1.8581470928989239E-3</v>
      </c>
      <c r="CO168">
        <v>42.93569598798333</v>
      </c>
      <c r="CP168">
        <v>2.2904552104523143E-3</v>
      </c>
      <c r="CY168">
        <v>14.72514910646815</v>
      </c>
      <c r="CZ168">
        <v>0.1758281790268314</v>
      </c>
      <c r="DI168">
        <v>2.5763340853581957</v>
      </c>
      <c r="DJ168">
        <v>0.13143186283445707</v>
      </c>
      <c r="DS168">
        <v>23.912575513065569</v>
      </c>
      <c r="DT168">
        <v>2.1670985276878704E-2</v>
      </c>
    </row>
    <row r="169" spans="3:124" x14ac:dyDescent="0.25">
      <c r="C169">
        <v>37.961185544919196</v>
      </c>
      <c r="D169">
        <v>5.6145833766570409E-3</v>
      </c>
      <c r="M169">
        <v>33.164224144761256</v>
      </c>
      <c r="N169">
        <v>6.6924589832346691E-3</v>
      </c>
      <c r="W169">
        <v>25.942283005904866</v>
      </c>
      <c r="X169">
        <v>1.3704078383936317E-2</v>
      </c>
      <c r="AG169">
        <v>36.613979080025821</v>
      </c>
      <c r="AH169">
        <v>5.378740262075435E-3</v>
      </c>
      <c r="AQ169">
        <v>22.264571096840772</v>
      </c>
      <c r="AR169">
        <v>2.0419172297293696E-2</v>
      </c>
      <c r="BA169">
        <v>14.935802340931609</v>
      </c>
      <c r="BB169">
        <v>0.11696591530721791</v>
      </c>
      <c r="BK169">
        <v>100.46275322164074</v>
      </c>
      <c r="BL169">
        <v>2.4754778367575659E-4</v>
      </c>
      <c r="BU169">
        <v>109.24683974253348</v>
      </c>
      <c r="BV169">
        <v>2.1369343596287763E-4</v>
      </c>
      <c r="CE169">
        <v>46.973303406480746</v>
      </c>
      <c r="CF169">
        <v>1.8116407534455726E-3</v>
      </c>
      <c r="CO169">
        <v>43.190440944221592</v>
      </c>
      <c r="CP169">
        <v>2.2312671942853056E-3</v>
      </c>
      <c r="CY169">
        <v>14.881053450272947</v>
      </c>
      <c r="CZ169">
        <v>0.17131989254697561</v>
      </c>
      <c r="DI169">
        <v>2.9023225163122621</v>
      </c>
      <c r="DJ169">
        <v>0.13437528272485461</v>
      </c>
      <c r="DS169">
        <v>24.055369919554977</v>
      </c>
      <c r="DT169">
        <v>2.1019061937095813E-2</v>
      </c>
    </row>
    <row r="170" spans="3:124" x14ac:dyDescent="0.25">
      <c r="C170">
        <v>38.187096284722422</v>
      </c>
      <c r="D170">
        <v>5.4615922495631682E-3</v>
      </c>
      <c r="M170">
        <v>33.353750100390556</v>
      </c>
      <c r="N170">
        <v>6.5100969495472871E-3</v>
      </c>
      <c r="W170">
        <v>26.09571827064908</v>
      </c>
      <c r="X170">
        <v>1.328987851469929E-2</v>
      </c>
      <c r="AG170">
        <v>36.824074849019631</v>
      </c>
      <c r="AH170">
        <v>5.2360709642556734E-3</v>
      </c>
      <c r="AQ170">
        <v>22.411832106972643</v>
      </c>
      <c r="AR170">
        <v>1.9722223028080799E-2</v>
      </c>
      <c r="BA170">
        <v>15.110921427111879</v>
      </c>
      <c r="BB170">
        <v>0.11169710652986534</v>
      </c>
      <c r="BK170">
        <v>101.05910532849131</v>
      </c>
      <c r="BL170">
        <v>2.4292668968576808E-4</v>
      </c>
      <c r="BU170">
        <v>109.89475030556409</v>
      </c>
      <c r="BV170">
        <v>2.0979547759895727E-4</v>
      </c>
      <c r="CE170">
        <v>47.24965047474501</v>
      </c>
      <c r="CF170">
        <v>1.7664618893576019E-3</v>
      </c>
      <c r="CO170">
        <v>43.445185900459855</v>
      </c>
      <c r="CP170">
        <v>2.1738053227169044E-3</v>
      </c>
      <c r="CY170">
        <v>15.036957794077745</v>
      </c>
      <c r="CZ170">
        <v>0.1668252100903666</v>
      </c>
      <c r="DI170">
        <v>3.2283109472663285</v>
      </c>
      <c r="DJ170">
        <v>0.13731930745323268</v>
      </c>
      <c r="DS170">
        <v>24.198164326044385</v>
      </c>
      <c r="DT170">
        <v>2.0384847457192531E-2</v>
      </c>
    </row>
    <row r="171" spans="3:124" x14ac:dyDescent="0.25">
      <c r="C171">
        <v>38.413007024525648</v>
      </c>
      <c r="D171">
        <v>5.3127699598342799E-3</v>
      </c>
      <c r="M171">
        <v>33.543276056019856</v>
      </c>
      <c r="N171">
        <v>6.3327040776304695E-3</v>
      </c>
      <c r="W171">
        <v>26.249153535393294</v>
      </c>
      <c r="X171">
        <v>1.2887784647869487E-2</v>
      </c>
      <c r="AG171">
        <v>37.034170618013441</v>
      </c>
      <c r="AH171">
        <v>5.0972129351866671E-3</v>
      </c>
      <c r="AQ171">
        <v>22.559093117104513</v>
      </c>
      <c r="AR171">
        <v>1.9048644251978216E-2</v>
      </c>
      <c r="BA171">
        <v>15.28604051329215</v>
      </c>
      <c r="BB171">
        <v>0.1066172517008732</v>
      </c>
      <c r="BK171">
        <v>101.65545743534189</v>
      </c>
      <c r="BL171">
        <v>2.3841810513984053E-4</v>
      </c>
      <c r="BU171">
        <v>110.54266086859469</v>
      </c>
      <c r="BV171">
        <v>2.0599079780217474E-4</v>
      </c>
      <c r="CE171">
        <v>47.525997543009275</v>
      </c>
      <c r="CF171">
        <v>1.7225678386469344E-3</v>
      </c>
      <c r="CO171">
        <v>43.699930856698117</v>
      </c>
      <c r="CP171">
        <v>2.1180134190831338E-3</v>
      </c>
      <c r="CY171">
        <v>15.192862137882543</v>
      </c>
      <c r="CZ171">
        <v>0.16234919505363551</v>
      </c>
      <c r="DI171">
        <v>3.5542993782203949</v>
      </c>
      <c r="DJ171">
        <v>0.14025871987670491</v>
      </c>
      <c r="DS171">
        <v>24.340958732533792</v>
      </c>
      <c r="DT171">
        <v>1.9767932923389527E-2</v>
      </c>
    </row>
    <row r="172" spans="3:124" x14ac:dyDescent="0.25">
      <c r="C172">
        <v>38.638917764328873</v>
      </c>
      <c r="D172">
        <v>5.1680029113076167E-3</v>
      </c>
      <c r="M172">
        <v>33.732802011649156</v>
      </c>
      <c r="N172">
        <v>6.1601449633751377E-3</v>
      </c>
      <c r="W172">
        <v>26.402588800137508</v>
      </c>
      <c r="X172">
        <v>1.2497460557817789E-2</v>
      </c>
      <c r="AG172">
        <v>37.244266387007251</v>
      </c>
      <c r="AH172">
        <v>4.9620633411741784E-3</v>
      </c>
      <c r="AQ172">
        <v>22.706354127236384</v>
      </c>
      <c r="AR172">
        <v>1.8397680856313475E-2</v>
      </c>
      <c r="BA172">
        <v>15.46115959947242</v>
      </c>
      <c r="BB172">
        <v>0.10172435972639002</v>
      </c>
      <c r="BK172">
        <v>102.25180954219246</v>
      </c>
      <c r="BL172">
        <v>2.3401866041714923E-4</v>
      </c>
      <c r="BU172">
        <v>111.1905714316253</v>
      </c>
      <c r="BV172">
        <v>2.0227664077654124E-4</v>
      </c>
      <c r="CE172">
        <v>47.80234461127354</v>
      </c>
      <c r="CF172">
        <v>1.6799174658945802E-3</v>
      </c>
      <c r="CO172">
        <v>43.954675812936379</v>
      </c>
      <c r="CP172">
        <v>2.063837326628893E-3</v>
      </c>
      <c r="CY172">
        <v>15.34876648168734</v>
      </c>
      <c r="CZ172">
        <v>0.15789674274703402</v>
      </c>
      <c r="DI172">
        <v>3.8802878091744613</v>
      </c>
      <c r="DJ172">
        <v>0.14318795602572593</v>
      </c>
      <c r="DS172">
        <v>24.4837531390232</v>
      </c>
      <c r="DT172">
        <v>1.9167916099791779E-2</v>
      </c>
    </row>
    <row r="173" spans="3:124" x14ac:dyDescent="0.25">
      <c r="C173">
        <v>38.864828504132099</v>
      </c>
      <c r="D173">
        <v>5.0271806031889779E-3</v>
      </c>
      <c r="M173">
        <v>33.922327967278456</v>
      </c>
      <c r="N173">
        <v>5.9922878922829799E-3</v>
      </c>
      <c r="W173">
        <v>26.556024064881722</v>
      </c>
      <c r="X173">
        <v>1.2118578579416013E-2</v>
      </c>
      <c r="AG173">
        <v>37.454362156001061</v>
      </c>
      <c r="AH173">
        <v>4.8305221633210826E-3</v>
      </c>
      <c r="AQ173">
        <v>22.853615137368255</v>
      </c>
      <c r="AR173">
        <v>1.7768600154934044E-2</v>
      </c>
      <c r="BA173">
        <v>15.636278685652691</v>
      </c>
      <c r="BB173">
        <v>9.7015918162444759E-2</v>
      </c>
      <c r="BK173">
        <v>102.84816164904304</v>
      </c>
      <c r="BL173">
        <v>2.2972510544032529E-4</v>
      </c>
      <c r="BU173">
        <v>111.83848199465591</v>
      </c>
      <c r="BV173">
        <v>1.9865034740764172E-4</v>
      </c>
      <c r="CE173">
        <v>48.078691679537805</v>
      </c>
      <c r="CF173">
        <v>1.6384711020191671E-3</v>
      </c>
      <c r="CO173">
        <v>44.209420769174642</v>
      </c>
      <c r="CP173">
        <v>2.01122482897962E-3</v>
      </c>
      <c r="CY173">
        <v>15.504670825492138</v>
      </c>
      <c r="CZ173">
        <v>0.15347257310256024</v>
      </c>
      <c r="DI173">
        <v>4.2062762401285276</v>
      </c>
      <c r="DJ173">
        <v>0.14610109921615166</v>
      </c>
      <c r="DS173">
        <v>24.626547545512608</v>
      </c>
      <c r="DT173">
        <v>1.8584401433131312E-2</v>
      </c>
    </row>
    <row r="174" spans="3:124" x14ac:dyDescent="0.25">
      <c r="C174">
        <v>39.090739243935325</v>
      </c>
      <c r="D174">
        <v>4.8901955457074254E-3</v>
      </c>
      <c r="M174">
        <v>34.111853922907756</v>
      </c>
      <c r="N174">
        <v>5.8290047389286549E-3</v>
      </c>
      <c r="W174">
        <v>26.709459329625936</v>
      </c>
      <c r="X174">
        <v>1.175081942633641E-2</v>
      </c>
      <c r="AG174">
        <v>37.664457924994871</v>
      </c>
      <c r="AH174">
        <v>4.7024921188174003E-3</v>
      </c>
      <c r="AQ174">
        <v>23.000876147500126</v>
      </c>
      <c r="AR174">
        <v>1.7160691361849608E-2</v>
      </c>
      <c r="BA174">
        <v>15.811397771832961</v>
      </c>
      <c r="BB174">
        <v>9.2488958346143776E-2</v>
      </c>
      <c r="BK174">
        <v>103.44451375589361</v>
      </c>
      <c r="BL174">
        <v>2.2553430478260307E-4</v>
      </c>
      <c r="BU174">
        <v>112.48639255768651</v>
      </c>
      <c r="BV174">
        <v>1.9510935134227654E-4</v>
      </c>
      <c r="CE174">
        <v>48.35503874780207</v>
      </c>
      <c r="CF174">
        <v>1.5981904866434835E-3</v>
      </c>
      <c r="CO174">
        <v>44.464165725412904</v>
      </c>
      <c r="CP174">
        <v>1.960125574013964E-3</v>
      </c>
      <c r="CY174">
        <v>15.660575169296935</v>
      </c>
      <c r="CZ174">
        <v>0.14908122410818142</v>
      </c>
      <c r="DI174">
        <v>4.5322646710825945</v>
      </c>
      <c r="DJ174">
        <v>0.14899187561297222</v>
      </c>
      <c r="DS174">
        <v>24.769341952002016</v>
      </c>
      <c r="DT174">
        <v>1.8017000051325161E-2</v>
      </c>
    </row>
    <row r="175" spans="3:124" x14ac:dyDescent="0.25">
      <c r="C175">
        <v>39.31664998373855</v>
      </c>
      <c r="D175">
        <v>4.7569431780682316E-3</v>
      </c>
      <c r="M175">
        <v>34.301379878537055</v>
      </c>
      <c r="N175">
        <v>5.6701708691615999E-3</v>
      </c>
      <c r="W175">
        <v>26.86289459437015</v>
      </c>
      <c r="X175">
        <v>1.1393872011358252E-2</v>
      </c>
      <c r="AG175">
        <v>37.87455369398868</v>
      </c>
      <c r="AH175">
        <v>4.5778785845036482E-3</v>
      </c>
      <c r="AQ175">
        <v>23.148137157631997</v>
      </c>
      <c r="AR175">
        <v>1.6573265066615335E-2</v>
      </c>
      <c r="BA175">
        <v>15.986516858013232</v>
      </c>
      <c r="BB175">
        <v>8.8140116505237551E-2</v>
      </c>
      <c r="BK175">
        <v>104.04086586274418</v>
      </c>
      <c r="BL175">
        <v>2.2144323300154456E-4</v>
      </c>
      <c r="BU175">
        <v>113.13430312071712</v>
      </c>
      <c r="BV175">
        <v>1.9165117524821854E-4</v>
      </c>
      <c r="CE175">
        <v>48.631385816066334</v>
      </c>
      <c r="CF175">
        <v>1.5590387129373585E-3</v>
      </c>
      <c r="CO175">
        <v>44.718910681651167</v>
      </c>
      <c r="CP175">
        <v>1.9104910009806106E-3</v>
      </c>
      <c r="CY175">
        <v>15.816479513101733</v>
      </c>
      <c r="CZ175">
        <v>0.14472704597197567</v>
      </c>
      <c r="DI175">
        <v>4.8582531020366613</v>
      </c>
      <c r="DJ175">
        <v>0.15185365145250601</v>
      </c>
      <c r="DS175">
        <v>24.912136358491423</v>
      </c>
      <c r="DT175">
        <v>1.7465329756159356E-2</v>
      </c>
    </row>
    <row r="176" spans="3:124" x14ac:dyDescent="0.25">
      <c r="C176">
        <v>39.542560723541776</v>
      </c>
      <c r="D176">
        <v>4.6273217886415585E-3</v>
      </c>
      <c r="M176">
        <v>34.490905834166355</v>
      </c>
      <c r="N176">
        <v>5.5156650449726717E-3</v>
      </c>
      <c r="W176">
        <v>27.016329859114364</v>
      </c>
      <c r="X176">
        <v>1.1047433268773619E-2</v>
      </c>
      <c r="AG176">
        <v>38.08464946298249</v>
      </c>
      <c r="AH176">
        <v>4.4565895226385292E-3</v>
      </c>
      <c r="AQ176">
        <v>23.295398167763867</v>
      </c>
      <c r="AR176">
        <v>1.6005652712455236E-2</v>
      </c>
      <c r="BA176">
        <v>16.161635944193502</v>
      </c>
      <c r="BB176">
        <v>8.3965690771007157E-2</v>
      </c>
      <c r="BK176">
        <v>104.63721796959476</v>
      </c>
      <c r="BL176">
        <v>2.174489701876536E-4</v>
      </c>
      <c r="BU176">
        <v>113.78221368374773</v>
      </c>
      <c r="BV176">
        <v>1.8827342724485037E-4</v>
      </c>
      <c r="CE176">
        <v>48.907732884330599</v>
      </c>
      <c r="CF176">
        <v>1.5209801748215063E-3</v>
      </c>
      <c r="CO176">
        <v>44.973655637889429</v>
      </c>
      <c r="CP176">
        <v>1.8622742707102885E-3</v>
      </c>
      <c r="CY176">
        <v>15.97238385690653</v>
      </c>
      <c r="CZ176">
        <v>0.14041419601683153</v>
      </c>
      <c r="DI176">
        <v>5.1842415329907281</v>
      </c>
      <c r="DJ176">
        <v>0.15467943214222096</v>
      </c>
      <c r="DS176">
        <v>25.054930764980831</v>
      </c>
      <c r="DT176">
        <v>1.6929015010399649E-2</v>
      </c>
    </row>
    <row r="177" spans="3:124" x14ac:dyDescent="0.25">
      <c r="C177">
        <v>39.768471463345001</v>
      </c>
      <c r="D177">
        <v>4.5012324373259107E-3</v>
      </c>
      <c r="M177">
        <v>34.680431789795655</v>
      </c>
      <c r="N177">
        <v>5.3653693319530762E-3</v>
      </c>
      <c r="W177">
        <v>27.169765123858578</v>
      </c>
      <c r="X177">
        <v>1.0711207978973552E-2</v>
      </c>
      <c r="AG177">
        <v>38.2947452319763</v>
      </c>
      <c r="AH177">
        <v>4.3385354088042727E-3</v>
      </c>
      <c r="AQ177">
        <v>23.442659177895738</v>
      </c>
      <c r="AR177">
        <v>1.5457206078023632E-2</v>
      </c>
      <c r="BA177">
        <v>16.336755030373773</v>
      </c>
      <c r="BB177">
        <v>7.9961694080379023E-2</v>
      </c>
      <c r="BK177">
        <v>105.23357007644533</v>
      </c>
      <c r="BL177">
        <v>2.1354869771684538E-4</v>
      </c>
      <c r="BU177">
        <v>114.43012424677833</v>
      </c>
      <c r="BV177">
        <v>1.8497379749597137E-4</v>
      </c>
      <c r="CE177">
        <v>49.184079952594864</v>
      </c>
      <c r="CF177">
        <v>1.4839805164226798E-3</v>
      </c>
      <c r="CO177">
        <v>45.228400594127692</v>
      </c>
      <c r="CP177">
        <v>1.815430198781163E-3</v>
      </c>
      <c r="CY177">
        <v>16.128288200711328</v>
      </c>
      <c r="CZ177">
        <v>0.13614663430324922</v>
      </c>
      <c r="DI177">
        <v>5.5102299639447949</v>
      </c>
      <c r="DJ177">
        <v>0.15746186346905608</v>
      </c>
      <c r="DS177">
        <v>25.197725171470239</v>
      </c>
      <c r="DT177">
        <v>1.6407686919621266E-2</v>
      </c>
    </row>
    <row r="178" spans="3:124" x14ac:dyDescent="0.25">
      <c r="C178">
        <v>39.994382203148227</v>
      </c>
      <c r="D178">
        <v>4.3785788800270549E-3</v>
      </c>
      <c r="M178">
        <v>34.869957745424955</v>
      </c>
      <c r="N178">
        <v>5.2191690092749697E-3</v>
      </c>
      <c r="W178">
        <v>27.323200388602793</v>
      </c>
      <c r="X178">
        <v>1.0384908595288844E-2</v>
      </c>
      <c r="AG178">
        <v>38.50484100097011</v>
      </c>
      <c r="AH178">
        <v>4.2236291618849946E-3</v>
      </c>
      <c r="AQ178">
        <v>23.589920188027609</v>
      </c>
      <c r="AR178">
        <v>1.4927296763610629E-2</v>
      </c>
      <c r="BA178">
        <v>16.511874116554043</v>
      </c>
      <c r="BB178">
        <v>7.6123903004678486E-2</v>
      </c>
      <c r="BK178">
        <v>105.82992218329591</v>
      </c>
      <c r="BL178">
        <v>2.0973969419636621E-4</v>
      </c>
      <c r="BU178">
        <v>115.07803480980894</v>
      </c>
      <c r="BV178">
        <v>1.8175005495655078E-4</v>
      </c>
      <c r="CE178">
        <v>49.460427020859129</v>
      </c>
      <c r="CF178">
        <v>1.4480065836759508E-3</v>
      </c>
      <c r="CO178">
        <v>45.483145550365954</v>
      </c>
      <c r="CP178">
        <v>1.7699151915028571E-3</v>
      </c>
      <c r="CY178">
        <v>16.284192544516127</v>
      </c>
      <c r="CZ178">
        <v>0.13192811997478782</v>
      </c>
      <c r="DI178">
        <v>5.8362183948988617</v>
      </c>
      <c r="DJ178">
        <v>0.16019323515788192</v>
      </c>
      <c r="DS178">
        <v>25.340519577959647</v>
      </c>
      <c r="DT178">
        <v>1.5900983209039227E-2</v>
      </c>
    </row>
    <row r="179" spans="3:124" x14ac:dyDescent="0.25">
      <c r="C179">
        <v>40.220292942951453</v>
      </c>
      <c r="D179">
        <v>4.2592674951948614E-3</v>
      </c>
      <c r="M179">
        <v>35.059483701054255</v>
      </c>
      <c r="N179">
        <v>5.0769524821249563E-3</v>
      </c>
      <c r="W179">
        <v>27.476635653347007</v>
      </c>
      <c r="X179">
        <v>1.0068255073149627E-2</v>
      </c>
      <c r="AG179">
        <v>38.71493676996392</v>
      </c>
      <c r="AH179">
        <v>4.1117860760557165E-3</v>
      </c>
      <c r="AQ179">
        <v>23.73718119815948</v>
      </c>
      <c r="AR179">
        <v>1.4415315682511441E-2</v>
      </c>
      <c r="BA179">
        <v>16.686993202734314</v>
      </c>
      <c r="BB179">
        <v>7.244790258518348E-2</v>
      </c>
      <c r="BK179">
        <v>106.42627429014648</v>
      </c>
      <c r="BL179">
        <v>2.0601933159434437E-4</v>
      </c>
      <c r="BU179">
        <v>115.72594537283955</v>
      </c>
      <c r="BV179">
        <v>1.7860004426566443E-4</v>
      </c>
      <c r="CE179">
        <v>49.736774089123394</v>
      </c>
      <c r="CF179">
        <v>1.4130263779752155E-3</v>
      </c>
      <c r="CO179">
        <v>45.737890506604217</v>
      </c>
      <c r="CP179">
        <v>1.7256871845909396E-3</v>
      </c>
      <c r="CY179">
        <v>16.440096888320927</v>
      </c>
      <c r="CZ179">
        <v>0.12776220831782523</v>
      </c>
      <c r="DI179">
        <v>6.1622068258529286</v>
      </c>
      <c r="DJ179">
        <v>0.16286548703124354</v>
      </c>
      <c r="DS179">
        <v>25.483313984449055</v>
      </c>
      <c r="DT179">
        <v>1.5408548195612564E-2</v>
      </c>
    </row>
    <row r="180" spans="3:124" x14ac:dyDescent="0.25">
      <c r="C180">
        <v>40.446203682754678</v>
      </c>
      <c r="D180">
        <v>4.1432072123618827E-3</v>
      </c>
      <c r="M180">
        <v>35.249009656683555</v>
      </c>
      <c r="N180">
        <v>4.9386111965236731E-3</v>
      </c>
      <c r="W180">
        <v>27.630070918091221</v>
      </c>
      <c r="X180">
        <v>9.7609747016222242E-3</v>
      </c>
      <c r="AG180">
        <v>38.92503253895773</v>
      </c>
      <c r="AH180">
        <v>4.0029237547215346E-3</v>
      </c>
      <c r="AQ180">
        <v>23.88444220829135</v>
      </c>
      <c r="AR180">
        <v>1.3920672558199324E-2</v>
      </c>
      <c r="BA180">
        <v>16.862112288914584</v>
      </c>
      <c r="BB180">
        <v>6.8929127290402764E-2</v>
      </c>
      <c r="BK180">
        <v>107.02262639699705</v>
      </c>
      <c r="BL180">
        <v>2.0238507154369498E-4</v>
      </c>
      <c r="BU180">
        <v>116.37385593587015</v>
      </c>
      <c r="BV180">
        <v>1.7552168277828537E-4</v>
      </c>
      <c r="CE180">
        <v>50.013121157387658</v>
      </c>
      <c r="CF180">
        <v>1.379009011777819E-3</v>
      </c>
      <c r="CO180">
        <v>45.992635462842479</v>
      </c>
      <c r="CP180">
        <v>1.6827055844099092E-3</v>
      </c>
      <c r="CY180">
        <v>16.596001232125726</v>
      </c>
      <c r="CZ180">
        <v>0.12365224852453381</v>
      </c>
      <c r="DI180">
        <v>6.4881952568069954</v>
      </c>
      <c r="DJ180">
        <v>0.1654702180294178</v>
      </c>
      <c r="DS180">
        <v>25.626108390938462</v>
      </c>
      <c r="DT180">
        <v>1.4930032755686109E-2</v>
      </c>
    </row>
    <row r="181" spans="3:124" x14ac:dyDescent="0.25">
      <c r="C181">
        <v>40.672114422557904</v>
      </c>
      <c r="D181">
        <v>4.0303094426292095E-3</v>
      </c>
      <c r="M181">
        <v>35.438535612312855</v>
      </c>
      <c r="N181">
        <v>4.8040395564664835E-3</v>
      </c>
      <c r="W181">
        <v>27.783506182835435</v>
      </c>
      <c r="X181">
        <v>9.4628019373727886E-3</v>
      </c>
      <c r="AG181">
        <v>39.13512830795154</v>
      </c>
      <c r="AH181">
        <v>3.8969620463484606E-3</v>
      </c>
      <c r="AQ181">
        <v>24.031703218423221</v>
      </c>
      <c r="AR181">
        <v>1.3442795427869131E-2</v>
      </c>
      <c r="BA181">
        <v>17.037231375094855</v>
      </c>
      <c r="BB181">
        <v>6.5562898237566045E-2</v>
      </c>
      <c r="BK181">
        <v>107.61897850384763</v>
      </c>
      <c r="BL181">
        <v>1.9883446181162727E-4</v>
      </c>
      <c r="BU181">
        <v>117.02176649890076</v>
      </c>
      <c r="BV181">
        <v>1.7251295772899978E-4</v>
      </c>
      <c r="CE181">
        <v>50.289468225651923</v>
      </c>
      <c r="CF181">
        <v>1.345924666073955E-3</v>
      </c>
      <c r="CO181">
        <v>46.247380419080741</v>
      </c>
      <c r="CP181">
        <v>1.6409312116686221E-3</v>
      </c>
      <c r="CY181">
        <v>16.751905575930525</v>
      </c>
      <c r="CZ181">
        <v>0.11960138214536263</v>
      </c>
      <c r="DI181">
        <v>6.8141836877610622</v>
      </c>
      <c r="DJ181">
        <v>0.16799869835570164</v>
      </c>
      <c r="DS181">
        <v>25.76890279742787</v>
      </c>
      <c r="DT181">
        <v>1.4465094288425103E-2</v>
      </c>
    </row>
    <row r="182" spans="3:124" x14ac:dyDescent="0.25">
      <c r="C182">
        <v>40.89802516236113</v>
      </c>
      <c r="D182">
        <v>3.9204880110465072E-3</v>
      </c>
      <c r="M182">
        <v>35.628061567942154</v>
      </c>
      <c r="N182">
        <v>4.6731348433219537E-3</v>
      </c>
      <c r="W182">
        <v>27.936941447579649</v>
      </c>
      <c r="X182">
        <v>9.1734782411018456E-3</v>
      </c>
      <c r="AG182">
        <v>39.34522407694535</v>
      </c>
      <c r="AH182">
        <v>3.7938229821293237E-3</v>
      </c>
      <c r="AQ182">
        <v>24.178964228555092</v>
      </c>
      <c r="AR182">
        <v>1.2981130152849733E-2</v>
      </c>
      <c r="BA182">
        <v>17.212350461275125</v>
      </c>
      <c r="BB182">
        <v>6.2344456841960626E-2</v>
      </c>
      <c r="BK182">
        <v>108.2153306106982</v>
      </c>
      <c r="BL182">
        <v>1.9536513292647573E-4</v>
      </c>
      <c r="BU182">
        <v>117.66967706193137</v>
      </c>
      <c r="BV182">
        <v>1.6957192352110752E-4</v>
      </c>
      <c r="CE182">
        <v>50.565815293916188</v>
      </c>
      <c r="CF182">
        <v>1.3137445496358099E-3</v>
      </c>
      <c r="CO182">
        <v>46.502125375319004</v>
      </c>
      <c r="CP182">
        <v>1.6003262474578292E-3</v>
      </c>
      <c r="CY182">
        <v>16.907809919735325</v>
      </c>
      <c r="CZ182">
        <v>0.11561254221483959</v>
      </c>
      <c r="DI182">
        <v>7.140172118715129</v>
      </c>
      <c r="DJ182">
        <v>0.17044188501529334</v>
      </c>
      <c r="DS182">
        <v>25.911697203917278</v>
      </c>
      <c r="DT182">
        <v>1.4013396675288947E-2</v>
      </c>
    </row>
    <row r="183" spans="3:124" x14ac:dyDescent="0.25">
      <c r="C183">
        <v>41.123935902164355</v>
      </c>
      <c r="D183">
        <v>3.8136590908345925E-3</v>
      </c>
      <c r="M183">
        <v>35.817587523571454</v>
      </c>
      <c r="N183">
        <v>4.5457971374266402E-3</v>
      </c>
      <c r="W183">
        <v>28.090376712323863</v>
      </c>
      <c r="X183">
        <v>8.892751916486771E-3</v>
      </c>
      <c r="AG183">
        <v>39.55531984593916</v>
      </c>
      <c r="AH183">
        <v>3.6934307154299238E-3</v>
      </c>
      <c r="AQ183">
        <v>24.326225238686963</v>
      </c>
      <c r="AR183">
        <v>1.2535139936321297E-2</v>
      </c>
      <c r="BA183">
        <v>17.387469547455396</v>
      </c>
      <c r="BB183">
        <v>5.9268995073248017E-2</v>
      </c>
      <c r="BK183">
        <v>108.81168271754878</v>
      </c>
      <c r="BL183">
        <v>1.9197479495404845E-4</v>
      </c>
      <c r="BU183">
        <v>118.31758762496197</v>
      </c>
      <c r="BV183">
        <v>1.6669669913491538E-4</v>
      </c>
      <c r="CE183">
        <v>50.842162362180453</v>
      </c>
      <c r="CF183">
        <v>1.2824408599656756E-3</v>
      </c>
      <c r="CO183">
        <v>46.756870331557266</v>
      </c>
      <c r="CP183">
        <v>1.5608541815246401E-3</v>
      </c>
      <c r="CY183">
        <v>17.063714263540124</v>
      </c>
      <c r="CZ183">
        <v>0.11168845303219214</v>
      </c>
      <c r="DI183">
        <v>7.4661605496691958</v>
      </c>
      <c r="DJ183">
        <v>0.17279044101666258</v>
      </c>
      <c r="DS183">
        <v>26.054491610406686</v>
      </c>
      <c r="DT183">
        <v>1.3574610235781824E-2</v>
      </c>
    </row>
    <row r="184" spans="3:124" x14ac:dyDescent="0.25">
      <c r="C184">
        <v>41.349846641967581</v>
      </c>
      <c r="D184">
        <v>3.7097411394004173E-3</v>
      </c>
      <c r="M184">
        <v>36.007113479200754</v>
      </c>
      <c r="N184">
        <v>4.4219292418163601E-3</v>
      </c>
      <c r="W184">
        <v>28.243811977068077</v>
      </c>
      <c r="X184">
        <v>8.6203779516634046E-3</v>
      </c>
      <c r="AG184">
        <v>39.765415614932969</v>
      </c>
      <c r="AH184">
        <v>3.5957114629623539E-3</v>
      </c>
      <c r="AQ184">
        <v>24.473486248818833</v>
      </c>
      <c r="AR184">
        <v>1.2104304848715519E-2</v>
      </c>
      <c r="BA184">
        <v>17.562588633635666</v>
      </c>
      <c r="BB184">
        <v>5.6331682508475825E-2</v>
      </c>
      <c r="BK184">
        <v>109.40803482439935</v>
      </c>
      <c r="BL184">
        <v>1.8866123441609319E-4</v>
      </c>
      <c r="BU184">
        <v>118.96549818799258</v>
      </c>
      <c r="BV184">
        <v>1.6388546564937803E-4</v>
      </c>
      <c r="CE184">
        <v>51.118509430444718</v>
      </c>
      <c r="CF184">
        <v>1.2519867458661671E-3</v>
      </c>
      <c r="CO184">
        <v>47.011615287795529</v>
      </c>
      <c r="CP184">
        <v>1.5224797626839763E-3</v>
      </c>
      <c r="CY184">
        <v>17.219618607344923</v>
      </c>
      <c r="CZ184">
        <v>0.10783163057613183</v>
      </c>
      <c r="DI184">
        <v>7.7921489806232627</v>
      </c>
      <c r="DJ184">
        <v>0.17503475850142677</v>
      </c>
      <c r="DS184">
        <v>26.197286016896093</v>
      </c>
      <c r="DT184">
        <v>1.3148411679710051E-2</v>
      </c>
    </row>
    <row r="185" spans="3:124" x14ac:dyDescent="0.25">
      <c r="C185">
        <v>41.575757381770806</v>
      </c>
      <c r="D185">
        <v>3.608654836095519E-3</v>
      </c>
      <c r="M185">
        <v>36.196639434830054</v>
      </c>
      <c r="N185">
        <v>4.3014366080356432E-3</v>
      </c>
      <c r="W185">
        <v>28.397247241812291</v>
      </c>
      <c r="X185">
        <v>8.3561178632729598E-3</v>
      </c>
      <c r="AG185">
        <v>39.975511383926779</v>
      </c>
      <c r="AH185">
        <v>3.5005934476341543E-3</v>
      </c>
      <c r="AQ185">
        <v>24.620747258950704</v>
      </c>
      <c r="AR185">
        <v>1.16881213611234E-2</v>
      </c>
      <c r="BA185">
        <v>17.737707719815937</v>
      </c>
      <c r="BB185">
        <v>5.3527690377860704E-2</v>
      </c>
      <c r="BK185">
        <v>110.00438693124993</v>
      </c>
      <c r="BL185">
        <v>1.8542231134390191E-4</v>
      </c>
      <c r="BU185">
        <v>119.61340875102319</v>
      </c>
      <c r="BV185">
        <v>1.6113646387155072E-4</v>
      </c>
      <c r="CE185">
        <v>51.394856498708982</v>
      </c>
      <c r="CF185">
        <v>1.2223562715594119E-3</v>
      </c>
      <c r="CO185">
        <v>47.266360244033791</v>
      </c>
      <c r="CP185">
        <v>1.4851689512716867E-3</v>
      </c>
      <c r="CY185">
        <v>17.375522951149723</v>
      </c>
      <c r="CZ185">
        <v>0.10404438353116428</v>
      </c>
      <c r="DI185">
        <v>8.1181374115773295</v>
      </c>
      <c r="DJ185">
        <v>0.17716498606191236</v>
      </c>
      <c r="DS185">
        <v>26.340080423385501</v>
      </c>
      <c r="DT185">
        <v>1.273448405616723E-2</v>
      </c>
    </row>
    <row r="186" spans="3:124" x14ac:dyDescent="0.25">
      <c r="C186">
        <v>41.801668121574032</v>
      </c>
      <c r="D186">
        <v>3.5103230216705418E-3</v>
      </c>
      <c r="M186">
        <v>36.386165390459354</v>
      </c>
      <c r="N186">
        <v>4.1842272639688637E-3</v>
      </c>
      <c r="W186">
        <v>28.550682506556505</v>
      </c>
      <c r="X186">
        <v>8.099739543094342E-3</v>
      </c>
      <c r="AG186">
        <v>40.185607152920589</v>
      </c>
      <c r="AH186">
        <v>3.4080068430235016E-3</v>
      </c>
      <c r="AQ186">
        <v>24.768008269082575</v>
      </c>
      <c r="AR186">
        <v>1.1286101886986732E-2</v>
      </c>
      <c r="BA186">
        <v>17.912826805996207</v>
      </c>
      <c r="BB186">
        <v>5.085221280218969E-2</v>
      </c>
      <c r="BK186">
        <v>110.6007390381005</v>
      </c>
      <c r="BL186">
        <v>1.82255956460443E-4</v>
      </c>
      <c r="BU186">
        <v>120.26131931405379</v>
      </c>
      <c r="BV186">
        <v>1.5844799206861805E-4</v>
      </c>
      <c r="CE186">
        <v>51.671203566973247</v>
      </c>
      <c r="CF186">
        <v>1.1935243822856875E-3</v>
      </c>
      <c r="CO186">
        <v>47.521105200272054</v>
      </c>
      <c r="CP186">
        <v>1.4488888735486932E-3</v>
      </c>
      <c r="CY186">
        <v>17.531427294954522</v>
      </c>
      <c r="CZ186">
        <v>0.10032881490097827</v>
      </c>
      <c r="DI186">
        <v>8.4441258425313954</v>
      </c>
      <c r="DJ186">
        <v>0.17917106049421438</v>
      </c>
      <c r="DS186">
        <v>26.482874829874909</v>
      </c>
      <c r="DT186">
        <v>1.2332516699461114E-2</v>
      </c>
    </row>
    <row r="187" spans="3:124" x14ac:dyDescent="0.25">
      <c r="C187">
        <v>42.027578861377258</v>
      </c>
      <c r="D187">
        <v>3.4146706393794967E-3</v>
      </c>
      <c r="M187">
        <v>36.575691346088654</v>
      </c>
      <c r="N187">
        <v>4.0702117436378369E-3</v>
      </c>
      <c r="W187">
        <v>28.704117771300719</v>
      </c>
      <c r="X187">
        <v>7.8510171072782488E-3</v>
      </c>
      <c r="AG187">
        <v>40.395702921914399</v>
      </c>
      <c r="AH187">
        <v>3.3178837194322969E-3</v>
      </c>
      <c r="AQ187">
        <v>24.915269279214446</v>
      </c>
      <c r="AR187">
        <v>1.0897774332303949E-2</v>
      </c>
      <c r="BA187">
        <v>18.087945892176478</v>
      </c>
      <c r="BB187">
        <v>4.8300485420464209E-2</v>
      </c>
      <c r="BK187">
        <v>111.19709114495107</v>
      </c>
      <c r="BL187">
        <v>1.791601684847663E-4</v>
      </c>
      <c r="BU187">
        <v>120.9092298770844</v>
      </c>
      <c r="BV187">
        <v>1.5581840379754299E-4</v>
      </c>
      <c r="CE187">
        <v>51.947550635237512</v>
      </c>
      <c r="CF187">
        <v>1.1654668713152901E-3</v>
      </c>
      <c r="CO187">
        <v>47.775850156510316</v>
      </c>
      <c r="CP187">
        <v>1.4136077779697757E-3</v>
      </c>
      <c r="CY187">
        <v>17.687331638759321</v>
      </c>
      <c r="CZ187">
        <v>9.6686824182836445E-2</v>
      </c>
      <c r="DI187">
        <v>8.7701142734854614</v>
      </c>
      <c r="DJ187">
        <v>0.18104274321808164</v>
      </c>
      <c r="DS187">
        <v>26.625669236364317</v>
      </c>
      <c r="DT187">
        <v>1.1942205172187264E-2</v>
      </c>
    </row>
    <row r="188" spans="3:124" x14ac:dyDescent="0.25">
      <c r="C188">
        <v>42.253489601180483</v>
      </c>
      <c r="D188">
        <v>3.3216246776889098E-3</v>
      </c>
      <c r="M188">
        <v>36.765217301717954</v>
      </c>
      <c r="N188">
        <v>3.9593030189123656E-3</v>
      </c>
      <c r="W188">
        <v>28.857553036044933</v>
      </c>
      <c r="X188">
        <v>7.6097307481936991E-3</v>
      </c>
      <c r="AG188">
        <v>40.605798690908209</v>
      </c>
      <c r="AH188">
        <v>3.2301579914704704E-3</v>
      </c>
      <c r="AQ188">
        <v>25.062530289346316</v>
      </c>
      <c r="AR188">
        <v>1.0522681654540293E-2</v>
      </c>
      <c r="BA188">
        <v>18.263064978356748</v>
      </c>
      <c r="BB188">
        <v>4.5867801603715612E-2</v>
      </c>
      <c r="BK188">
        <v>111.79344325180165</v>
      </c>
      <c r="BL188">
        <v>1.7613301155277331E-4</v>
      </c>
      <c r="BU188">
        <v>121.55714044011501</v>
      </c>
      <c r="BV188">
        <v>1.5324610582764922E-4</v>
      </c>
      <c r="CE188">
        <v>52.223897703501777</v>
      </c>
      <c r="CF188">
        <v>1.1381603483106499E-3</v>
      </c>
      <c r="CO188">
        <v>48.030595112748578</v>
      </c>
      <c r="CP188">
        <v>1.3792949932347016E-3</v>
      </c>
      <c r="CY188">
        <v>17.843235982564121</v>
      </c>
      <c r="CZ188">
        <v>9.3120110075443185E-2</v>
      </c>
      <c r="DI188">
        <v>9.0961027044395273</v>
      </c>
      <c r="DJ188">
        <v>0.18276966157273963</v>
      </c>
      <c r="DS188">
        <v>26.768463642853725</v>
      </c>
      <c r="DT188">
        <v>1.1563251205648259E-2</v>
      </c>
    </row>
    <row r="189" spans="3:124" x14ac:dyDescent="0.25">
      <c r="C189">
        <v>42.479400340983709</v>
      </c>
      <c r="D189">
        <v>3.231114114548067E-3</v>
      </c>
      <c r="M189">
        <v>36.954743257347253</v>
      </c>
      <c r="N189">
        <v>3.8514164330816221E-3</v>
      </c>
      <c r="W189">
        <v>29.010988300789148</v>
      </c>
      <c r="X189">
        <v>7.3756665888946539E-3</v>
      </c>
      <c r="AG189">
        <v>40.815894459902019</v>
      </c>
      <c r="AH189">
        <v>3.1447653671263023E-3</v>
      </c>
      <c r="AQ189">
        <v>25.209791299478187</v>
      </c>
      <c r="AR189">
        <v>1.0160381430394038E-2</v>
      </c>
      <c r="BA189">
        <v>18.438184064537019</v>
      </c>
      <c r="BB189">
        <v>4.3549526446234714E-2</v>
      </c>
      <c r="BK189">
        <v>112.38979535865222</v>
      </c>
      <c r="BL189">
        <v>1.7317261274873915E-4</v>
      </c>
      <c r="BU189">
        <v>122.20505100314561</v>
      </c>
      <c r="BV189">
        <v>1.5072955615168915E-4</v>
      </c>
      <c r="CE189">
        <v>52.500244771766042</v>
      </c>
      <c r="CF189">
        <v>1.1115822089787187E-3</v>
      </c>
      <c r="CO189">
        <v>48.285340068986841</v>
      </c>
      <c r="CP189">
        <v>1.3459208880433455E-3</v>
      </c>
      <c r="CY189">
        <v>17.99914032636892</v>
      </c>
      <c r="CZ189">
        <v>8.9630173691498949E-2</v>
      </c>
      <c r="DI189">
        <v>9.4220911353935932</v>
      </c>
      <c r="DJ189">
        <v>0.18434135516920455</v>
      </c>
      <c r="DS189">
        <v>26.911258049343132</v>
      </c>
      <c r="DT189">
        <v>1.1195362637808633E-2</v>
      </c>
    </row>
    <row r="190" spans="3:124" x14ac:dyDescent="0.25">
      <c r="C190">
        <v>42.705311080786934</v>
      </c>
      <c r="D190">
        <v>3.1430698631778123E-3</v>
      </c>
      <c r="M190">
        <v>37.144269212976553</v>
      </c>
      <c r="N190">
        <v>3.7464696362356146E-3</v>
      </c>
      <c r="W190">
        <v>29.164423565533362</v>
      </c>
      <c r="X190">
        <v>7.1486165402093217E-3</v>
      </c>
      <c r="AG190">
        <v>41.025990228895829</v>
      </c>
      <c r="AH190">
        <v>3.0616432982789989E-3</v>
      </c>
      <c r="AQ190">
        <v>25.357052309610058</v>
      </c>
      <c r="AR190">
        <v>9.8104454325365839E-3</v>
      </c>
      <c r="BA190">
        <v>18.613303150717289</v>
      </c>
      <c r="BB190">
        <v>4.1341108719195274E-2</v>
      </c>
      <c r="BK190">
        <v>112.9861474655028</v>
      </c>
      <c r="BL190">
        <v>1.7027715974228931E-4</v>
      </c>
      <c r="BU190">
        <v>122.85296156617622</v>
      </c>
      <c r="BV190">
        <v>1.4826726208119146E-4</v>
      </c>
      <c r="CE190">
        <v>52.776591840030306</v>
      </c>
      <c r="CF190">
        <v>1.0857106059565147E-3</v>
      </c>
      <c r="CO190">
        <v>48.540085025225103</v>
      </c>
      <c r="CP190">
        <v>1.3134568324800996E-3</v>
      </c>
      <c r="CY190">
        <v>18.155044670173719</v>
      </c>
      <c r="CZ190">
        <v>8.6218322245068507E-2</v>
      </c>
      <c r="DI190">
        <v>9.7480795663476592</v>
      </c>
      <c r="DJ190">
        <v>0.18574732744414152</v>
      </c>
      <c r="DS190">
        <v>27.05405245583254</v>
      </c>
      <c r="DT190">
        <v>1.0838253348969252E-2</v>
      </c>
    </row>
    <row r="191" spans="3:124" x14ac:dyDescent="0.25">
      <c r="C191">
        <v>42.93122182059016</v>
      </c>
      <c r="D191">
        <v>3.0574247193365855E-3</v>
      </c>
      <c r="M191">
        <v>37.333795168605853</v>
      </c>
      <c r="N191">
        <v>3.6443825224074236E-3</v>
      </c>
      <c r="W191">
        <v>29.317858830277576</v>
      </c>
      <c r="X191">
        <v>6.9283781604521626E-3</v>
      </c>
      <c r="AG191">
        <v>41.236085997889639</v>
      </c>
      <c r="AH191">
        <v>2.9807309326110713E-3</v>
      </c>
      <c r="AQ191">
        <v>25.504313319741929</v>
      </c>
      <c r="AR191">
        <v>9.4724592154121125E-3</v>
      </c>
      <c r="BA191">
        <v>18.78842223689756</v>
      </c>
      <c r="BB191">
        <v>3.9238090964182591E-2</v>
      </c>
      <c r="BK191">
        <v>113.58249957235337</v>
      </c>
      <c r="BL191">
        <v>1.6744489852580765E-4</v>
      </c>
      <c r="BU191">
        <v>123.50087212920683</v>
      </c>
      <c r="BV191">
        <v>1.4585777842210271E-4</v>
      </c>
      <c r="CE191">
        <v>53.052938908294571</v>
      </c>
      <c r="CF191">
        <v>1.0605244208754751E-3</v>
      </c>
      <c r="CO191">
        <v>48.794829981463366</v>
      </c>
      <c r="CP191">
        <v>1.2818751609563633E-3</v>
      </c>
      <c r="CY191">
        <v>18.310949013978519</v>
      </c>
      <c r="CZ191">
        <v>8.2885673182990546E-2</v>
      </c>
      <c r="DI191">
        <v>10.074067997301725</v>
      </c>
      <c r="DJ191">
        <v>0.18697710251728869</v>
      </c>
      <c r="DS191">
        <v>27.196846862321948</v>
      </c>
      <c r="DT191">
        <v>1.0491643195337344E-2</v>
      </c>
    </row>
    <row r="192" spans="3:124" x14ac:dyDescent="0.25">
      <c r="C192">
        <v>43.157132560393386</v>
      </c>
      <c r="D192">
        <v>2.9741133100233464E-3</v>
      </c>
      <c r="M192">
        <v>37.523321124235153</v>
      </c>
      <c r="N192">
        <v>3.5450771684282841E-3</v>
      </c>
      <c r="W192">
        <v>29.47129409502179</v>
      </c>
      <c r="X192">
        <v>6.7147545177544034E-3</v>
      </c>
      <c r="AG192">
        <v>41.446181766883448</v>
      </c>
      <c r="AH192">
        <v>2.9019690668794624E-3</v>
      </c>
      <c r="AQ192">
        <v>25.651574329873799</v>
      </c>
      <c r="AR192">
        <v>9.1460217101544325E-3</v>
      </c>
      <c r="BA192">
        <v>18.96354132307783</v>
      </c>
      <c r="BB192">
        <v>3.7236117895781622E-2</v>
      </c>
      <c r="BK192">
        <v>114.17885167920394</v>
      </c>
      <c r="BL192">
        <v>1.6467413124751019E-4</v>
      </c>
      <c r="BU192">
        <v>124.14878269223743</v>
      </c>
      <c r="BV192">
        <v>1.4349970572694067E-4</v>
      </c>
      <c r="CE192">
        <v>53.329285976558836</v>
      </c>
      <c r="CF192">
        <v>1.0360032375528086E-3</v>
      </c>
      <c r="CO192">
        <v>49.049574937701628</v>
      </c>
      <c r="CP192">
        <v>1.2511491366433577E-3</v>
      </c>
      <c r="CY192">
        <v>18.466853357783318</v>
      </c>
      <c r="CZ192">
        <v>7.963315872883743E-2</v>
      </c>
      <c r="DI192">
        <v>10.400056428255791</v>
      </c>
      <c r="DJ192">
        <v>0.18802028740338025</v>
      </c>
      <c r="DS192">
        <v>27.339641268811356</v>
      </c>
      <c r="DT192">
        <v>1.0155257940661818E-2</v>
      </c>
    </row>
    <row r="193" spans="3:124" x14ac:dyDescent="0.25">
      <c r="C193">
        <v>43.383043300196611</v>
      </c>
      <c r="D193">
        <v>2.893072043578341E-3</v>
      </c>
      <c r="M193">
        <v>37.712847079864453</v>
      </c>
      <c r="N193">
        <v>3.4484777744487605E-3</v>
      </c>
      <c r="W193">
        <v>29.624729359766004</v>
      </c>
      <c r="X193">
        <v>6.5075540550061104E-3</v>
      </c>
      <c r="AG193">
        <v>41.656277535877258</v>
      </c>
      <c r="AH193">
        <v>2.8253001015055706E-3</v>
      </c>
      <c r="AQ193">
        <v>25.79883534000567</v>
      </c>
      <c r="AR193">
        <v>8.8307448286520703E-3</v>
      </c>
      <c r="BA193">
        <v>19.138660409258101</v>
      </c>
      <c r="BB193">
        <v>3.5330943273409007E-2</v>
      </c>
      <c r="BK193">
        <v>114.77520378605452</v>
      </c>
      <c r="BL193">
        <v>1.6196321413567761E-4</v>
      </c>
      <c r="BU193">
        <v>124.79669325526804</v>
      </c>
      <c r="BV193">
        <v>1.4119168861987758E-4</v>
      </c>
      <c r="CE193">
        <v>53.605633044823101</v>
      </c>
      <c r="CF193">
        <v>1.012127316260505E-3</v>
      </c>
      <c r="CO193">
        <v>49.304319893939891</v>
      </c>
      <c r="CP193">
        <v>1.2212529173304485E-3</v>
      </c>
      <c r="CY193">
        <v>18.622757701588117</v>
      </c>
      <c r="CZ193">
        <v>7.6461530807393305E-2</v>
      </c>
      <c r="DI193">
        <v>10.726044859209857</v>
      </c>
      <c r="DJ193">
        <v>0.18886663956987357</v>
      </c>
      <c r="DS193">
        <v>27.482435675300763</v>
      </c>
      <c r="DT193">
        <v>9.8288291860963162E-3</v>
      </c>
    </row>
    <row r="194" spans="3:124" x14ac:dyDescent="0.25">
      <c r="C194">
        <v>43.608954039999837</v>
      </c>
      <c r="D194">
        <v>2.8142390611435243E-3</v>
      </c>
      <c r="M194">
        <v>37.902373035493753</v>
      </c>
      <c r="N194">
        <v>3.3545106060806577E-3</v>
      </c>
      <c r="W194">
        <v>29.778164624510218</v>
      </c>
      <c r="X194">
        <v>6.3065904574001116E-3</v>
      </c>
      <c r="AG194">
        <v>41.866373304871068</v>
      </c>
      <c r="AH194">
        <v>2.7506679964455901E-3</v>
      </c>
      <c r="AQ194">
        <v>25.946096350137541</v>
      </c>
      <c r="AR194">
        <v>8.5262530767693384E-3</v>
      </c>
      <c r="BA194">
        <v>19.313779495438371</v>
      </c>
      <c r="BB194">
        <v>3.3518435393219262E-2</v>
      </c>
      <c r="BK194">
        <v>115.37155589290509</v>
      </c>
      <c r="BL194">
        <v>1.5931055550976635E-4</v>
      </c>
      <c r="BU194">
        <v>125.44460381829865</v>
      </c>
      <c r="BV194">
        <v>1.3893241419135545E-4</v>
      </c>
      <c r="CE194">
        <v>53.881980113087366</v>
      </c>
      <c r="CF194">
        <v>9.8887756902499985E-4</v>
      </c>
      <c r="CO194">
        <v>49.559064850178153</v>
      </c>
      <c r="CP194">
        <v>1.1921615226474559E-3</v>
      </c>
      <c r="CY194">
        <v>18.778662045392917</v>
      </c>
      <c r="CZ194">
        <v>7.3371366317250608E-2</v>
      </c>
      <c r="DI194">
        <v>11.052033290163923</v>
      </c>
      <c r="DJ194">
        <v>0.18950613976323991</v>
      </c>
      <c r="DS194">
        <v>27.625230081790171</v>
      </c>
      <c r="DT194">
        <v>9.5120942984467521E-3</v>
      </c>
    </row>
    <row r="195" spans="3:124" x14ac:dyDescent="0.25">
      <c r="C195">
        <v>43.834864779803063</v>
      </c>
      <c r="D195">
        <v>2.7375541894456494E-3</v>
      </c>
      <c r="M195">
        <v>38.091898991123053</v>
      </c>
      <c r="N195">
        <v>3.2631039381155274E-3</v>
      </c>
      <c r="W195">
        <v>29.931599889254432</v>
      </c>
      <c r="X195">
        <v>6.111682522564903E-3</v>
      </c>
      <c r="AG195">
        <v>42.076469073864878</v>
      </c>
      <c r="AH195">
        <v>2.6780182283037777E-3</v>
      </c>
      <c r="AQ195">
        <v>26.093357360269412</v>
      </c>
      <c r="AR195">
        <v>8.2321831767095729E-3</v>
      </c>
      <c r="BA195">
        <v>19.488898581618642</v>
      </c>
      <c r="BB195">
        <v>3.1794581341374466E-2</v>
      </c>
      <c r="BK195">
        <v>115.96790799975567</v>
      </c>
      <c r="BL195">
        <v>1.5671461387434227E-4</v>
      </c>
      <c r="BU195">
        <v>126.09251438132925</v>
      </c>
      <c r="BV195">
        <v>1.3672061045901033E-4</v>
      </c>
      <c r="CE195">
        <v>54.15832718135163</v>
      </c>
      <c r="CF195">
        <v>9.6623553591270936E-4</v>
      </c>
      <c r="CO195">
        <v>49.813809806416415</v>
      </c>
      <c r="CP195">
        <v>1.163850802592039E-3</v>
      </c>
      <c r="CY195">
        <v>18.934566389197716</v>
      </c>
      <c r="CZ195">
        <v>7.0363072718928568E-2</v>
      </c>
      <c r="DI195">
        <v>11.378021721117989</v>
      </c>
      <c r="DJ195">
        <v>0.18992906994884709</v>
      </c>
      <c r="DS195">
        <v>27.768024488279579</v>
      </c>
      <c r="DT195">
        <v>9.2047963369526666E-3</v>
      </c>
    </row>
    <row r="196" spans="3:124" x14ac:dyDescent="0.25">
      <c r="C196">
        <v>44.060775519606288</v>
      </c>
      <c r="D196">
        <v>2.6629588948659821E-3</v>
      </c>
      <c r="M196">
        <v>38.281424946752352</v>
      </c>
      <c r="N196">
        <v>3.1741879997767559E-3</v>
      </c>
      <c r="W196">
        <v>30.085035153998646</v>
      </c>
      <c r="X196">
        <v>5.9226540332717814E-3</v>
      </c>
      <c r="AG196">
        <v>42.286564842858688</v>
      </c>
      <c r="AH196">
        <v>2.6072977486523907E-3</v>
      </c>
      <c r="AQ196">
        <v>26.240618370401283</v>
      </c>
      <c r="AR196">
        <v>7.9481836984874304E-3</v>
      </c>
      <c r="BA196">
        <v>19.664017667798912</v>
      </c>
      <c r="BB196">
        <v>3.0155490140398099E-2</v>
      </c>
      <c r="BK196">
        <v>116.56426010660624</v>
      </c>
      <c r="BL196">
        <v>1.541738960919934E-4</v>
      </c>
      <c r="BU196">
        <v>126.74042494435986</v>
      </c>
      <c r="BV196">
        <v>1.3455504489184674E-4</v>
      </c>
      <c r="CE196">
        <v>54.434674249615895</v>
      </c>
      <c r="CF196">
        <v>9.4418336225870212E-4</v>
      </c>
      <c r="CO196">
        <v>50.068554762654678</v>
      </c>
      <c r="CP196">
        <v>1.1362974073061245E-3</v>
      </c>
      <c r="CY196">
        <v>19.090470733002515</v>
      </c>
      <c r="CZ196">
        <v>6.743689390588313E-2</v>
      </c>
      <c r="DI196">
        <v>11.704010152072055</v>
      </c>
      <c r="DJ196">
        <v>0.19012609612242359</v>
      </c>
      <c r="DS196">
        <v>27.910818894768987</v>
      </c>
      <c r="DT196">
        <v>8.9066839787462406E-3</v>
      </c>
    </row>
    <row r="197" spans="3:124" x14ac:dyDescent="0.25">
      <c r="C197">
        <v>44.286686259409514</v>
      </c>
      <c r="D197">
        <v>2.5903962387615162E-3</v>
      </c>
      <c r="M197">
        <v>38.470950902381652</v>
      </c>
      <c r="N197">
        <v>3.0876949214634665E-3</v>
      </c>
      <c r="W197">
        <v>30.23847041874286</v>
      </c>
      <c r="X197">
        <v>5.7393336326985681E-3</v>
      </c>
      <c r="AG197">
        <v>42.496660611852498</v>
      </c>
      <c r="AH197">
        <v>2.5384549435231753E-3</v>
      </c>
      <c r="AQ197">
        <v>26.387879380533153</v>
      </c>
      <c r="AR197">
        <v>7.6739147004596196E-3</v>
      </c>
      <c r="BA197">
        <v>19.839136753979183</v>
      </c>
      <c r="BB197">
        <v>2.859739491086789E-2</v>
      </c>
      <c r="BK197">
        <v>117.16061221345682</v>
      </c>
      <c r="BL197">
        <v>1.5168695563156531E-4</v>
      </c>
      <c r="BU197">
        <v>127.38833550739047</v>
      </c>
      <c r="BV197">
        <v>1.3243452299475768E-4</v>
      </c>
      <c r="CE197">
        <v>54.71102131788016</v>
      </c>
      <c r="CF197">
        <v>9.2270377679782689E-4</v>
      </c>
      <c r="CO197">
        <v>50.32329971889294</v>
      </c>
      <c r="CP197">
        <v>1.1094787580478418E-3</v>
      </c>
      <c r="CY197">
        <v>19.246375076807315</v>
      </c>
      <c r="CZ197">
        <v>6.4592916325901431E-2</v>
      </c>
      <c r="DI197">
        <v>12.029998583026121</v>
      </c>
      <c r="DJ197">
        <v>0.19008835565481363</v>
      </c>
      <c r="DS197">
        <v>28.053613301258395</v>
      </c>
      <c r="DT197">
        <v>8.6175114431267345E-3</v>
      </c>
    </row>
    <row r="198" spans="3:124" x14ac:dyDescent="0.25">
      <c r="C198">
        <v>44.512596999212739</v>
      </c>
      <c r="D198">
        <v>2.5198108340036994E-3</v>
      </c>
      <c r="M198">
        <v>38.660476858010952</v>
      </c>
      <c r="N198">
        <v>3.0035586829456258E-3</v>
      </c>
      <c r="W198">
        <v>30.391905683487074</v>
      </c>
      <c r="X198">
        <v>5.5615547022308115E-3</v>
      </c>
      <c r="AG198">
        <v>42.706756380846308</v>
      </c>
      <c r="AH198">
        <v>2.4714395940363346E-3</v>
      </c>
      <c r="AQ198">
        <v>26.535140390665024</v>
      </c>
      <c r="AR198">
        <v>7.4090473788481249E-3</v>
      </c>
      <c r="BA198">
        <v>20.014255840159453</v>
      </c>
      <c r="BB198">
        <v>2.7116654161446339E-2</v>
      </c>
      <c r="BK198">
        <v>117.75696432030739</v>
      </c>
      <c r="BL198">
        <v>1.4925239088826078E-4</v>
      </c>
      <c r="BU198">
        <v>128.03624607042107</v>
      </c>
      <c r="BV198">
        <v>1.3035788695063942E-4</v>
      </c>
      <c r="CE198">
        <v>54.987368386144425</v>
      </c>
      <c r="CF198">
        <v>9.0178007065949033E-4</v>
      </c>
      <c r="CO198">
        <v>50.578044675131203</v>
      </c>
      <c r="CP198">
        <v>1.0833730193079533E-3</v>
      </c>
      <c r="CY198">
        <v>19.402279420612114</v>
      </c>
      <c r="CZ198">
        <v>6.1831075320648167E-2</v>
      </c>
      <c r="DI198">
        <v>12.355987013980187</v>
      </c>
      <c r="DJ198">
        <v>0.18980754872648492</v>
      </c>
      <c r="DS198">
        <v>28.196407707747802</v>
      </c>
      <c r="DT198">
        <v>8.3370384147818145E-3</v>
      </c>
    </row>
    <row r="199" spans="3:124" x14ac:dyDescent="0.25">
      <c r="C199">
        <v>44.738507739015965</v>
      </c>
      <c r="D199">
        <v>2.451148802701367E-3</v>
      </c>
      <c r="M199">
        <v>38.850002813640252</v>
      </c>
      <c r="N199">
        <v>2.9217150629707411E-3</v>
      </c>
      <c r="W199">
        <v>30.545340948231289</v>
      </c>
      <c r="X199">
        <v>5.3891552417788076E-3</v>
      </c>
      <c r="AG199">
        <v>42.916852149840118</v>
      </c>
      <c r="AH199">
        <v>2.4062028381339699E-3</v>
      </c>
      <c r="AQ199">
        <v>26.682401400796895</v>
      </c>
      <c r="AR199">
        <v>7.1532637261756569E-3</v>
      </c>
      <c r="BA199">
        <v>20.189374926339724</v>
      </c>
      <c r="BB199">
        <v>2.57097523112793E-2</v>
      </c>
      <c r="BK199">
        <v>118.35331642715796</v>
      </c>
      <c r="BL199">
        <v>1.4686884357230975E-4</v>
      </c>
      <c r="BU199">
        <v>128.68415663345169</v>
      </c>
      <c r="BV199">
        <v>1.2832401431747727E-4</v>
      </c>
      <c r="CE199">
        <v>55.26371545440869</v>
      </c>
      <c r="CF199">
        <v>8.8139607718905246E-4</v>
      </c>
      <c r="CO199">
        <v>50.832789631369465</v>
      </c>
      <c r="CP199">
        <v>1.0579590720220468E-3</v>
      </c>
      <c r="CY199">
        <v>19.558183764416913</v>
      </c>
      <c r="CZ199">
        <v>5.9151161651549294E-2</v>
      </c>
      <c r="DI199">
        <v>12.681975444934253</v>
      </c>
      <c r="DJ199">
        <v>0.1892760332945769</v>
      </c>
      <c r="DS199">
        <v>28.33920211423721</v>
      </c>
      <c r="DT199">
        <v>8.0650299660819606E-3</v>
      </c>
    </row>
    <row r="200" spans="3:124" x14ac:dyDescent="0.25">
      <c r="C200">
        <v>44.964418478819191</v>
      </c>
      <c r="D200">
        <v>2.3843577350757287E-3</v>
      </c>
      <c r="M200">
        <v>39.039528769269552</v>
      </c>
      <c r="N200">
        <v>2.8421015902437264E-3</v>
      </c>
      <c r="W200">
        <v>30.698776212975503</v>
      </c>
      <c r="X200">
        <v>5.2219777525876207E-3</v>
      </c>
      <c r="AG200">
        <v>43.126947918833928</v>
      </c>
      <c r="AH200">
        <v>2.3426971333859862E-3</v>
      </c>
      <c r="AQ200">
        <v>26.829662410928766</v>
      </c>
      <c r="AR200">
        <v>6.9062561985208512E-3</v>
      </c>
      <c r="BA200">
        <v>20.364494012519994</v>
      </c>
      <c r="BB200">
        <v>2.4373299540178892E-2</v>
      </c>
      <c r="BK200">
        <v>118.94966853400854</v>
      </c>
      <c r="BL200">
        <v>1.4453499716309145E-4</v>
      </c>
      <c r="BU200">
        <v>129.33206719648231</v>
      </c>
      <c r="BV200">
        <v>1.2633181677792408E-4</v>
      </c>
      <c r="CE200">
        <v>55.540062522672955</v>
      </c>
      <c r="CF200">
        <v>8.6153615256054903E-4</v>
      </c>
      <c r="CO200">
        <v>51.087534587607728</v>
      </c>
      <c r="CP200">
        <v>1.0332164878320226E-3</v>
      </c>
      <c r="CY200">
        <v>19.714088108221713</v>
      </c>
      <c r="CZ200">
        <v>5.6552828180749658E-2</v>
      </c>
      <c r="DI200">
        <v>13.007963875888318</v>
      </c>
      <c r="DJ200">
        <v>0.18848692291399485</v>
      </c>
      <c r="DS200">
        <v>28.481996520726618</v>
      </c>
      <c r="DT200">
        <v>7.8012564785684109E-3</v>
      </c>
    </row>
    <row r="201" spans="3:124" x14ac:dyDescent="0.25">
      <c r="C201">
        <v>45.190329218622416</v>
      </c>
      <c r="D201">
        <v>2.3193866494559397E-3</v>
      </c>
      <c r="M201">
        <v>39.229054724898852</v>
      </c>
      <c r="N201">
        <v>2.764657495742531E-3</v>
      </c>
      <c r="W201">
        <v>30.852211477719717</v>
      </c>
      <c r="X201">
        <v>5.0598691225152296E-3</v>
      </c>
      <c r="AG201">
        <v>43.337043687827737</v>
      </c>
      <c r="AH201">
        <v>2.2808762208374402E-3</v>
      </c>
      <c r="AQ201">
        <v>26.976923421060636</v>
      </c>
      <c r="AR201">
        <v>6.6677273914896003E-3</v>
      </c>
      <c r="BA201">
        <v>20.539613098700265</v>
      </c>
      <c r="BB201">
        <v>2.3104031053789116E-2</v>
      </c>
      <c r="BK201">
        <v>119.54602064085911</v>
      </c>
      <c r="BL201">
        <v>1.4224957542573988E-4</v>
      </c>
      <c r="BU201">
        <v>129.97997775951293</v>
      </c>
      <c r="BV201">
        <v>1.2438023893900069E-4</v>
      </c>
      <c r="CE201">
        <v>55.816409590937219</v>
      </c>
      <c r="CF201">
        <v>8.4218515714705867E-4</v>
      </c>
      <c r="CO201">
        <v>51.34227954384599</v>
      </c>
      <c r="CP201">
        <v>1.0091255043525058E-3</v>
      </c>
      <c r="CY201">
        <v>19.869992452026512</v>
      </c>
      <c r="CZ201">
        <v>5.4035596676560313E-2</v>
      </c>
      <c r="DI201">
        <v>13.333952306842384</v>
      </c>
      <c r="DJ201">
        <v>0.18743418660633412</v>
      </c>
      <c r="DS201">
        <v>28.624790927216026</v>
      </c>
      <c r="DT201">
        <v>7.5454935637497625E-3</v>
      </c>
    </row>
    <row r="202" spans="3:124" x14ac:dyDescent="0.25">
      <c r="C202">
        <v>45.416239958425642</v>
      </c>
      <c r="D202">
        <v>2.2561859533647487E-3</v>
      </c>
      <c r="M202">
        <v>39.418580680528152</v>
      </c>
      <c r="N202">
        <v>2.6893236663330902E-3</v>
      </c>
      <c r="W202">
        <v>31.005646742463931</v>
      </c>
      <c r="X202">
        <v>4.9026805137526268E-3</v>
      </c>
      <c r="AG202">
        <v>43.547139456821547</v>
      </c>
      <c r="AH202">
        <v>2.2206950898671935E-3</v>
      </c>
      <c r="AQ202">
        <v>27.124184431192507</v>
      </c>
      <c r="AR202">
        <v>6.437389724789344E-3</v>
      </c>
      <c r="BA202">
        <v>20.714732184880535</v>
      </c>
      <c r="BB202">
        <v>2.1898805843143632E-2</v>
      </c>
      <c r="BK202">
        <v>120.14237274770969</v>
      </c>
      <c r="BL202">
        <v>1.4001134098741509E-4</v>
      </c>
      <c r="BU202">
        <v>130.62788832254355</v>
      </c>
      <c r="BV202">
        <v>1.2246825717968429E-4</v>
      </c>
      <c r="CE202">
        <v>56.092756659201484</v>
      </c>
      <c r="CF202">
        <v>8.2332843761661169E-4</v>
      </c>
      <c r="CO202">
        <v>51.597024500084252</v>
      </c>
      <c r="CP202">
        <v>9.8566700139980949E-4</v>
      </c>
      <c r="CY202">
        <v>20.025896795831311</v>
      </c>
      <c r="CZ202">
        <v>5.1598864713606411E-2</v>
      </c>
      <c r="DI202">
        <v>13.65994073779645</v>
      </c>
      <c r="DJ202">
        <v>0.18611274983777754</v>
      </c>
      <c r="DS202">
        <v>28.767585333705433</v>
      </c>
      <c r="DT202">
        <v>7.2975219833170089E-3</v>
      </c>
    </row>
    <row r="203" spans="3:124" x14ac:dyDescent="0.25">
      <c r="C203">
        <v>45.642150698228868</v>
      </c>
      <c r="D203">
        <v>2.1947074056645356E-3</v>
      </c>
      <c r="M203">
        <v>39.608106636157451</v>
      </c>
      <c r="N203">
        <v>2.6160425996482285E-3</v>
      </c>
      <c r="W203">
        <v>31.159082007208145</v>
      </c>
      <c r="X203">
        <v>4.7502672529585992E-3</v>
      </c>
      <c r="AG203">
        <v>43.757235225815357</v>
      </c>
      <c r="AH203">
        <v>2.1621099440287512E-3</v>
      </c>
      <c r="AQ203">
        <v>27.271445441324378</v>
      </c>
      <c r="AR203">
        <v>6.2149651352842502E-3</v>
      </c>
      <c r="BA203">
        <v>20.889851271060806</v>
      </c>
      <c r="BB203">
        <v>2.0754605010684407E-2</v>
      </c>
      <c r="BK203">
        <v>120.73872485456026</v>
      </c>
      <c r="BL203">
        <v>1.3781909397056412E-4</v>
      </c>
      <c r="BU203">
        <v>131.27579888557418</v>
      </c>
      <c r="BV203">
        <v>1.2059487854424241E-4</v>
      </c>
      <c r="CE203">
        <v>56.369103727465749</v>
      </c>
      <c r="CF203">
        <v>8.0495180972292894E-4</v>
      </c>
      <c r="CO203">
        <v>51.851769456322515</v>
      </c>
      <c r="CP203">
        <v>9.6282247814304805E-4</v>
      </c>
      <c r="CY203">
        <v>20.181801139636111</v>
      </c>
      <c r="CZ203">
        <v>4.9241912638789978E-2</v>
      </c>
      <c r="DI203">
        <v>13.985929168750516</v>
      </c>
      <c r="DJ203">
        <v>0.18451859553148328</v>
      </c>
      <c r="DS203">
        <v>28.910379740194841</v>
      </c>
      <c r="DT203">
        <v>7.0571275688818685E-3</v>
      </c>
    </row>
    <row r="204" spans="3:124" x14ac:dyDescent="0.25">
      <c r="C204">
        <v>45.868061438032093</v>
      </c>
      <c r="D204">
        <v>2.1349040797347999E-3</v>
      </c>
      <c r="M204">
        <v>39.797632591786751</v>
      </c>
      <c r="N204">
        <v>2.5447583601960633E-3</v>
      </c>
      <c r="W204">
        <v>31.312517271952359</v>
      </c>
      <c r="X204">
        <v>4.6024887237802433E-3</v>
      </c>
      <c r="AG204">
        <v>43.967330994809167</v>
      </c>
      <c r="AH204">
        <v>2.10507816784494E-3</v>
      </c>
      <c r="AQ204">
        <v>27.418706451456249</v>
      </c>
      <c r="AR204">
        <v>6.0001847784022276E-3</v>
      </c>
      <c r="BA204">
        <v>21.064970357241076</v>
      </c>
      <c r="BB204">
        <v>1.966852972792623E-2</v>
      </c>
      <c r="BK204">
        <v>121.33507696141083</v>
      </c>
      <c r="BL204">
        <v>1.3567167068062475E-4</v>
      </c>
      <c r="BU204">
        <v>131.9237094486048</v>
      </c>
      <c r="BV204">
        <v>1.1875913967928804E-4</v>
      </c>
      <c r="CE204">
        <v>56.645450795730014</v>
      </c>
      <c r="CF204">
        <v>7.8704154176177275E-4</v>
      </c>
      <c r="CO204">
        <v>52.106514412560777</v>
      </c>
      <c r="CP204">
        <v>9.4057403113874242E-4</v>
      </c>
      <c r="CY204">
        <v>20.33770548344091</v>
      </c>
      <c r="CZ204">
        <v>4.696391057518412E-2</v>
      </c>
      <c r="DI204">
        <v>14.311917599704582</v>
      </c>
      <c r="DJ204">
        <v>0.18264886390372684</v>
      </c>
      <c r="DS204">
        <v>29.053174146684249</v>
      </c>
      <c r="DT204">
        <v>6.8241011413382952E-3</v>
      </c>
    </row>
    <row r="205" spans="3:124" x14ac:dyDescent="0.25">
      <c r="C205">
        <v>46.093972177835319</v>
      </c>
      <c r="D205">
        <v>2.076730327653055E-3</v>
      </c>
      <c r="M205">
        <v>39.987158547416051</v>
      </c>
      <c r="N205">
        <v>2.4754165366644046E-3</v>
      </c>
      <c r="W205">
        <v>31.465952536696573</v>
      </c>
      <c r="X205">
        <v>4.4592082617297786E-3</v>
      </c>
      <c r="AG205">
        <v>44.177426763802977</v>
      </c>
      <c r="AH205">
        <v>2.0495582945289992E-3</v>
      </c>
      <c r="AQ205">
        <v>27.565967461588119</v>
      </c>
      <c r="AR205">
        <v>5.7927887377578948E-3</v>
      </c>
      <c r="BA205">
        <v>21.240089443421347</v>
      </c>
      <c r="BB205">
        <v>1.863779888352669E-2</v>
      </c>
      <c r="BK205">
        <v>121.93142906826141</v>
      </c>
      <c r="BL205">
        <v>1.3356794234575117E-4</v>
      </c>
      <c r="BU205">
        <v>132.57162001163542</v>
      </c>
      <c r="BV205">
        <v>1.1696010581262746E-4</v>
      </c>
      <c r="CE205">
        <v>56.921797863994279</v>
      </c>
      <c r="CF205">
        <v>7.6958433866494832E-4</v>
      </c>
      <c r="CO205">
        <v>52.36125936879904</v>
      </c>
      <c r="CP205">
        <v>9.1890433321206591E-4</v>
      </c>
      <c r="CY205">
        <v>20.493609827245709</v>
      </c>
      <c r="CZ205">
        <v>4.476392543706488E-2</v>
      </c>
      <c r="DI205">
        <v>14.637906030658648</v>
      </c>
      <c r="DJ205">
        <v>0.18050194977899228</v>
      </c>
      <c r="DS205">
        <v>29.195968553173657</v>
      </c>
      <c r="DT205">
        <v>6.5982384299422122E-3</v>
      </c>
    </row>
    <row r="206" spans="3:124" x14ac:dyDescent="0.25">
      <c r="C206">
        <v>46.319882917638544</v>
      </c>
      <c r="D206">
        <v>2.0201417453517196E-3</v>
      </c>
      <c r="M206">
        <v>40.176684503045351</v>
      </c>
      <c r="N206">
        <v>2.4079642003885498E-3</v>
      </c>
      <c r="W206">
        <v>31.619387801440787</v>
      </c>
      <c r="X206">
        <v>4.3202930513867224E-3</v>
      </c>
      <c r="AG206">
        <v>44.387522532796787</v>
      </c>
      <c r="AH206">
        <v>1.9955099746054535E-3</v>
      </c>
      <c r="AQ206">
        <v>27.71322847171999</v>
      </c>
      <c r="AR206">
        <v>5.5925257428504852E-3</v>
      </c>
      <c r="BA206">
        <v>21.415208529601617</v>
      </c>
      <c r="BB206">
        <v>1.7659746474550202E-2</v>
      </c>
      <c r="BK206">
        <v>122.52778117511198</v>
      </c>
      <c r="BL206">
        <v>1.3150681390626588E-4</v>
      </c>
      <c r="BU206">
        <v>133.21953057466604</v>
      </c>
      <c r="BV206">
        <v>1.1519686977205936E-4</v>
      </c>
      <c r="CE206">
        <v>57.198144932258543</v>
      </c>
      <c r="CF206">
        <v>7.5256732670529443E-4</v>
      </c>
      <c r="CO206">
        <v>52.616004325037302</v>
      </c>
      <c r="CP206">
        <v>8.9779661314947409E-4</v>
      </c>
      <c r="CY206">
        <v>20.649514171050509</v>
      </c>
      <c r="CZ206">
        <v>4.2640927930456637E-2</v>
      </c>
      <c r="DI206">
        <v>14.963894461612714</v>
      </c>
      <c r="DJ206">
        <v>0.1780775959105928</v>
      </c>
      <c r="DS206">
        <v>29.338762959663065</v>
      </c>
      <c r="DT206">
        <v>6.3793399911999558E-3</v>
      </c>
    </row>
    <row r="207" spans="3:124" x14ac:dyDescent="0.25">
      <c r="C207">
        <v>46.54579365744177</v>
      </c>
      <c r="D207">
        <v>1.9650951387244668E-3</v>
      </c>
      <c r="M207">
        <v>40.366210458674651</v>
      </c>
      <c r="N207">
        <v>2.3423498649508111E-3</v>
      </c>
      <c r="W207">
        <v>31.772823066185001</v>
      </c>
      <c r="X207">
        <v>4.1856140258941538E-3</v>
      </c>
      <c r="AG207">
        <v>44.597618301790597</v>
      </c>
      <c r="AH207">
        <v>1.9428939454049609E-3</v>
      </c>
      <c r="AQ207">
        <v>27.860489481851861</v>
      </c>
      <c r="AR207">
        <v>5.3991528946906765E-3</v>
      </c>
      <c r="BA207">
        <v>21.590327615781888</v>
      </c>
      <c r="BB207">
        <v>1.6731818788185537E-2</v>
      </c>
      <c r="BK207">
        <v>123.12413328196256</v>
      </c>
      <c r="BL207">
        <v>1.2948722285164064E-4</v>
      </c>
      <c r="BU207">
        <v>133.86744113769666</v>
      </c>
      <c r="BV207">
        <v>1.1346855104238921E-4</v>
      </c>
      <c r="CE207">
        <v>57.474492000522808</v>
      </c>
      <c r="CF207">
        <v>7.3597803878720119E-4</v>
      </c>
      <c r="CO207">
        <v>52.870749281275565</v>
      </c>
      <c r="CP207">
        <v>8.7723463616910238E-4</v>
      </c>
      <c r="CY207">
        <v>20.805418514855308</v>
      </c>
      <c r="CZ207">
        <v>4.0593799514804615E-2</v>
      </c>
      <c r="DI207">
        <v>15.28988289256678</v>
      </c>
      <c r="DJ207">
        <v>0.17537698071397129</v>
      </c>
      <c r="DS207">
        <v>29.481557366152472</v>
      </c>
      <c r="DT207">
        <v>6.1672111276514273E-3</v>
      </c>
    </row>
    <row r="208" spans="3:124" x14ac:dyDescent="0.25">
      <c r="C208">
        <v>46.771704397244996</v>
      </c>
      <c r="D208">
        <v>1.9115484906561378E-3</v>
      </c>
      <c r="M208">
        <v>40.555736414303951</v>
      </c>
      <c r="N208">
        <v>2.2785234468808788E-3</v>
      </c>
      <c r="W208">
        <v>31.926258330929215</v>
      </c>
      <c r="X208">
        <v>4.055045768716555E-3</v>
      </c>
      <c r="AG208">
        <v>44.807714070784407</v>
      </c>
      <c r="AH208">
        <v>1.8916720014080686E-3</v>
      </c>
      <c r="AQ208">
        <v>28.007750491983732</v>
      </c>
      <c r="AR208">
        <v>5.2124353992068191E-3</v>
      </c>
      <c r="BA208">
        <v>21.765446701962158</v>
      </c>
      <c r="BB208">
        <v>1.5851571416077879E-2</v>
      </c>
      <c r="BK208">
        <v>123.72048538881313</v>
      </c>
      <c r="BL208">
        <v>1.2750813810292965E-4</v>
      </c>
      <c r="BU208">
        <v>134.51535170072728</v>
      </c>
      <c r="BV208">
        <v>1.1177429485898551E-4</v>
      </c>
      <c r="CE208">
        <v>57.750839068787073</v>
      </c>
      <c r="CF208">
        <v>7.1980440029830784E-4</v>
      </c>
      <c r="CO208">
        <v>53.125494237513827</v>
      </c>
      <c r="CP208">
        <v>8.5720268513671098E-4</v>
      </c>
      <c r="CY208">
        <v>20.961322858660107</v>
      </c>
      <c r="CZ208">
        <v>3.8621339302685416E-2</v>
      </c>
      <c r="DI208">
        <v>15.615871323520846</v>
      </c>
      <c r="DJ208">
        <v>0.17240279871375866</v>
      </c>
      <c r="DS208">
        <v>29.62435177264188</v>
      </c>
      <c r="DT208">
        <v>5.961661806629469E-3</v>
      </c>
    </row>
    <row r="209" spans="3:124" x14ac:dyDescent="0.25">
      <c r="C209">
        <v>46.997615137048221</v>
      </c>
      <c r="D209">
        <v>1.8594609289510327E-3</v>
      </c>
      <c r="M209">
        <v>40.745262369933251</v>
      </c>
      <c r="N209">
        <v>2.2164362274270867E-3</v>
      </c>
      <c r="W209">
        <v>32.079693595673433</v>
      </c>
      <c r="X209">
        <v>3.9284664176265699E-3</v>
      </c>
      <c r="AG209">
        <v>45.017809839778216</v>
      </c>
      <c r="AH209">
        <v>1.8418069654135998E-3</v>
      </c>
      <c r="AQ209">
        <v>28.155011502115602</v>
      </c>
      <c r="AR209">
        <v>5.0321463082776382E-3</v>
      </c>
      <c r="BA209">
        <v>21.940565788142429</v>
      </c>
      <c r="BB209">
        <v>1.5016666138747919E-2</v>
      </c>
      <c r="BK209">
        <v>124.31683749566371</v>
      </c>
      <c r="BL209">
        <v>1.2556855893867085E-4</v>
      </c>
      <c r="BU209">
        <v>135.1632622637579</v>
      </c>
      <c r="BV209">
        <v>1.1011327133630251E-4</v>
      </c>
      <c r="CE209">
        <v>58.027186137051338</v>
      </c>
      <c r="CF209">
        <v>7.0403471549917887E-4</v>
      </c>
      <c r="CO209">
        <v>53.380239193752089</v>
      </c>
      <c r="CP209">
        <v>8.3768554249652406E-4</v>
      </c>
      <c r="CY209">
        <v>21.117227202464907</v>
      </c>
      <c r="CZ209">
        <v>3.6722270875812993E-2</v>
      </c>
      <c r="DI209">
        <v>15.941859754474912</v>
      </c>
      <c r="DJ209">
        <v>0.16915933191751467</v>
      </c>
      <c r="DS209">
        <v>29.767146179131288</v>
      </c>
      <c r="DT209">
        <v>5.7625065790731901E-3</v>
      </c>
    </row>
    <row r="210" spans="3:124" x14ac:dyDescent="0.25">
      <c r="C210">
        <v>47.223525876851447</v>
      </c>
      <c r="D210">
        <v>1.8087926951351485E-3</v>
      </c>
      <c r="M210">
        <v>40.93478832556255</v>
      </c>
      <c r="N210">
        <v>2.1560408153693447E-3</v>
      </c>
      <c r="W210">
        <v>32.233128860417651</v>
      </c>
      <c r="X210">
        <v>3.8057575708869925E-3</v>
      </c>
      <c r="AG210">
        <v>45.227905608772026</v>
      </c>
      <c r="AH210">
        <v>1.7932626605080698E-3</v>
      </c>
      <c r="AQ210">
        <v>28.302272512247473</v>
      </c>
      <c r="AR210">
        <v>4.8580662682361653E-3</v>
      </c>
      <c r="BA210">
        <v>22.115684874322699</v>
      </c>
      <c r="BB210">
        <v>1.4224867713276489E-2</v>
      </c>
      <c r="BK210">
        <v>124.91318960251428</v>
      </c>
      <c r="BL210">
        <v>1.2366751396237016E-4</v>
      </c>
      <c r="BU210">
        <v>135.81117282678852</v>
      </c>
      <c r="BV210">
        <v>1.0848467462986128E-4</v>
      </c>
      <c r="CE210">
        <v>58.303533205315603</v>
      </c>
      <c r="CF210">
        <v>6.8865765442873469E-4</v>
      </c>
      <c r="CO210">
        <v>53.634984149990352</v>
      </c>
      <c r="CP210">
        <v>8.186684728875047E-4</v>
      </c>
      <c r="CY210">
        <v>21.273131546269706</v>
      </c>
      <c r="CZ210">
        <v>3.4895248996983659E-2</v>
      </c>
      <c r="DI210">
        <v>16.267848185428978</v>
      </c>
      <c r="DJ210">
        <v>0.1656525102637682</v>
      </c>
      <c r="DS210">
        <v>29.909940585620696</v>
      </c>
      <c r="DT210">
        <v>5.5695644984682423E-3</v>
      </c>
    </row>
    <row r="211" spans="3:124" x14ac:dyDescent="0.25">
      <c r="C211">
        <v>47.449436616654673</v>
      </c>
      <c r="D211">
        <v>1.7595051141084928E-3</v>
      </c>
      <c r="M211">
        <v>41.12431428119185</v>
      </c>
      <c r="N211">
        <v>2.0972911108453835E-3</v>
      </c>
      <c r="W211">
        <v>32.386564125161868</v>
      </c>
      <c r="X211">
        <v>3.6868041955942042E-3</v>
      </c>
      <c r="AG211">
        <v>45.438001377765836</v>
      </c>
      <c r="AH211">
        <v>1.7460038828132926E-3</v>
      </c>
      <c r="AQ211">
        <v>28.449533522379344</v>
      </c>
      <c r="AR211">
        <v>4.6899832756876194E-3</v>
      </c>
      <c r="BA211">
        <v>22.29080396050297</v>
      </c>
      <c r="BB211">
        <v>1.347404059350947E-2</v>
      </c>
      <c r="BK211">
        <v>125.50954170936485</v>
      </c>
      <c r="BL211">
        <v>1.2180406010976701E-4</v>
      </c>
      <c r="BU211">
        <v>136.45908338981914</v>
      </c>
      <c r="BV211">
        <v>1.0688772213025256E-4</v>
      </c>
      <c r="CE211">
        <v>58.579880273579867</v>
      </c>
      <c r="CF211">
        <v>6.7366224030425263E-4</v>
      </c>
      <c r="CO211">
        <v>53.889729106228614</v>
      </c>
      <c r="CP211">
        <v>8.0013720641707725E-4</v>
      </c>
      <c r="CY211">
        <v>21.429035890074505</v>
      </c>
      <c r="CZ211">
        <v>3.3138866199021018E-2</v>
      </c>
      <c r="DI211">
        <v>16.593836616383044</v>
      </c>
      <c r="DJ211">
        <v>0.16188995925466262</v>
      </c>
      <c r="DS211">
        <v>30.052734992110103</v>
      </c>
      <c r="DT211">
        <v>5.3826590399838744E-3</v>
      </c>
    </row>
    <row r="212" spans="3:124" x14ac:dyDescent="0.25">
      <c r="C212">
        <v>47.675347356457898</v>
      </c>
      <c r="D212">
        <v>1.7115605646243659E-3</v>
      </c>
      <c r="M212">
        <v>41.31384023682115</v>
      </c>
      <c r="N212">
        <v>2.0401422701627038E-3</v>
      </c>
      <c r="W212">
        <v>32.539999389906086</v>
      </c>
      <c r="X212">
        <v>3.5714945381486113E-3</v>
      </c>
      <c r="AG212">
        <v>45.648097146759646</v>
      </c>
      <c r="AH212">
        <v>1.6999963749899571E-3</v>
      </c>
      <c r="AQ212">
        <v>28.596794532511215</v>
      </c>
      <c r="AR212">
        <v>4.5276924404828098E-3</v>
      </c>
      <c r="BA212">
        <v>22.46592304668324</v>
      </c>
      <c r="BB212">
        <v>1.2762145608465681E-2</v>
      </c>
      <c r="BK212">
        <v>126.10589381621543</v>
      </c>
      <c r="BL212">
        <v>1.1997728169417792E-4</v>
      </c>
      <c r="BU212">
        <v>137.10699395284976</v>
      </c>
      <c r="BV212">
        <v>1.0532165368779514E-4</v>
      </c>
      <c r="CE212">
        <v>58.856227341844132</v>
      </c>
      <c r="CF212">
        <v>6.5903783739563061E-4</v>
      </c>
      <c r="CO212">
        <v>54.144474062466877</v>
      </c>
      <c r="CP212">
        <v>7.8207792256536378E-4</v>
      </c>
      <c r="CY212">
        <v>21.584940233879305</v>
      </c>
      <c r="CZ212">
        <v>3.1451659233219367E-2</v>
      </c>
      <c r="DI212">
        <v>16.91982504733711</v>
      </c>
      <c r="DJ212">
        <v>0.15788103287951602</v>
      </c>
      <c r="DS212">
        <v>30.195529398599511</v>
      </c>
      <c r="DT212">
        <v>5.2016180198720761E-3</v>
      </c>
    </row>
    <row r="213" spans="3:124" x14ac:dyDescent="0.25">
      <c r="C213">
        <v>47.901258096261124</v>
      </c>
      <c r="D213">
        <v>1.6649224505730228E-3</v>
      </c>
      <c r="M213">
        <v>41.50336619245045</v>
      </c>
      <c r="N213">
        <v>1.9845506715693508E-3</v>
      </c>
      <c r="W213">
        <v>32.693434654650304</v>
      </c>
      <c r="X213">
        <v>3.4597200368174743E-3</v>
      </c>
      <c r="AG213">
        <v>45.858192915753456</v>
      </c>
      <c r="AH213">
        <v>1.6552068004756597E-3</v>
      </c>
      <c r="AQ213">
        <v>28.744055542643085</v>
      </c>
      <c r="AR213">
        <v>4.3709957556875645E-3</v>
      </c>
      <c r="BA213">
        <v>22.641042132863511</v>
      </c>
      <c r="BB213">
        <v>1.2087236621385451E-2</v>
      </c>
      <c r="BK213">
        <v>126.702245923066</v>
      </c>
      <c r="BL213">
        <v>1.1818628948828235E-4</v>
      </c>
      <c r="BU213">
        <v>137.75490451588038</v>
      </c>
      <c r="BV213">
        <v>1.0378573086654847E-4</v>
      </c>
      <c r="CE213">
        <v>59.132574410108397</v>
      </c>
      <c r="CF213">
        <v>6.4477413935460097E-4</v>
      </c>
      <c r="CO213">
        <v>54.399219018705139</v>
      </c>
      <c r="CP213">
        <v>7.6447723469435765E-4</v>
      </c>
      <c r="CY213">
        <v>21.740844577684104</v>
      </c>
      <c r="CZ213">
        <v>2.9832115361236013E-2</v>
      </c>
      <c r="DI213">
        <v>17.245813478291176</v>
      </c>
      <c r="DJ213">
        <v>0.15363682997022565</v>
      </c>
      <c r="DS213">
        <v>30.338323805088919</v>
      </c>
      <c r="DT213">
        <v>5.0262735151910308E-3</v>
      </c>
    </row>
    <row r="214" spans="3:124" x14ac:dyDescent="0.25">
      <c r="C214">
        <v>48.127168836064349</v>
      </c>
      <c r="D214">
        <v>1.6195551730478421E-3</v>
      </c>
      <c r="M214">
        <v>41.69289214807975</v>
      </c>
      <c r="N214">
        <v>1.9304738819573898E-3</v>
      </c>
      <c r="W214">
        <v>32.846869919394521</v>
      </c>
      <c r="X214">
        <v>3.3513752363551865E-3</v>
      </c>
      <c r="AG214">
        <v>46.068288684747266</v>
      </c>
      <c r="AH214">
        <v>1.611602718436488E-3</v>
      </c>
      <c r="AQ214">
        <v>28.891316552774956</v>
      </c>
      <c r="AR214">
        <v>4.2197018743884013E-3</v>
      </c>
      <c r="BA214">
        <v>22.816161219043781</v>
      </c>
      <c r="BB214">
        <v>1.1447457188920243E-2</v>
      </c>
      <c r="BK214">
        <v>127.29859802991658</v>
      </c>
      <c r="BL214">
        <v>1.1643021984079999E-4</v>
      </c>
      <c r="BU214">
        <v>138.402815078911</v>
      </c>
      <c r="BV214">
        <v>1.0227923622643451E-4</v>
      </c>
      <c r="CE214">
        <v>59.408921478372662</v>
      </c>
      <c r="CF214">
        <v>6.3086115798031571E-4</v>
      </c>
      <c r="CO214">
        <v>54.653963974943402</v>
      </c>
      <c r="CP214">
        <v>7.4732217513741555E-4</v>
      </c>
      <c r="CY214">
        <v>21.896748921488904</v>
      </c>
      <c r="CZ214">
        <v>2.8278678475837135E-2</v>
      </c>
      <c r="DI214">
        <v>17.571801909245242</v>
      </c>
      <c r="DJ214">
        <v>0.14917019220781116</v>
      </c>
      <c r="DS214">
        <v>30.481118211578327</v>
      </c>
      <c r="DT214">
        <v>4.8564617839112183E-3</v>
      </c>
    </row>
    <row r="215" spans="3:124" x14ac:dyDescent="0.25">
      <c r="C215">
        <v>48.353079575867575</v>
      </c>
      <c r="D215">
        <v>1.5754241031726579E-3</v>
      </c>
      <c r="M215">
        <v>41.88241810370905</v>
      </c>
      <c r="N215">
        <v>1.8778706244736985E-3</v>
      </c>
      <c r="W215">
        <v>33.000305184138739</v>
      </c>
      <c r="X215">
        <v>3.2463577046458795E-3</v>
      </c>
      <c r="AG215">
        <v>46.278384453741076</v>
      </c>
      <c r="AH215">
        <v>1.56915255941188E-3</v>
      </c>
      <c r="AQ215">
        <v>29.038577562906827</v>
      </c>
      <c r="AR215">
        <v>4.0736258931746826E-3</v>
      </c>
      <c r="BA215">
        <v>22.991280305224052</v>
      </c>
      <c r="BB215">
        <v>1.0841037237310535E-2</v>
      </c>
      <c r="BK215">
        <v>127.89495013676715</v>
      </c>
      <c r="BL215">
        <v>1.1470823382658173E-4</v>
      </c>
      <c r="BU215">
        <v>139.05072564194163</v>
      </c>
      <c r="BV215">
        <v>1.0080147263228833E-4</v>
      </c>
      <c r="CE215">
        <v>59.685268546636927</v>
      </c>
      <c r="CF215">
        <v>6.1728921240362543E-4</v>
      </c>
      <c r="CO215">
        <v>54.908708931181664</v>
      </c>
      <c r="CP215">
        <v>7.3060018084563044E-4</v>
      </c>
      <c r="CY215">
        <v>22.052653265293703</v>
      </c>
      <c r="CZ215">
        <v>2.6789755037354444E-2</v>
      </c>
      <c r="DI215">
        <v>17.897790340199307</v>
      </c>
      <c r="DJ215">
        <v>0.14449568212623523</v>
      </c>
      <c r="DS215">
        <v>30.623912618067735</v>
      </c>
      <c r="DT215">
        <v>4.6920231854591151E-3</v>
      </c>
    </row>
    <row r="216" spans="3:124" x14ac:dyDescent="0.25">
      <c r="C216">
        <v>48.578990315670801</v>
      </c>
      <c r="D216">
        <v>1.5324955556695029E-3</v>
      </c>
      <c r="M216">
        <v>42.07194405933835</v>
      </c>
      <c r="N216">
        <v>1.8267007470133061E-3</v>
      </c>
      <c r="W216">
        <v>33.153740448882957</v>
      </c>
      <c r="X216">
        <v>3.1445679513331225E-3</v>
      </c>
      <c r="AG216">
        <v>46.488480222734886</v>
      </c>
      <c r="AH216">
        <v>1.5278256016330802E-3</v>
      </c>
      <c r="AQ216">
        <v>29.185838573038698</v>
      </c>
      <c r="AR216">
        <v>3.932589142137748E-3</v>
      </c>
      <c r="BA216">
        <v>23.166399391404322</v>
      </c>
      <c r="BB216">
        <v>1.0266289770010014E-2</v>
      </c>
      <c r="BK216">
        <v>128.49130224361772</v>
      </c>
      <c r="BL216">
        <v>1.1301951642869836E-4</v>
      </c>
      <c r="BU216">
        <v>139.69863620497225</v>
      </c>
      <c r="BV216">
        <v>9.9351762588708358E-5</v>
      </c>
      <c r="CE216">
        <v>59.961615614901191</v>
      </c>
      <c r="CF216">
        <v>6.0404891867312795E-4</v>
      </c>
      <c r="CO216">
        <v>55.163453887419927</v>
      </c>
      <c r="CP216">
        <v>7.1429907956863342E-4</v>
      </c>
      <c r="CY216">
        <v>22.208557609098502</v>
      </c>
      <c r="CZ216">
        <v>2.5363719814149328E-2</v>
      </c>
      <c r="DI216">
        <v>18.223778771153373</v>
      </c>
      <c r="DJ216">
        <v>0.13962953963910574</v>
      </c>
      <c r="DS216">
        <v>30.766707024557142</v>
      </c>
      <c r="DT216">
        <v>4.5328021017504013E-3</v>
      </c>
    </row>
    <row r="217" spans="3:124" x14ac:dyDescent="0.25">
      <c r="C217">
        <v>48.804901055474026</v>
      </c>
      <c r="D217">
        <v>1.4907367631466239E-3</v>
      </c>
      <c r="M217">
        <v>42.261470014967649</v>
      </c>
      <c r="N217">
        <v>1.7769251915712599E-3</v>
      </c>
      <c r="W217">
        <v>33.307175713627174</v>
      </c>
      <c r="X217">
        <v>3.0459093484013701E-3</v>
      </c>
      <c r="AG217">
        <v>46.698575991728696</v>
      </c>
      <c r="AH217">
        <v>1.4875919479960999E-3</v>
      </c>
      <c r="AQ217">
        <v>29.333099583170569</v>
      </c>
      <c r="AR217">
        <v>3.7964189812283631E-3</v>
      </c>
      <c r="BA217">
        <v>23.341518477584593</v>
      </c>
      <c r="BB217">
        <v>9.7216076190683714E-3</v>
      </c>
      <c r="BK217">
        <v>129.08765435046831</v>
      </c>
      <c r="BL217">
        <v>1.1136327575118946E-4</v>
      </c>
      <c r="BU217">
        <v>140.34654676800287</v>
      </c>
      <c r="BV217">
        <v>9.7929447599626976E-5</v>
      </c>
      <c r="CE217">
        <v>60.237962683165456</v>
      </c>
      <c r="CF217">
        <v>5.9113117972676207E-4</v>
      </c>
      <c r="CO217">
        <v>55.418198843658189</v>
      </c>
      <c r="CP217">
        <v>6.9840707654830465E-4</v>
      </c>
      <c r="CY217">
        <v>22.364461952903302</v>
      </c>
      <c r="CZ217">
        <v>2.39989214168033E-2</v>
      </c>
      <c r="DI217">
        <v>18.549767202107439</v>
      </c>
      <c r="DJ217">
        <v>0.13458961585016643</v>
      </c>
      <c r="DS217">
        <v>30.90950143104655</v>
      </c>
      <c r="DT217">
        <v>4.3786468587610049E-3</v>
      </c>
    </row>
    <row r="218" spans="3:124" x14ac:dyDescent="0.25">
      <c r="C218">
        <v>49.030811795277252</v>
      </c>
      <c r="D218">
        <v>1.4501158510870961E-3</v>
      </c>
      <c r="M218">
        <v>42.450995970596949</v>
      </c>
      <c r="N218">
        <v>1.7285059644296292E-3</v>
      </c>
      <c r="W218">
        <v>33.460610978371392</v>
      </c>
      <c r="X218">
        <v>2.9502880526738056E-3</v>
      </c>
      <c r="AG218">
        <v>46.908671760722505</v>
      </c>
      <c r="AH218">
        <v>1.4484225036706254E-3</v>
      </c>
      <c r="AQ218">
        <v>29.480360593302439</v>
      </c>
      <c r="AR218">
        <v>3.6649486028146232E-3</v>
      </c>
      <c r="BA218">
        <v>23.516637563764863</v>
      </c>
      <c r="BB218">
        <v>9.2054602506636152E-3</v>
      </c>
      <c r="BK218">
        <v>129.6840064573189</v>
      </c>
      <c r="BL218">
        <v>1.0973874226118257E-4</v>
      </c>
      <c r="BU218">
        <v>140.99445733103349</v>
      </c>
      <c r="BV218">
        <v>9.6533887551579736E-5</v>
      </c>
      <c r="CE218">
        <v>60.514309751429721</v>
      </c>
      <c r="CF218">
        <v>5.7852717573350599E-4</v>
      </c>
      <c r="CO218">
        <v>55.672943799896451</v>
      </c>
      <c r="CP218">
        <v>6.8291274170487215E-4</v>
      </c>
      <c r="CY218">
        <v>22.520366296708101</v>
      </c>
      <c r="CZ218">
        <v>2.2693687617150321E-2</v>
      </c>
      <c r="DI218">
        <v>18.875755633061505</v>
      </c>
      <c r="DJ218">
        <v>0.12939528320173055</v>
      </c>
      <c r="DS218">
        <v>31.052295837535958</v>
      </c>
      <c r="DT218">
        <v>4.2294096486815997E-3</v>
      </c>
    </row>
    <row r="219" spans="3:124" x14ac:dyDescent="0.25">
      <c r="C219">
        <v>49.256722535080478</v>
      </c>
      <c r="D219">
        <v>1.4106018135189864E-3</v>
      </c>
      <c r="M219">
        <v>42.640521926226249</v>
      </c>
      <c r="N219">
        <v>1.6814061071568688E-3</v>
      </c>
      <c r="W219">
        <v>33.61404624311561</v>
      </c>
      <c r="X219">
        <v>2.8576129301912619E-3</v>
      </c>
      <c r="AG219">
        <v>47.118767529716315</v>
      </c>
      <c r="AH219">
        <v>1.410288954326905E-3</v>
      </c>
      <c r="AQ219">
        <v>29.62762160343431</v>
      </c>
      <c r="AR219">
        <v>3.5380168402839489E-3</v>
      </c>
      <c r="BA219">
        <v>23.691756649945134</v>
      </c>
      <c r="BB219">
        <v>8.7163906334581254E-3</v>
      </c>
      <c r="BK219">
        <v>130.28035856416949</v>
      </c>
      <c r="BL219">
        <v>1.0814516805916424E-4</v>
      </c>
      <c r="BU219">
        <v>141.64236789406411</v>
      </c>
      <c r="BV219">
        <v>9.5164460119688077E-5</v>
      </c>
      <c r="CE219">
        <v>60.790656819693986</v>
      </c>
      <c r="CF219">
        <v>5.6622835479029816E-4</v>
      </c>
      <c r="CO219">
        <v>55.927688756134714</v>
      </c>
      <c r="CP219">
        <v>6.678049972957174E-4</v>
      </c>
      <c r="CY219">
        <v>22.6762706405129</v>
      </c>
      <c r="CZ219">
        <v>2.1446330444631543E-2</v>
      </c>
      <c r="DI219">
        <v>19.201744064015571</v>
      </c>
      <c r="DJ219">
        <v>0.12406732136700625</v>
      </c>
      <c r="DS219">
        <v>31.195090244025366</v>
      </c>
      <c r="DT219">
        <v>4.084946452698004E-3</v>
      </c>
    </row>
    <row r="220" spans="3:124" x14ac:dyDescent="0.25">
      <c r="C220">
        <v>49.482633274883703</v>
      </c>
      <c r="D220">
        <v>1.3721644893484753E-3</v>
      </c>
      <c r="M220">
        <v>42.830047881855549</v>
      </c>
      <c r="N220">
        <v>1.635589668397416E-3</v>
      </c>
      <c r="W220">
        <v>33.767481507859827</v>
      </c>
      <c r="X220">
        <v>2.7677954824369237E-3</v>
      </c>
      <c r="AG220">
        <v>47.328863298710125</v>
      </c>
      <c r="AH220">
        <v>1.3731637449631343E-3</v>
      </c>
      <c r="AQ220">
        <v>29.774882613566181</v>
      </c>
      <c r="AR220">
        <v>3.4154679825340482E-3</v>
      </c>
      <c r="BA220">
        <v>23.866875736125404</v>
      </c>
      <c r="BB220">
        <v>8.2530121769247584E-3</v>
      </c>
      <c r="BK220">
        <v>130.87671067102008</v>
      </c>
      <c r="BL220">
        <v>1.0658182617623382E-4</v>
      </c>
      <c r="BU220">
        <v>142.29027845709473</v>
      </c>
      <c r="BV220">
        <v>9.3820560195425265E-5</v>
      </c>
      <c r="CE220">
        <v>61.067003887958251</v>
      </c>
      <c r="CF220">
        <v>5.5422642396006096E-4</v>
      </c>
      <c r="CO220">
        <v>56.182433712372976</v>
      </c>
      <c r="CP220">
        <v>6.5307310602802642E-4</v>
      </c>
      <c r="CY220">
        <v>22.8321749843177</v>
      </c>
      <c r="CZ220">
        <v>2.0255151053782287E-2</v>
      </c>
      <c r="DI220">
        <v>19.527732494969637</v>
      </c>
      <c r="DJ220">
        <v>0.11862777870148587</v>
      </c>
      <c r="DS220">
        <v>31.337884650514773</v>
      </c>
      <c r="DT220">
        <v>3.9451169644371641E-3</v>
      </c>
    </row>
    <row r="221" spans="3:124" x14ac:dyDescent="0.25">
      <c r="C221">
        <v>49.708544014686929</v>
      </c>
      <c r="D221">
        <v>1.3347745393378636E-3</v>
      </c>
      <c r="M221">
        <v>43.019573837484849</v>
      </c>
      <c r="N221">
        <v>1.5910216764300044E-3</v>
      </c>
      <c r="W221">
        <v>33.920916772604045</v>
      </c>
      <c r="X221">
        <v>2.6807497743716697E-3</v>
      </c>
      <c r="AG221">
        <v>47.538959067703935</v>
      </c>
      <c r="AH221">
        <v>1.3370200593163851E-3</v>
      </c>
      <c r="AQ221">
        <v>29.922143623698052</v>
      </c>
      <c r="AR221">
        <v>3.2971515941996126E-3</v>
      </c>
      <c r="BA221">
        <v>24.041994822305675</v>
      </c>
      <c r="BB221">
        <v>7.8140057454322218E-3</v>
      </c>
      <c r="BK221">
        <v>131.47306277787067</v>
      </c>
      <c r="BL221">
        <v>1.0504800989722615E-4</v>
      </c>
      <c r="BU221">
        <v>142.93818902012535</v>
      </c>
      <c r="BV221">
        <v>9.2501599335268738E-5</v>
      </c>
      <c r="CE221">
        <v>61.343350956222515</v>
      </c>
      <c r="CF221">
        <v>5.4251334063723196E-4</v>
      </c>
      <c r="CO221">
        <v>56.437178668611239</v>
      </c>
      <c r="CP221">
        <v>6.3870665960732802E-4</v>
      </c>
      <c r="CY221">
        <v>22.988079328122499</v>
      </c>
      <c r="CZ221">
        <v>1.9118444357946688E-2</v>
      </c>
      <c r="DI221">
        <v>19.853720925923703</v>
      </c>
      <c r="DJ221">
        <v>0.11309980953205789</v>
      </c>
      <c r="DS221">
        <v>31.480679057004181</v>
      </c>
      <c r="DT221">
        <v>3.8097845141157457E-3</v>
      </c>
    </row>
    <row r="222" spans="3:124" x14ac:dyDescent="0.25">
      <c r="C222">
        <v>49.934454754490154</v>
      </c>
      <c r="D222">
        <v>1.298403423710921E-3</v>
      </c>
      <c r="M222">
        <v>43.209099793114149</v>
      </c>
      <c r="N222">
        <v>1.5476681124737188E-3</v>
      </c>
      <c r="W222">
        <v>34.074352037348262</v>
      </c>
      <c r="X222">
        <v>2.5963923642450129E-3</v>
      </c>
      <c r="AG222">
        <v>47.749054836697745</v>
      </c>
      <c r="AH222">
        <v>1.3018317998406293E-3</v>
      </c>
      <c r="AQ222">
        <v>30.069404633829922</v>
      </c>
      <c r="AR222">
        <v>3.1829223414633311E-3</v>
      </c>
      <c r="BA222">
        <v>24.217113908485945</v>
      </c>
      <c r="BB222">
        <v>7.39811675267814E-3</v>
      </c>
      <c r="BK222">
        <v>132.06941488472125</v>
      </c>
      <c r="BL222">
        <v>1.0354303210864102E-4</v>
      </c>
      <c r="BU222">
        <v>143.58609958315597</v>
      </c>
      <c r="BV222">
        <v>9.1207005229390837E-5</v>
      </c>
      <c r="CE222">
        <v>61.61969802448678</v>
      </c>
      <c r="CF222">
        <v>5.3108130422780525E-4</v>
      </c>
      <c r="CO222">
        <v>56.691923624849501</v>
      </c>
      <c r="CP222">
        <v>6.2469556770457875E-4</v>
      </c>
      <c r="CY222">
        <v>23.143983671927298</v>
      </c>
      <c r="CZ222">
        <v>1.8034503425556053E-2</v>
      </c>
      <c r="DI222">
        <v>20.179709356877769</v>
      </c>
      <c r="DJ222">
        <v>0.10750748807479087</v>
      </c>
      <c r="DS222">
        <v>31.623473463493589</v>
      </c>
      <c r="DT222">
        <v>3.6788159934255087E-3</v>
      </c>
    </row>
    <row r="223" spans="3:124" x14ac:dyDescent="0.25">
      <c r="C223">
        <v>50.16036549429338</v>
      </c>
      <c r="D223">
        <v>1.263023380368443E-3</v>
      </c>
      <c r="M223">
        <v>43.398625748743449</v>
      </c>
      <c r="N223">
        <v>1.5054958847214293E-3</v>
      </c>
      <c r="W223">
        <v>34.22778730209248</v>
      </c>
      <c r="X223">
        <v>2.5146422351468743E-3</v>
      </c>
      <c r="AG223">
        <v>47.959150605691555</v>
      </c>
      <c r="AH223">
        <v>1.2675735682358661E-3</v>
      </c>
      <c r="AQ223">
        <v>30.216665643961793</v>
      </c>
      <c r="AR223">
        <v>3.0726398233018102E-3</v>
      </c>
      <c r="BA223">
        <v>24.392232994666216</v>
      </c>
      <c r="BB223">
        <v>7.0041523399991075E-3</v>
      </c>
      <c r="BK223">
        <v>132.66576699157184</v>
      </c>
      <c r="BL223">
        <v>1.0206622467036293E-4</v>
      </c>
      <c r="BU223">
        <v>144.23401014618659</v>
      </c>
      <c r="BV223">
        <v>8.9936221189570607E-5</v>
      </c>
      <c r="CE223">
        <v>61.896045092751045</v>
      </c>
      <c r="CF223">
        <v>5.1992274813148019E-4</v>
      </c>
      <c r="CO223">
        <v>56.946668581087764</v>
      </c>
      <c r="CP223">
        <v>6.1103004732535949E-4</v>
      </c>
      <c r="CY223">
        <v>23.299888015732098</v>
      </c>
      <c r="CZ223">
        <v>1.7001623636495412E-2</v>
      </c>
      <c r="DI223">
        <v>20.505697787831835</v>
      </c>
      <c r="DJ223">
        <v>0.1018756003254814</v>
      </c>
      <c r="DS223">
        <v>31.766267869982997</v>
      </c>
      <c r="DT223">
        <v>3.5520817811874029E-3</v>
      </c>
    </row>
    <row r="224" spans="3:124" x14ac:dyDescent="0.25">
      <c r="C224">
        <v>50.386276234096606</v>
      </c>
      <c r="D224">
        <v>1.2286074036974312E-3</v>
      </c>
      <c r="M224">
        <v>43.588151704372748</v>
      </c>
      <c r="N224">
        <v>1.4644728030808007E-3</v>
      </c>
      <c r="W224">
        <v>34.381222566836698</v>
      </c>
      <c r="X224">
        <v>2.43542072826541E-3</v>
      </c>
      <c r="AG224">
        <v>48.169246374685365</v>
      </c>
      <c r="AH224">
        <v>1.2342206465128487E-3</v>
      </c>
      <c r="AQ224">
        <v>30.363926654093664</v>
      </c>
      <c r="AR224">
        <v>2.9661684080192858E-3</v>
      </c>
      <c r="BA224">
        <v>24.567352080846486</v>
      </c>
      <c r="BB224">
        <v>6.6309786411557431E-3</v>
      </c>
      <c r="BK224">
        <v>133.26211909842243</v>
      </c>
      <c r="BL224">
        <v>1.0061693781020428E-4</v>
      </c>
      <c r="BU224">
        <v>144.88192070921721</v>
      </c>
      <c r="BV224">
        <v>8.8688705655551978E-5</v>
      </c>
      <c r="CE224">
        <v>62.17239216101531</v>
      </c>
      <c r="CF224">
        <v>5.0903033201399859E-4</v>
      </c>
      <c r="CO224">
        <v>57.201413537326026</v>
      </c>
      <c r="CP224">
        <v>5.9770061256529162E-4</v>
      </c>
      <c r="CY224">
        <v>23.455792359536897</v>
      </c>
      <c r="CZ224">
        <v>1.60181065972183E-2</v>
      </c>
      <c r="DI224">
        <v>20.831686218785901</v>
      </c>
      <c r="DJ224">
        <v>9.6229415850456204E-2</v>
      </c>
      <c r="DS224">
        <v>31.909062276472405</v>
      </c>
      <c r="DT224">
        <v>3.4294556698036137E-3</v>
      </c>
    </row>
    <row r="225" spans="3:124" x14ac:dyDescent="0.25">
      <c r="C225">
        <v>50.612186973899831</v>
      </c>
      <c r="D225">
        <v>1.1951292239576797E-3</v>
      </c>
      <c r="M225">
        <v>43.777677660002048</v>
      </c>
      <c r="N225">
        <v>1.4245675546035667E-3</v>
      </c>
      <c r="W225">
        <v>34.534657831580915</v>
      </c>
      <c r="X225">
        <v>2.3586514778166775E-3</v>
      </c>
      <c r="AG225">
        <v>48.379342143679175</v>
      </c>
      <c r="AH225">
        <v>1.2017489785783487E-3</v>
      </c>
      <c r="AQ225">
        <v>30.511187664225535</v>
      </c>
      <c r="AR225">
        <v>2.8633770749242173E-3</v>
      </c>
      <c r="BA225">
        <v>24.742471167026757</v>
      </c>
      <c r="BB225">
        <v>6.2775181353759988E-3</v>
      </c>
      <c r="BK225">
        <v>133.85847120527302</v>
      </c>
      <c r="BL225">
        <v>9.9194539540343744E-5</v>
      </c>
      <c r="BU225">
        <v>145.52983127224783</v>
      </c>
      <c r="BV225">
        <v>8.7463931719104388E-5</v>
      </c>
      <c r="CE225">
        <v>62.448739229279575</v>
      </c>
      <c r="CF225">
        <v>4.9839693435827122E-4</v>
      </c>
      <c r="CO225">
        <v>57.456158493564288</v>
      </c>
      <c r="CP225">
        <v>5.8469806473655805E-4</v>
      </c>
      <c r="CY225">
        <v>23.611696703341696</v>
      </c>
      <c r="CZ225">
        <v>1.5082263814346641E-2</v>
      </c>
      <c r="DI225">
        <v>21.157674649739967</v>
      </c>
      <c r="DJ225">
        <v>9.0594442005477532E-2</v>
      </c>
      <c r="DS225">
        <v>32.051856682961812</v>
      </c>
      <c r="DT225">
        <v>3.3108147925346764E-3</v>
      </c>
    </row>
    <row r="226" spans="3:124" x14ac:dyDescent="0.25">
      <c r="C226">
        <v>50.838097713703057</v>
      </c>
      <c r="D226">
        <v>1.1625632872300673E-3</v>
      </c>
      <c r="M226">
        <v>43.967203615631348</v>
      </c>
      <c r="N226">
        <v>1.3857496795843291E-3</v>
      </c>
      <c r="W226">
        <v>34.688093096325133</v>
      </c>
      <c r="X226">
        <v>2.2842603476119455E-3</v>
      </c>
      <c r="AG226">
        <v>48.589437912672985</v>
      </c>
      <c r="AH226">
        <v>1.1701351523263201E-3</v>
      </c>
      <c r="AQ226">
        <v>30.658448674357405</v>
      </c>
      <c r="AR226">
        <v>2.7641392610063759E-3</v>
      </c>
      <c r="BA226">
        <v>24.917590253207027</v>
      </c>
      <c r="BB226">
        <v>5.9427470897289942E-3</v>
      </c>
      <c r="BK226">
        <v>134.45482331212361</v>
      </c>
      <c r="BL226">
        <v>9.7798415094778335E-5</v>
      </c>
      <c r="BU226">
        <v>146.17774183527845</v>
      </c>
      <c r="BV226">
        <v>8.6261386665076035E-5</v>
      </c>
      <c r="CE226">
        <v>62.725086297543839</v>
      </c>
      <c r="CF226">
        <v>4.8801564528339319E-4</v>
      </c>
      <c r="CO226">
        <v>57.710903449802551</v>
      </c>
      <c r="CP226">
        <v>5.7201348285100193E-4</v>
      </c>
      <c r="CY226">
        <v>23.767601047146496</v>
      </c>
      <c r="CZ226">
        <v>1.419242012751095E-2</v>
      </c>
      <c r="DI226">
        <v>21.483663080694033</v>
      </c>
      <c r="DJ226">
        <v>8.4996163712004275E-2</v>
      </c>
      <c r="DS226">
        <v>32.19465108945122</v>
      </c>
      <c r="DT226">
        <v>3.1960395516264454E-3</v>
      </c>
    </row>
    <row r="227" spans="3:124" x14ac:dyDescent="0.25">
      <c r="C227">
        <v>51.064008453506283</v>
      </c>
      <c r="D227">
        <v>1.1308847359112366E-3</v>
      </c>
      <c r="M227">
        <v>44.156729571260648</v>
      </c>
      <c r="N227">
        <v>1.3479895483106516E-3</v>
      </c>
      <c r="W227">
        <v>34.841528361069351</v>
      </c>
      <c r="X227">
        <v>2.2121753692288023E-3</v>
      </c>
      <c r="AG227">
        <v>48.799533681666794</v>
      </c>
      <c r="AH227">
        <v>1.1393563822207841E-3</v>
      </c>
      <c r="AQ227">
        <v>30.805709684489276</v>
      </c>
      <c r="AR227">
        <v>2.6683327124744595E-3</v>
      </c>
      <c r="BA227">
        <v>25.092709339387298</v>
      </c>
      <c r="BB227">
        <v>5.6256930912852053E-3</v>
      </c>
      <c r="BK227">
        <v>135.0511754189742</v>
      </c>
      <c r="BL227">
        <v>9.6427966386942763E-5</v>
      </c>
      <c r="BU227">
        <v>146.82565239830907</v>
      </c>
      <c r="BV227">
        <v>8.5080571528763977E-5</v>
      </c>
      <c r="CE227">
        <v>63.001433365808104</v>
      </c>
      <c r="CF227">
        <v>4.7787975962109477E-4</v>
      </c>
      <c r="CO227">
        <v>57.965648406040813</v>
      </c>
      <c r="CP227">
        <v>5.5963821444589745E-4</v>
      </c>
      <c r="CY227">
        <v>23.923505390951295</v>
      </c>
      <c r="CZ227">
        <v>1.3346916903141557E-2</v>
      </c>
      <c r="DI227">
        <v>21.809651511648099</v>
      </c>
      <c r="DJ227">
        <v>7.9459772504140061E-2</v>
      </c>
      <c r="DS227">
        <v>32.337445495940628</v>
      </c>
      <c r="DT227">
        <v>3.0850135473094835E-3</v>
      </c>
    </row>
    <row r="228" spans="3:124" x14ac:dyDescent="0.25">
      <c r="C228">
        <v>51.289919193309508</v>
      </c>
      <c r="D228">
        <v>1.1000693897397569E-3</v>
      </c>
      <c r="M228">
        <v>44.346255526889948</v>
      </c>
      <c r="N228">
        <v>1.3112583384466722E-3</v>
      </c>
      <c r="W228">
        <v>34.994963625813568</v>
      </c>
      <c r="X228">
        <v>2.1423266817526231E-3</v>
      </c>
      <c r="AG228">
        <v>49.009629450660604</v>
      </c>
      <c r="AH228">
        <v>1.1093904923566297E-3</v>
      </c>
      <c r="AQ228">
        <v>30.952970694621147</v>
      </c>
      <c r="AR228">
        <v>2.5758393410169294E-3</v>
      </c>
      <c r="BA228">
        <v>25.267828425567568</v>
      </c>
      <c r="BB228">
        <v>5.3254326689862299E-3</v>
      </c>
      <c r="BK228">
        <v>135.64752752582478</v>
      </c>
      <c r="BL228">
        <v>9.5082611486689255E-5</v>
      </c>
      <c r="BU228">
        <v>147.4735629613397</v>
      </c>
      <c r="BV228">
        <v>8.3921000668948998E-5</v>
      </c>
      <c r="CE228">
        <v>63.277780434072369</v>
      </c>
      <c r="CF228">
        <v>4.679827702395961E-4</v>
      </c>
      <c r="CO228">
        <v>58.220393362279076</v>
      </c>
      <c r="CP228">
        <v>5.475638667390688E-4</v>
      </c>
      <c r="CY228">
        <v>24.079409734756094</v>
      </c>
      <c r="CZ228">
        <v>1.254411499181423E-2</v>
      </c>
      <c r="DI228">
        <v>22.135639942602165</v>
      </c>
      <c r="DJ228">
        <v>7.4009889105894539E-2</v>
      </c>
      <c r="DS228">
        <v>32.480239902430036</v>
      </c>
      <c r="DT228">
        <v>2.9776235076915936E-3</v>
      </c>
    </row>
    <row r="229" spans="3:124" x14ac:dyDescent="0.25">
      <c r="C229">
        <v>51.515829933112734</v>
      </c>
      <c r="D229">
        <v>1.0700937273393242E-3</v>
      </c>
      <c r="M229">
        <v>44.535781482519248</v>
      </c>
      <c r="N229">
        <v>1.2755280130329922E-3</v>
      </c>
      <c r="W229">
        <v>35.148398890557786</v>
      </c>
      <c r="X229">
        <v>2.0746464730551977E-3</v>
      </c>
      <c r="AG229">
        <v>49.219725219654414</v>
      </c>
      <c r="AH229">
        <v>1.0802158999849447E-3</v>
      </c>
      <c r="AQ229">
        <v>31.100231704753018</v>
      </c>
      <c r="AR229">
        <v>2.4865450846513681E-3</v>
      </c>
      <c r="BA229">
        <v>25.442947511747839</v>
      </c>
      <c r="BB229">
        <v>5.0410890046906423E-3</v>
      </c>
      <c r="BK229">
        <v>136.24387963267537</v>
      </c>
      <c r="BL229">
        <v>9.3761784115855862E-5</v>
      </c>
      <c r="BU229">
        <v>148.12147352437032</v>
      </c>
      <c r="BV229">
        <v>8.2782201355978828E-5</v>
      </c>
      <c r="CE229">
        <v>63.554127502336634</v>
      </c>
      <c r="CF229">
        <v>4.5831836160530862E-4</v>
      </c>
      <c r="CO229">
        <v>58.475138318517338</v>
      </c>
      <c r="CP229">
        <v>5.3578229810059559E-4</v>
      </c>
      <c r="CY229">
        <v>24.235314078560894</v>
      </c>
      <c r="CZ229">
        <v>1.1782397452581627E-2</v>
      </c>
      <c r="DI229">
        <v>22.461628373556231</v>
      </c>
      <c r="DJ229">
        <v>6.8670284284843869E-2</v>
      </c>
      <c r="DS229">
        <v>32.623034308919443</v>
      </c>
      <c r="DT229">
        <v>2.8737592195620305E-3</v>
      </c>
    </row>
    <row r="230" spans="3:124" x14ac:dyDescent="0.25">
      <c r="C230">
        <v>51.741740672915959</v>
      </c>
      <c r="D230">
        <v>1.0409348682648674E-3</v>
      </c>
      <c r="M230">
        <v>44.725307438148548</v>
      </c>
      <c r="N230">
        <v>1.2407712990860514E-3</v>
      </c>
      <c r="W230">
        <v>35.301834155302004</v>
      </c>
      <c r="X230">
        <v>2.009068922577711E-3</v>
      </c>
      <c r="AG230">
        <v>49.429820988648224</v>
      </c>
      <c r="AH230">
        <v>1.051811599489872E-3</v>
      </c>
      <c r="AQ230">
        <v>31.247492714884888</v>
      </c>
      <c r="AR230">
        <v>2.4003397730303615E-3</v>
      </c>
      <c r="BA230">
        <v>25.618066597928109</v>
      </c>
      <c r="BB230">
        <v>4.7718297324729798E-3</v>
      </c>
      <c r="BK230">
        <v>136.84023173952596</v>
      </c>
      <c r="BL230">
        <v>9.2464933161687517E-5</v>
      </c>
      <c r="BU230">
        <v>148.76938408740094</v>
      </c>
      <c r="BV230">
        <v>8.1663713374305463E-5</v>
      </c>
      <c r="CE230">
        <v>63.830474570600899</v>
      </c>
      <c r="CF230">
        <v>4.4888040357314888E-4</v>
      </c>
      <c r="CO230">
        <v>58.729883274755601</v>
      </c>
      <c r="CP230">
        <v>5.2428560982885656E-4</v>
      </c>
      <c r="CY230">
        <v>24.391218422365693</v>
      </c>
      <c r="CZ230">
        <v>1.1060172048484735E-2</v>
      </c>
      <c r="DI230">
        <v>22.787616804510296</v>
      </c>
      <c r="DJ230">
        <v>6.3463603131946933E-2</v>
      </c>
      <c r="DS230">
        <v>32.765828715408851</v>
      </c>
      <c r="DT230">
        <v>2.7733134601241462E-3</v>
      </c>
    </row>
    <row r="231" spans="3:124" x14ac:dyDescent="0.25">
      <c r="C231">
        <v>51.967651412719185</v>
      </c>
      <c r="D231">
        <v>1.0125705555378965E-3</v>
      </c>
      <c r="M231">
        <v>44.914833393777847</v>
      </c>
      <c r="N231">
        <v>1.2069616667806306E-3</v>
      </c>
      <c r="W231">
        <v>35.455269420046221</v>
      </c>
      <c r="X231">
        <v>1.9455301455856666E-3</v>
      </c>
      <c r="AG231">
        <v>49.639916757642034</v>
      </c>
      <c r="AH231">
        <v>1.0241571468043707E-3</v>
      </c>
      <c r="AQ231">
        <v>31.394753725016759</v>
      </c>
      <c r="AR231">
        <v>2.3171169970746782E-3</v>
      </c>
      <c r="BA231">
        <v>25.79318568410838</v>
      </c>
      <c r="BB231">
        <v>4.5168648249235841E-3</v>
      </c>
      <c r="BK231">
        <v>137.43658384637655</v>
      </c>
      <c r="BL231">
        <v>9.1191522207399869E-5</v>
      </c>
      <c r="BU231">
        <v>149.41729465043156</v>
      </c>
      <c r="BV231">
        <v>8.0565088638909525E-5</v>
      </c>
      <c r="CE231">
        <v>64.106821638865171</v>
      </c>
      <c r="CF231">
        <v>4.3966294539669258E-4</v>
      </c>
      <c r="CO231">
        <v>58.984628230993863</v>
      </c>
      <c r="CP231">
        <v>5.1306613821920427E-4</v>
      </c>
      <c r="CY231">
        <v>24.547122766170492</v>
      </c>
      <c r="CZ231">
        <v>1.0375873518136401E-2</v>
      </c>
      <c r="DI231">
        <v>23.113605235464362</v>
      </c>
      <c r="DJ231">
        <v>5.8411098215133829E-2</v>
      </c>
      <c r="DS231">
        <v>32.908623121898259</v>
      </c>
      <c r="DT231">
        <v>2.6761819296714745E-3</v>
      </c>
    </row>
    <row r="232" spans="3:124" x14ac:dyDescent="0.25">
      <c r="C232">
        <v>52.193562152522411</v>
      </c>
      <c r="D232">
        <v>9.8497913865772764E-4</v>
      </c>
      <c r="M232">
        <v>45.104359349407147</v>
      </c>
      <c r="N232">
        <v>1.174073309199625E-3</v>
      </c>
      <c r="W232">
        <v>35.608704684790439</v>
      </c>
      <c r="X232">
        <v>1.8839681388636968E-3</v>
      </c>
      <c r="AG232">
        <v>49.850012526635844</v>
      </c>
      <c r="AH232">
        <v>9.9723264425260268E-4</v>
      </c>
      <c r="AQ232">
        <v>31.54201473514863</v>
      </c>
      <c r="AR232">
        <v>2.2367739828072193E-3</v>
      </c>
      <c r="BA232">
        <v>25.96830477028865</v>
      </c>
      <c r="BB232">
        <v>4.2754445649212363E-3</v>
      </c>
      <c r="BK232">
        <v>138.03293595322714</v>
      </c>
      <c r="BL232">
        <v>8.9941029079218415E-5</v>
      </c>
      <c r="BU232">
        <v>150.06520521346218</v>
      </c>
      <c r="BV232">
        <v>7.9485890825069881E-5</v>
      </c>
      <c r="CE232">
        <v>64.383168707129443</v>
      </c>
      <c r="CF232">
        <v>4.3066020994971026E-4</v>
      </c>
      <c r="CO232">
        <v>59.239373187232125</v>
      </c>
      <c r="CP232">
        <v>5.0211644691399338E-4</v>
      </c>
      <c r="CY232">
        <v>24.703027109975292</v>
      </c>
      <c r="CZ232">
        <v>9.7279656289013059E-3</v>
      </c>
      <c r="DI232">
        <v>23.439593666418428</v>
      </c>
      <c r="DJ232">
        <v>5.3532377224271496E-2</v>
      </c>
      <c r="DS232">
        <v>33.051417528387667</v>
      </c>
      <c r="DT232">
        <v>2.5822631852203781E-3</v>
      </c>
    </row>
    <row r="233" spans="3:124" x14ac:dyDescent="0.25">
      <c r="C233">
        <v>52.419472892325636</v>
      </c>
      <c r="D233">
        <v>9.5813955707564299E-4</v>
      </c>
      <c r="M233">
        <v>45.293885305036447</v>
      </c>
      <c r="N233">
        <v>1.1420811226356014E-3</v>
      </c>
      <c r="W233">
        <v>35.762139949534657</v>
      </c>
      <c r="X233">
        <v>1.8243227278186263E-3</v>
      </c>
      <c r="AG233">
        <v>50.060108295629654</v>
      </c>
      <c r="AH233">
        <v>9.7101872580705067E-4</v>
      </c>
      <c r="AQ233">
        <v>31.689275745280501</v>
      </c>
      <c r="AR233">
        <v>2.1592114692640845E-3</v>
      </c>
      <c r="BA233">
        <v>26.143423856468921</v>
      </c>
      <c r="BB233">
        <v>4.046857601122133E-3</v>
      </c>
      <c r="BK233">
        <v>138.62928806007773</v>
      </c>
      <c r="BL233">
        <v>8.8712945409239041E-5</v>
      </c>
      <c r="BU233">
        <v>150.7131157764928</v>
      </c>
      <c r="BV233">
        <v>7.8425695010958665E-5</v>
      </c>
      <c r="CE233">
        <v>64.659515775393714</v>
      </c>
      <c r="CF233">
        <v>4.2186658815098382E-4</v>
      </c>
      <c r="CO233">
        <v>59.494118143470388</v>
      </c>
      <c r="CP233">
        <v>4.9142931952323571E-4</v>
      </c>
      <c r="CY233">
        <v>24.858931453780091</v>
      </c>
      <c r="CZ233">
        <v>9.1149430177648021E-3</v>
      </c>
      <c r="DI233">
        <v>23.765582097372494</v>
      </c>
      <c r="DJ233">
        <v>4.8845170747249984E-2</v>
      </c>
      <c r="DS233">
        <v>33.194211934877075</v>
      </c>
      <c r="DT233">
        <v>2.4914585751109322E-3</v>
      </c>
    </row>
    <row r="234" spans="3:124" x14ac:dyDescent="0.25">
      <c r="C234">
        <v>52.645383632128862</v>
      </c>
      <c r="D234">
        <v>9.3203132411936172E-4</v>
      </c>
      <c r="M234">
        <v>45.483411260665747</v>
      </c>
      <c r="N234">
        <v>1.1109606874291178E-3</v>
      </c>
      <c r="W234">
        <v>35.915575214278874</v>
      </c>
      <c r="X234">
        <v>1.7665355149595805E-3</v>
      </c>
      <c r="AG234">
        <v>50.270204064623464</v>
      </c>
      <c r="AH234">
        <v>9.4549654274877983E-4</v>
      </c>
      <c r="AQ234">
        <v>31.836536755412371</v>
      </c>
      <c r="AR234">
        <v>2.0843335903618252E-3</v>
      </c>
      <c r="BA234">
        <v>26.318542942649191</v>
      </c>
      <c r="BB234">
        <v>3.8304290852222422E-3</v>
      </c>
      <c r="BK234">
        <v>139.22564016692832</v>
      </c>
      <c r="BL234">
        <v>8.7506776213500551E-5</v>
      </c>
      <c r="BU234">
        <v>151.36102633952342</v>
      </c>
      <c r="BV234">
        <v>7.7384087332566393E-5</v>
      </c>
      <c r="CE234">
        <v>64.935862843657986</v>
      </c>
      <c r="CF234">
        <v>4.13276633584672E-4</v>
      </c>
      <c r="CO234">
        <v>59.74886309970865</v>
      </c>
      <c r="CP234">
        <v>4.8099775250548142E-4</v>
      </c>
      <c r="CY234">
        <v>25.01483579758489</v>
      </c>
      <c r="CZ234">
        <v>8.5353328264873626E-3</v>
      </c>
      <c r="DI234">
        <v>24.09157052832656</v>
      </c>
      <c r="DJ234">
        <v>4.4365125674561814E-2</v>
      </c>
      <c r="DS234">
        <v>33.337006341366482</v>
      </c>
      <c r="DT234">
        <v>2.4036721745860053E-3</v>
      </c>
    </row>
    <row r="235" spans="3:124" x14ac:dyDescent="0.25">
      <c r="C235">
        <v>52.871294371932088</v>
      </c>
      <c r="D235">
        <v>9.0663451135554105E-4</v>
      </c>
      <c r="M235">
        <v>45.672937216295047</v>
      </c>
      <c r="N235">
        <v>1.0806882493291847E-3</v>
      </c>
      <c r="W235">
        <v>36.069010479023092</v>
      </c>
      <c r="X235">
        <v>1.7105498297243272E-3</v>
      </c>
      <c r="AG235">
        <v>50.480299833617273</v>
      </c>
      <c r="AH235">
        <v>9.2064774971962213E-4</v>
      </c>
      <c r="AQ235">
        <v>31.983797765544242</v>
      </c>
      <c r="AR235">
        <v>2.0120477606027768E-3</v>
      </c>
      <c r="BA235">
        <v>26.493662028829462</v>
      </c>
      <c r="BB235">
        <v>3.6255188889007185E-3</v>
      </c>
      <c r="BK235">
        <v>139.8219922737789</v>
      </c>
      <c r="BL235">
        <v>8.6322039484672074E-5</v>
      </c>
      <c r="BU235">
        <v>152.00893690255404</v>
      </c>
      <c r="BV235">
        <v>7.6360664650480114E-5</v>
      </c>
      <c r="CE235">
        <v>65.212209911922258</v>
      </c>
      <c r="CF235">
        <v>4.0488505730874592E-4</v>
      </c>
      <c r="CO235">
        <v>60.003608055946913</v>
      </c>
      <c r="CP235">
        <v>4.7081494829907507E-4</v>
      </c>
      <c r="CY235">
        <v>25.17074014138969</v>
      </c>
      <c r="CZ235">
        <v>7.9876961380832001E-3</v>
      </c>
      <c r="DI235">
        <v>24.417558959280626</v>
      </c>
      <c r="DJ235">
        <v>4.0105629410800606E-2</v>
      </c>
      <c r="DS235">
        <v>33.47980074785589</v>
      </c>
      <c r="DT235">
        <v>2.3188107223570654E-3</v>
      </c>
    </row>
    <row r="236" spans="3:124" x14ac:dyDescent="0.25">
      <c r="C236">
        <v>53.097205111735313</v>
      </c>
      <c r="D236">
        <v>8.8192973337839517E-4</v>
      </c>
      <c r="M236">
        <v>45.862463171924347</v>
      </c>
      <c r="N236">
        <v>1.0512407013616252E-3</v>
      </c>
      <c r="W236">
        <v>36.22244574376731</v>
      </c>
      <c r="X236">
        <v>1.6563106796215232E-3</v>
      </c>
      <c r="AG236">
        <v>50.690395602611083</v>
      </c>
      <c r="AH236">
        <v>8.964544911553553E-4</v>
      </c>
      <c r="AQ236">
        <v>32.131058775676117</v>
      </c>
      <c r="AR236">
        <v>1.9422645645031853E-3</v>
      </c>
      <c r="BA236">
        <v>26.668781115009732</v>
      </c>
      <c r="BB236">
        <v>3.4315198982350693E-3</v>
      </c>
      <c r="BK236">
        <v>140.41834438062949</v>
      </c>
      <c r="BL236">
        <v>8.5158265798794609E-5</v>
      </c>
      <c r="BU236">
        <v>152.65684746558466</v>
      </c>
      <c r="BV236">
        <v>7.535503422806072E-5</v>
      </c>
      <c r="CE236">
        <v>65.48855698018653</v>
      </c>
      <c r="CF236">
        <v>3.9668672284440401E-4</v>
      </c>
      <c r="CO236">
        <v>60.258353012185175</v>
      </c>
      <c r="CP236">
        <v>4.6087430869424351E-4</v>
      </c>
      <c r="CY236">
        <v>25.326644485194489</v>
      </c>
      <c r="CZ236">
        <v>7.4706292220428228E-3</v>
      </c>
      <c r="DI236">
        <v>24.743547390234692</v>
      </c>
      <c r="DJ236">
        <v>3.6077669569734142E-2</v>
      </c>
      <c r="DS236">
        <v>33.622595154345298</v>
      </c>
      <c r="DT236">
        <v>2.2367835581637713E-3</v>
      </c>
    </row>
    <row r="237" spans="3:124" x14ac:dyDescent="0.25">
      <c r="C237">
        <v>53.323115851538539</v>
      </c>
      <c r="D237">
        <v>8.5789813301279582E-4</v>
      </c>
      <c r="M237">
        <v>46.051989127553647</v>
      </c>
      <c r="N237">
        <v>1.0225955661915022E-3</v>
      </c>
      <c r="W237">
        <v>36.375881008511527</v>
      </c>
      <c r="X237">
        <v>1.6037647026589344E-3</v>
      </c>
      <c r="AG237">
        <v>50.900491371604893</v>
      </c>
      <c r="AH237">
        <v>8.728993880892824E-4</v>
      </c>
      <c r="AQ237">
        <v>32.278319785807987</v>
      </c>
      <c r="AR237">
        <v>1.8748976496315982E-3</v>
      </c>
      <c r="BA237">
        <v>26.843900201190003</v>
      </c>
      <c r="BB237">
        <v>3.2478563832904982E-3</v>
      </c>
      <c r="BK237">
        <v>141.01469648748008</v>
      </c>
      <c r="BL237">
        <v>8.4014997935531695E-5</v>
      </c>
      <c r="BU237">
        <v>153.30475802861528</v>
      </c>
      <c r="BV237">
        <v>7.4366813420582178E-5</v>
      </c>
      <c r="CE237">
        <v>65.764904048450802</v>
      </c>
      <c r="CF237">
        <v>3.8867664133959207E-4</v>
      </c>
      <c r="CO237">
        <v>60.513097968423438</v>
      </c>
      <c r="CP237">
        <v>4.5116942843690451E-4</v>
      </c>
      <c r="CY237">
        <v>25.482548828999288</v>
      </c>
      <c r="CZ237">
        <v>6.9827645960410167E-3</v>
      </c>
      <c r="DI237">
        <v>25.069535821188758</v>
      </c>
      <c r="DJ237">
        <v>3.2289733145714539E-2</v>
      </c>
      <c r="DS237">
        <v>33.765389560834706</v>
      </c>
      <c r="DT237">
        <v>2.1575025613331583E-3</v>
      </c>
    </row>
    <row r="238" spans="3:124" x14ac:dyDescent="0.25">
      <c r="C238">
        <v>53.549026591341764</v>
      </c>
      <c r="D238">
        <v>8.3452136692057917E-4</v>
      </c>
      <c r="M238">
        <v>46.241515083182946</v>
      </c>
      <c r="N238">
        <v>9.9473097896615671E-4</v>
      </c>
      <c r="W238">
        <v>36.529316273255745</v>
      </c>
      <c r="X238">
        <v>1.5528601210281769E-3</v>
      </c>
      <c r="AG238">
        <v>51.110587140598703</v>
      </c>
      <c r="AH238">
        <v>8.4996552531590552E-4</v>
      </c>
      <c r="AQ238">
        <v>32.425580795939858</v>
      </c>
      <c r="AR238">
        <v>1.8098636231477568E-3</v>
      </c>
      <c r="BA238">
        <v>27.019019287370273</v>
      </c>
      <c r="BB238">
        <v>3.0739824405223936E-3</v>
      </c>
      <c r="BK238">
        <v>141.61104859433067</v>
      </c>
      <c r="BL238">
        <v>8.289179051141245E-5</v>
      </c>
      <c r="BU238">
        <v>153.9526685916459</v>
      </c>
      <c r="BV238">
        <v>7.3395629374917089E-5</v>
      </c>
      <c r="CE238">
        <v>66.041251116715074</v>
      </c>
      <c r="CF238">
        <v>3.8084996690007086E-4</v>
      </c>
      <c r="CO238">
        <v>60.7678429246617</v>
      </c>
      <c r="CP238">
        <v>4.4169408905545519E-4</v>
      </c>
      <c r="CY238">
        <v>25.638453172804088</v>
      </c>
      <c r="CZ238">
        <v>6.5227719121367413E-3</v>
      </c>
      <c r="DI238">
        <v>25.395524252142824</v>
      </c>
      <c r="DJ238">
        <v>2.8747748296746131E-2</v>
      </c>
      <c r="DS238">
        <v>33.908183967324113</v>
      </c>
      <c r="DT238">
        <v>2.0808820903427641E-3</v>
      </c>
    </row>
    <row r="239" spans="3:124" x14ac:dyDescent="0.25">
      <c r="C239">
        <v>53.77493733114499</v>
      </c>
      <c r="D239">
        <v>8.1178159159906349E-4</v>
      </c>
      <c r="M239">
        <v>46.431041038812246</v>
      </c>
      <c r="N239">
        <v>9.6762567062574868E-4</v>
      </c>
      <c r="W239">
        <v>36.682751537999962</v>
      </c>
      <c r="X239">
        <v>1.5035466960170065E-3</v>
      </c>
      <c r="AG239">
        <v>51.320682909592513</v>
      </c>
      <c r="AH239">
        <v>8.2763643890469089E-4</v>
      </c>
      <c r="AQ239">
        <v>32.572841806071729</v>
      </c>
      <c r="AR239">
        <v>1.7470819517350401E-3</v>
      </c>
      <c r="BA239">
        <v>27.194138373550544</v>
      </c>
      <c r="BB239">
        <v>2.9093805055892224E-3</v>
      </c>
      <c r="BK239">
        <v>142.20740070118126</v>
      </c>
      <c r="BL239">
        <v>8.1788209625571293E-5</v>
      </c>
      <c r="BU239">
        <v>154.60057915467652</v>
      </c>
      <c r="BV239">
        <v>7.2441118739366124E-5</v>
      </c>
      <c r="CE239">
        <v>66.317598184979346</v>
      </c>
      <c r="CF239">
        <v>3.7320199208175277E-4</v>
      </c>
      <c r="CO239">
        <v>61.022587880899962</v>
      </c>
      <c r="CP239">
        <v>4.3244225290214357E-4</v>
      </c>
      <c r="CY239">
        <v>25.794357516608887</v>
      </c>
      <c r="CZ239">
        <v>6.0893586756814331E-3</v>
      </c>
      <c r="DI239">
        <v>25.72151268309689</v>
      </c>
      <c r="DJ239">
        <v>2.5455070860609986E-2</v>
      </c>
      <c r="DS239">
        <v>34.050978373813521</v>
      </c>
      <c r="DT239">
        <v>2.0068389233910034E-3</v>
      </c>
    </row>
    <row r="240" spans="3:124" x14ac:dyDescent="0.25">
      <c r="C240">
        <v>54.000848070948216</v>
      </c>
      <c r="D240">
        <v>7.8966144976108643E-4</v>
      </c>
      <c r="M240">
        <v>46.620566994441546</v>
      </c>
      <c r="N240">
        <v>9.4125895166856399E-4</v>
      </c>
      <c r="W240">
        <v>36.83618680274418</v>
      </c>
      <c r="X240">
        <v>1.4557756841205897E-3</v>
      </c>
      <c r="AG240">
        <v>51.530778678586323</v>
      </c>
      <c r="AH240">
        <v>8.0589610405420672E-4</v>
      </c>
      <c r="AQ240">
        <v>32.7201028162036</v>
      </c>
      <c r="AR240">
        <v>1.6864748648221361E-3</v>
      </c>
      <c r="BA240">
        <v>27.369257459730814</v>
      </c>
      <c r="BB240">
        <v>2.7535599341502021E-3</v>
      </c>
      <c r="BK240">
        <v>142.80375280803185</v>
      </c>
      <c r="BL240">
        <v>8.0703832517506758E-5</v>
      </c>
      <c r="BU240">
        <v>155.24848971770714</v>
      </c>
      <c r="BV240">
        <v>7.1502927383250442E-5</v>
      </c>
      <c r="CE240">
        <v>66.593945253243618</v>
      </c>
      <c r="CF240">
        <v>3.6572814353823968E-4</v>
      </c>
      <c r="CO240">
        <v>61.277332837138225</v>
      </c>
      <c r="CP240">
        <v>4.234080574009597E-4</v>
      </c>
      <c r="CY240">
        <v>25.950261860413686</v>
      </c>
      <c r="CZ240">
        <v>5.6812708053098158E-3</v>
      </c>
      <c r="DI240">
        <v>26.047501114050956</v>
      </c>
      <c r="DJ240">
        <v>2.2412516580842107E-2</v>
      </c>
      <c r="DS240">
        <v>34.193772780302929</v>
      </c>
      <c r="DT240">
        <v>1.9352921999767484E-3</v>
      </c>
    </row>
    <row r="241" spans="3:124" x14ac:dyDescent="0.25">
      <c r="C241">
        <v>54.226758810751441</v>
      </c>
      <c r="D241">
        <v>7.6814405708618041E-4</v>
      </c>
      <c r="M241">
        <v>46.810092950070846</v>
      </c>
      <c r="N241">
        <v>9.1561069635870873E-4</v>
      </c>
      <c r="W241">
        <v>36.989622067488398</v>
      </c>
      <c r="X241">
        <v>1.4094997943237052E-3</v>
      </c>
      <c r="AG241">
        <v>51.740874447580133</v>
      </c>
      <c r="AH241">
        <v>7.8472892327718772E-4</v>
      </c>
      <c r="AQ241">
        <v>32.86736382633547</v>
      </c>
      <c r="AR241">
        <v>1.6279672609924394E-3</v>
      </c>
      <c r="BA241">
        <v>27.544376545911085</v>
      </c>
      <c r="BB241">
        <v>2.6060556482154582E-3</v>
      </c>
      <c r="BK241">
        <v>143.40010491488243</v>
      </c>
      <c r="BL241">
        <v>7.963824723640691E-5</v>
      </c>
      <c r="BU241">
        <v>155.89640028073777</v>
      </c>
      <c r="BV241">
        <v>7.0580710125899088E-5</v>
      </c>
      <c r="CE241">
        <v>66.87029232150789</v>
      </c>
      <c r="CF241">
        <v>3.5842397781778634E-4</v>
      </c>
      <c r="CO241">
        <v>61.532077793376487</v>
      </c>
      <c r="CP241">
        <v>4.1458580949433645E-4</v>
      </c>
      <c r="CY241">
        <v>26.106166204218486</v>
      </c>
      <c r="CZ241">
        <v>5.2972930424950515E-3</v>
      </c>
      <c r="DI241">
        <v>26.373489545005022</v>
      </c>
      <c r="DJ241">
        <v>1.9618438778388887E-2</v>
      </c>
      <c r="DS241">
        <v>34.336567186792337</v>
      </c>
      <c r="DT241">
        <v>1.8661633634891638E-3</v>
      </c>
    </row>
    <row r="242" spans="3:124" x14ac:dyDescent="0.25">
      <c r="C242">
        <v>54.452669550554667</v>
      </c>
      <c r="D242">
        <v>7.4721298933275236E-4</v>
      </c>
      <c r="M242">
        <v>46.999618905700146</v>
      </c>
      <c r="N242">
        <v>8.9066132736411656E-4</v>
      </c>
      <c r="W242">
        <v>37.143057332232615</v>
      </c>
      <c r="X242">
        <v>1.3646731465262901E-3</v>
      </c>
      <c r="AG242">
        <v>51.950970216573943</v>
      </c>
      <c r="AH242">
        <v>7.641197149073492E-4</v>
      </c>
      <c r="AQ242">
        <v>33.014624836467341</v>
      </c>
      <c r="AR242">
        <v>1.5714866174822196E-3</v>
      </c>
      <c r="BA242">
        <v>27.719495632091355</v>
      </c>
      <c r="BB242">
        <v>2.466426845623617E-3</v>
      </c>
      <c r="BK242">
        <v>143.99645702173302</v>
      </c>
      <c r="BL242">
        <v>7.8591052321600672E-5</v>
      </c>
      <c r="BU242">
        <v>156.54431084376839</v>
      </c>
      <c r="BV242">
        <v>6.9674130474678788E-5</v>
      </c>
      <c r="CE242">
        <v>67.146639389772162</v>
      </c>
      <c r="CF242">
        <v>3.5128517730410977E-4</v>
      </c>
      <c r="CO242">
        <v>61.78682274961475</v>
      </c>
      <c r="CP242">
        <v>4.0596998028121596E-4</v>
      </c>
      <c r="CY242">
        <v>26.262070548023285</v>
      </c>
      <c r="CZ242">
        <v>4.9362492192107661E-3</v>
      </c>
      <c r="DI242">
        <v>26.699477975959088</v>
      </c>
      <c r="DJ242">
        <v>1.7068849909452885E-2</v>
      </c>
      <c r="DS242">
        <v>34.479361593281745</v>
      </c>
      <c r="DT242">
        <v>1.7993761048076195E-3</v>
      </c>
    </row>
    <row r="243" spans="3:124" x14ac:dyDescent="0.25">
      <c r="C243">
        <v>54.678580290357893</v>
      </c>
      <c r="D243">
        <v>7.268522698014551E-4</v>
      </c>
      <c r="M243">
        <v>47.189144861329446</v>
      </c>
      <c r="N243">
        <v>8.663918008131558E-4</v>
      </c>
      <c r="W243">
        <v>37.296492596976833</v>
      </c>
      <c r="X243">
        <v>1.3212512310852014E-3</v>
      </c>
      <c r="AG243">
        <v>52.161065985567753</v>
      </c>
      <c r="AH243">
        <v>7.4405370191904475E-4</v>
      </c>
      <c r="AQ243">
        <v>33.161885846599212</v>
      </c>
      <c r="AR243">
        <v>1.516962902671345E-3</v>
      </c>
      <c r="BA243">
        <v>27.894614718271626</v>
      </c>
      <c r="BB243">
        <v>2.3342557702409092E-3</v>
      </c>
      <c r="BK243">
        <v>144.59280912858361</v>
      </c>
      <c r="BL243">
        <v>7.7561856493721458E-5</v>
      </c>
      <c r="BU243">
        <v>157.19222140679901</v>
      </c>
      <c r="BV243">
        <v>6.8782860371729718E-5</v>
      </c>
      <c r="CE243">
        <v>67.422986458036434</v>
      </c>
      <c r="CF243">
        <v>3.4430754629571859E-4</v>
      </c>
      <c r="CO243">
        <v>62.041567705853012</v>
      </c>
      <c r="CP243">
        <v>3.9755519983938875E-4</v>
      </c>
      <c r="CY243">
        <v>26.417974891828084</v>
      </c>
      <c r="CZ243">
        <v>4.5970023922586771E-3</v>
      </c>
      <c r="DI243">
        <v>27.025466406913154</v>
      </c>
      <c r="DJ243">
        <v>1.4757584148840684E-2</v>
      </c>
      <c r="DS243">
        <v>34.622155999771152</v>
      </c>
      <c r="DT243">
        <v>1.7348563069106166E-3</v>
      </c>
    </row>
    <row r="244" spans="3:124" x14ac:dyDescent="0.25">
      <c r="C244">
        <v>54.904491030161118</v>
      </c>
      <c r="D244">
        <v>7.0704635714015373E-4</v>
      </c>
      <c r="M244">
        <v>47.378670816958746</v>
      </c>
      <c r="N244">
        <v>8.4278359175843267E-4</v>
      </c>
      <c r="W244">
        <v>37.449927861721051</v>
      </c>
      <c r="X244">
        <v>1.2791908694455417E-3</v>
      </c>
      <c r="AG244">
        <v>52.371161754561562</v>
      </c>
      <c r="AH244">
        <v>7.2451650105109973E-4</v>
      </c>
      <c r="AQ244">
        <v>33.309146856731083</v>
      </c>
      <c r="AR244">
        <v>1.4643284914728602E-3</v>
      </c>
      <c r="BA244">
        <v>28.069733804451896</v>
      </c>
      <c r="BB244">
        <v>2.209146540505033E-3</v>
      </c>
      <c r="BK244">
        <v>145.1891612354342</v>
      </c>
      <c r="BL244">
        <v>7.6550278356178619E-5</v>
      </c>
      <c r="BU244">
        <v>157.84013196982963</v>
      </c>
      <c r="BV244">
        <v>6.7906579949082813E-5</v>
      </c>
      <c r="CE244">
        <v>67.699333526300705</v>
      </c>
      <c r="CF244">
        <v>3.3748700721862162E-4</v>
      </c>
      <c r="CO244">
        <v>62.296312662091275</v>
      </c>
      <c r="CP244">
        <v>3.8933625222523619E-4</v>
      </c>
      <c r="CY244">
        <v>26.573879235632884</v>
      </c>
      <c r="CZ244">
        <v>4.2784548527953666E-3</v>
      </c>
      <c r="DI244">
        <v>27.35145483786722</v>
      </c>
      <c r="DJ244">
        <v>1.2676496883968859E-2</v>
      </c>
      <c r="DS244">
        <v>34.76495040626056</v>
      </c>
      <c r="DT244">
        <v>1.6725319904917471E-3</v>
      </c>
    </row>
    <row r="245" spans="3:124" x14ac:dyDescent="0.25">
      <c r="C245">
        <v>55.130401769964344</v>
      </c>
      <c r="D245">
        <v>6.8778013348120464E-4</v>
      </c>
      <c r="M245">
        <v>47.568196772588045</v>
      </c>
      <c r="N245">
        <v>8.1981868003668142E-4</v>
      </c>
      <c r="W245">
        <v>37.603363126465268</v>
      </c>
      <c r="X245">
        <v>1.2384501758354049E-3</v>
      </c>
      <c r="AG245">
        <v>52.581257523555372</v>
      </c>
      <c r="AH245">
        <v>7.0549411222640848E-4</v>
      </c>
      <c r="AQ245">
        <v>33.456407866862953</v>
      </c>
      <c r="AR245">
        <v>1.4135180835303266E-3</v>
      </c>
      <c r="BA245">
        <v>28.244852890632167</v>
      </c>
      <c r="BB245">
        <v>2.0907240339746529E-3</v>
      </c>
      <c r="BK245">
        <v>145.78551334228479</v>
      </c>
      <c r="BL245">
        <v>7.5555946106554406E-5</v>
      </c>
      <c r="BU245">
        <v>158.48804253286025</v>
      </c>
      <c r="BV245">
        <v>6.7044977291850206E-5</v>
      </c>
      <c r="CE245">
        <v>67.975680594564977</v>
      </c>
      <c r="CF245">
        <v>3.3081959696750011E-4</v>
      </c>
      <c r="CO245">
        <v>62.551057618329537</v>
      </c>
      <c r="CP245">
        <v>3.8130807064434353E-4</v>
      </c>
      <c r="CY245">
        <v>26.729783579437683</v>
      </c>
      <c r="CZ245">
        <v>3.9795480195278813E-3</v>
      </c>
      <c r="DI245">
        <v>27.677443268821285</v>
      </c>
      <c r="DJ245">
        <v>1.0815695852590096E-2</v>
      </c>
      <c r="DS245">
        <v>34.907744812749968</v>
      </c>
      <c r="DT245">
        <v>1.612333260579664E-3</v>
      </c>
    </row>
    <row r="246" spans="3:124" x14ac:dyDescent="0.25">
      <c r="C246">
        <v>55.356312509767569</v>
      </c>
      <c r="D246">
        <v>6.690388929019767E-4</v>
      </c>
      <c r="M246">
        <v>47.757722728217345</v>
      </c>
      <c r="N246">
        <v>7.97479536513961E-4</v>
      </c>
      <c r="W246">
        <v>37.756798391209486</v>
      </c>
      <c r="X246">
        <v>1.198988519998307E-3</v>
      </c>
      <c r="AG246">
        <v>52.791353292549182</v>
      </c>
      <c r="AH246">
        <v>6.8697290825911873E-4</v>
      </c>
      <c r="AQ246">
        <v>33.603668876994824</v>
      </c>
      <c r="AR246">
        <v>1.3644686241343299E-3</v>
      </c>
      <c r="BA246">
        <v>28.419971976812437</v>
      </c>
      <c r="BB246">
        <v>1.978632825589988E-3</v>
      </c>
      <c r="BK246">
        <v>146.38186544913538</v>
      </c>
      <c r="BL246">
        <v>7.457849725755641E-5</v>
      </c>
      <c r="BU246">
        <v>159.13595309589087</v>
      </c>
      <c r="BV246">
        <v>6.6197748209188755E-5</v>
      </c>
      <c r="CE246">
        <v>68.252027662829249</v>
      </c>
      <c r="CF246">
        <v>3.243014633706217E-4</v>
      </c>
      <c r="CO246">
        <v>62.805802574567799</v>
      </c>
      <c r="CP246">
        <v>3.7346573278665998E-4</v>
      </c>
      <c r="CY246">
        <v>26.885687923242482</v>
      </c>
      <c r="CZ246">
        <v>3.6992622239486453E-3</v>
      </c>
      <c r="DI246">
        <v>28.003431699775351</v>
      </c>
      <c r="DJ246">
        <v>9.1637976615003159E-3</v>
      </c>
      <c r="DS246">
        <v>35.050539219239376</v>
      </c>
      <c r="DT246">
        <v>1.5541922541584695E-3</v>
      </c>
    </row>
    <row r="247" spans="3:124" x14ac:dyDescent="0.25">
      <c r="C247">
        <v>55.582223249570795</v>
      </c>
      <c r="D247">
        <v>6.5080833019980576E-4</v>
      </c>
      <c r="M247">
        <v>47.947248683846645</v>
      </c>
      <c r="N247">
        <v>7.7574910970565651E-4</v>
      </c>
      <c r="W247">
        <v>37.910233655953704</v>
      </c>
      <c r="X247">
        <v>1.1607664909381347E-3</v>
      </c>
      <c r="AG247">
        <v>53.001449061542992</v>
      </c>
      <c r="AH247">
        <v>6.6893962484145593E-4</v>
      </c>
      <c r="AQ247">
        <v>33.750929887126695</v>
      </c>
      <c r="AR247">
        <v>1.3171192277720164E-3</v>
      </c>
      <c r="BA247">
        <v>28.595091062992708</v>
      </c>
      <c r="BB247">
        <v>1.8725361774003242E-3</v>
      </c>
      <c r="BK247">
        <v>146.97821755598596</v>
      </c>
      <c r="BL247">
        <v>7.3617578367172863E-5</v>
      </c>
      <c r="BU247">
        <v>159.78386365892149</v>
      </c>
      <c r="BV247">
        <v>6.5364596012753141E-5</v>
      </c>
      <c r="CE247">
        <v>68.528374731093521</v>
      </c>
      <c r="CF247">
        <v>3.179288617739515E-4</v>
      </c>
      <c r="CO247">
        <v>63.060547530806062</v>
      </c>
      <c r="CP247">
        <v>3.6580445632014948E-4</v>
      </c>
      <c r="CY247">
        <v>27.041592267047282</v>
      </c>
      <c r="CZ247">
        <v>3.4366163958478978E-3</v>
      </c>
      <c r="DI247">
        <v>28.329420130729417</v>
      </c>
      <c r="DJ247">
        <v>7.7082026342878513E-3</v>
      </c>
      <c r="DS247">
        <v>35.193333625728783</v>
      </c>
      <c r="DT247">
        <v>1.4980430887838684E-3</v>
      </c>
    </row>
    <row r="248" spans="3:124" x14ac:dyDescent="0.25">
      <c r="C248">
        <v>55.808133989374021</v>
      </c>
      <c r="D248">
        <v>6.3307452997282752E-4</v>
      </c>
      <c r="M248">
        <v>48.136774639475945</v>
      </c>
      <c r="N248">
        <v>7.5461081276106685E-4</v>
      </c>
      <c r="W248">
        <v>38.063668920697921</v>
      </c>
      <c r="X248">
        <v>1.1237458616518287E-3</v>
      </c>
      <c r="AG248">
        <v>53.211544830536802</v>
      </c>
      <c r="AH248">
        <v>6.513813508024713E-4</v>
      </c>
      <c r="AQ248">
        <v>33.898190897258566</v>
      </c>
      <c r="AR248">
        <v>1.2714111042259801E-3</v>
      </c>
      <c r="BA248">
        <v>28.770210149172978</v>
      </c>
      <c r="BB248">
        <v>1.772115077569286E-3</v>
      </c>
      <c r="BK248">
        <v>147.57456966283655</v>
      </c>
      <c r="BL248">
        <v>7.2672844777693096E-5</v>
      </c>
      <c r="BU248">
        <v>160.43177422195211</v>
      </c>
      <c r="BV248">
        <v>6.4545231302364794E-5</v>
      </c>
      <c r="CE248">
        <v>68.804721799357793</v>
      </c>
      <c r="CF248">
        <v>3.1169815174009841E-4</v>
      </c>
      <c r="CO248">
        <v>63.315292487044324</v>
      </c>
      <c r="CP248">
        <v>3.5831959453713617E-4</v>
      </c>
      <c r="CY248">
        <v>27.197496610852081</v>
      </c>
      <c r="CZ248">
        <v>3.1906676571803586E-3</v>
      </c>
      <c r="DI248">
        <v>28.655408561683483</v>
      </c>
      <c r="DJ248">
        <v>6.4353803967302859E-3</v>
      </c>
      <c r="DS248">
        <v>35.336128032218191</v>
      </c>
      <c r="DT248">
        <v>1.4438218121898955E-3</v>
      </c>
    </row>
    <row r="249" spans="3:124" x14ac:dyDescent="0.25">
      <c r="C249">
        <v>56.034044729177246</v>
      </c>
      <c r="D249">
        <v>6.1582395599833663E-4</v>
      </c>
      <c r="M249">
        <v>48.326300595105245</v>
      </c>
      <c r="N249">
        <v>7.340485108026485E-4</v>
      </c>
      <c r="W249">
        <v>38.217104185442139</v>
      </c>
      <c r="X249">
        <v>1.0878895548255526E-3</v>
      </c>
      <c r="AG249">
        <v>53.421640599530612</v>
      </c>
      <c r="AH249">
        <v>6.3428551863120737E-4</v>
      </c>
      <c r="AQ249">
        <v>34.045451907390436</v>
      </c>
      <c r="AR249">
        <v>1.2272874871411632E-3</v>
      </c>
      <c r="BA249">
        <v>28.945329235353249</v>
      </c>
      <c r="BB249">
        <v>1.6770673265273507E-3</v>
      </c>
      <c r="BK249">
        <v>148.17092176968714</v>
      </c>
      <c r="BL249">
        <v>7.1743960363264005E-5</v>
      </c>
      <c r="BU249">
        <v>161.07968478498273</v>
      </c>
      <c r="BV249">
        <v>6.3739371758631916E-5</v>
      </c>
      <c r="CE249">
        <v>69.081068867622065</v>
      </c>
      <c r="CF249">
        <v>3.0560579385791563E-4</v>
      </c>
      <c r="CO249">
        <v>63.570037443282587</v>
      </c>
      <c r="CP249">
        <v>3.5100663214774328E-4</v>
      </c>
      <c r="CY249">
        <v>27.35340095465688</v>
      </c>
      <c r="CZ249">
        <v>2.9605108321742119E-3</v>
      </c>
      <c r="DI249">
        <v>28.981396992637549</v>
      </c>
      <c r="DJ249">
        <v>5.3311583515944626E-3</v>
      </c>
      <c r="DS249">
        <v>35.478922438707599</v>
      </c>
      <c r="DT249">
        <v>1.3914663528802104E-3</v>
      </c>
    </row>
    <row r="250" spans="3:124" x14ac:dyDescent="0.25">
      <c r="C250">
        <v>56.259955468980472</v>
      </c>
      <c r="D250">
        <v>5.9904344090058259E-4</v>
      </c>
      <c r="M250">
        <v>48.515826550734545</v>
      </c>
      <c r="N250">
        <v>7.1404650861025393E-4</v>
      </c>
      <c r="W250">
        <v>38.370539450186357</v>
      </c>
      <c r="X250">
        <v>1.0531616094705439E-3</v>
      </c>
      <c r="AG250">
        <v>53.631736368524422</v>
      </c>
      <c r="AH250">
        <v>6.1763989525699171E-4</v>
      </c>
      <c r="AQ250">
        <v>34.192712917522307</v>
      </c>
      <c r="AR250">
        <v>1.1846935649808079E-3</v>
      </c>
      <c r="BA250">
        <v>29.120448321533519</v>
      </c>
      <c r="BB250">
        <v>1.5871066682025543E-3</v>
      </c>
      <c r="BK250">
        <v>148.76727387653773</v>
      </c>
      <c r="BL250">
        <v>7.0830597285675303E-5</v>
      </c>
      <c r="BU250">
        <v>161.72759534801335</v>
      </c>
      <c r="BV250">
        <v>6.2946741942271025E-5</v>
      </c>
      <c r="CE250">
        <v>69.357415935886337</v>
      </c>
      <c r="CF250">
        <v>2.9964834665873304E-4</v>
      </c>
      <c r="CO250">
        <v>63.824782399520849</v>
      </c>
      <c r="CP250">
        <v>3.4386118121505896E-4</v>
      </c>
      <c r="CY250">
        <v>27.50930529846168</v>
      </c>
      <c r="CZ250">
        <v>2.7452778813581869E-3</v>
      </c>
      <c r="DI250">
        <v>29.307385423591615</v>
      </c>
      <c r="DJ250">
        <v>4.381005240198404E-3</v>
      </c>
      <c r="DS250">
        <v>35.621716845197007</v>
      </c>
      <c r="DT250">
        <v>1.3409164716973916E-3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F245"/>
  <sheetViews>
    <sheetView view="pageBreakPreview" zoomScale="60" zoomScaleNormal="100" workbookViewId="0">
      <selection activeCell="C27" sqref="C27"/>
    </sheetView>
  </sheetViews>
  <sheetFormatPr defaultColWidth="8.85546875" defaultRowHeight="15" x14ac:dyDescent="0.25"/>
  <cols>
    <col min="1" max="1" width="60.7109375" bestFit="1" customWidth="1"/>
    <col min="2" max="2" width="27.28515625" bestFit="1" customWidth="1"/>
    <col min="3" max="6" width="18.5703125" customWidth="1"/>
    <col min="7" max="7" width="26.5703125" bestFit="1" customWidth="1"/>
    <col min="8" max="76" width="18.5703125" customWidth="1"/>
    <col min="77" max="80" width="18.5703125" style="18" hidden="1" customWidth="1"/>
    <col min="81" max="90" width="18.5703125" customWidth="1"/>
    <col min="91" max="94" width="18.5703125" style="19" hidden="1" customWidth="1"/>
    <col min="95" max="110" width="18.5703125" customWidth="1"/>
    <col min="111" max="111" width="17.42578125" bestFit="1" customWidth="1"/>
    <col min="112" max="112" width="17.42578125" customWidth="1"/>
    <col min="113" max="124" width="18.5703125" customWidth="1"/>
    <col min="125" max="128" width="18.5703125" style="19" hidden="1" customWidth="1"/>
    <col min="129" max="133" width="18.5703125" customWidth="1"/>
    <col min="134" max="138" width="19" customWidth="1"/>
    <col min="139" max="148" width="18.5703125" customWidth="1"/>
    <col min="149" max="158" width="19" customWidth="1"/>
    <col min="159" max="183" width="18.5703125" customWidth="1"/>
    <col min="184" max="187" width="18.5703125" style="19" hidden="1" customWidth="1"/>
    <col min="188" max="195" width="18.5703125" hidden="1" customWidth="1"/>
    <col min="196" max="205" width="18.5703125" customWidth="1"/>
    <col min="206" max="209" width="18.5703125" style="19" hidden="1" customWidth="1"/>
    <col min="210" max="235" width="18.5703125" customWidth="1"/>
    <col min="236" max="236" width="17.42578125" bestFit="1" customWidth="1"/>
    <col min="237" max="237" width="17.42578125" customWidth="1"/>
    <col min="238" max="239" width="18.5703125" customWidth="1"/>
    <col min="240" max="251" width="9" bestFit="1" customWidth="1"/>
  </cols>
  <sheetData>
    <row r="1" spans="1:240" ht="45" x14ac:dyDescent="0.25">
      <c r="A1" s="1"/>
      <c r="B1" s="2" t="s">
        <v>0</v>
      </c>
      <c r="C1" s="2" t="s">
        <v>1</v>
      </c>
      <c r="D1" s="2" t="s">
        <v>2</v>
      </c>
      <c r="E1" s="2" t="s">
        <v>3</v>
      </c>
      <c r="F1" s="2" t="s">
        <v>4</v>
      </c>
      <c r="G1" s="3" t="s">
        <v>5</v>
      </c>
      <c r="H1" s="3" t="s">
        <v>6</v>
      </c>
      <c r="I1" s="3" t="s">
        <v>15</v>
      </c>
      <c r="J1" s="3" t="s">
        <v>3</v>
      </c>
      <c r="K1" s="3" t="s">
        <v>4</v>
      </c>
      <c r="L1" s="2" t="s">
        <v>7</v>
      </c>
      <c r="M1" s="2" t="s">
        <v>6</v>
      </c>
      <c r="N1" s="2" t="s">
        <v>15</v>
      </c>
      <c r="O1" s="2" t="s">
        <v>3</v>
      </c>
      <c r="P1" s="2" t="s">
        <v>4</v>
      </c>
      <c r="Q1" s="3" t="s">
        <v>8</v>
      </c>
      <c r="R1" s="3" t="s">
        <v>6</v>
      </c>
      <c r="S1" s="3" t="s">
        <v>15</v>
      </c>
      <c r="T1" s="3" t="s">
        <v>3</v>
      </c>
      <c r="U1" s="3" t="s">
        <v>4</v>
      </c>
      <c r="V1" s="4" t="s">
        <v>9</v>
      </c>
      <c r="W1" s="4" t="s">
        <v>6</v>
      </c>
      <c r="X1" s="4" t="s">
        <v>15</v>
      </c>
      <c r="Y1" s="4" t="s">
        <v>3</v>
      </c>
      <c r="Z1" s="4" t="s">
        <v>4</v>
      </c>
      <c r="AA1" s="4" t="s">
        <v>10</v>
      </c>
      <c r="AB1" s="4" t="s">
        <v>6</v>
      </c>
      <c r="AC1" s="4" t="s">
        <v>15</v>
      </c>
      <c r="AD1" s="4" t="s">
        <v>3</v>
      </c>
      <c r="AE1" s="4" t="s">
        <v>4</v>
      </c>
      <c r="AF1" s="3" t="s">
        <v>11</v>
      </c>
      <c r="AG1" s="3" t="s">
        <v>6</v>
      </c>
      <c r="AH1" s="3" t="s">
        <v>15</v>
      </c>
      <c r="AI1" s="3" t="s">
        <v>3</v>
      </c>
      <c r="AJ1" s="3" t="s">
        <v>4</v>
      </c>
      <c r="AK1" s="3" t="s">
        <v>12</v>
      </c>
      <c r="AL1" s="3" t="s">
        <v>6</v>
      </c>
      <c r="AM1" s="3" t="s">
        <v>15</v>
      </c>
      <c r="AN1" s="3" t="s">
        <v>3</v>
      </c>
      <c r="AO1" s="3" t="s">
        <v>4</v>
      </c>
      <c r="AP1" s="3" t="s">
        <v>13</v>
      </c>
      <c r="AQ1" s="3" t="s">
        <v>6</v>
      </c>
      <c r="AR1" s="3" t="s">
        <v>15</v>
      </c>
      <c r="AS1" s="3" t="s">
        <v>3</v>
      </c>
      <c r="AT1" s="3" t="s">
        <v>4</v>
      </c>
      <c r="AU1" s="3" t="s">
        <v>14</v>
      </c>
      <c r="AV1" s="3" t="s">
        <v>6</v>
      </c>
      <c r="AW1" s="3" t="s">
        <v>15</v>
      </c>
      <c r="AX1" s="3" t="s">
        <v>3</v>
      </c>
      <c r="AY1" s="3" t="s">
        <v>4</v>
      </c>
      <c r="AZ1" s="3" t="s">
        <v>16</v>
      </c>
      <c r="BA1" s="3" t="s">
        <v>6</v>
      </c>
      <c r="BB1" s="3" t="s">
        <v>15</v>
      </c>
      <c r="BC1" s="3" t="s">
        <v>3</v>
      </c>
      <c r="BD1" s="3" t="s">
        <v>4</v>
      </c>
      <c r="BE1" s="2" t="s">
        <v>17</v>
      </c>
      <c r="BF1" s="2" t="s">
        <v>6</v>
      </c>
      <c r="BG1" s="2" t="s">
        <v>15</v>
      </c>
      <c r="BH1" s="2" t="s">
        <v>3</v>
      </c>
      <c r="BI1" s="2" t="s">
        <v>4</v>
      </c>
      <c r="BJ1" s="3" t="s">
        <v>18</v>
      </c>
      <c r="BK1" s="3" t="s">
        <v>6</v>
      </c>
      <c r="BL1" s="3" t="s">
        <v>15</v>
      </c>
      <c r="BM1" s="3" t="s">
        <v>3</v>
      </c>
      <c r="BN1" s="3" t="s">
        <v>4</v>
      </c>
      <c r="BO1" s="3" t="s">
        <v>19</v>
      </c>
      <c r="BP1" s="3" t="s">
        <v>6</v>
      </c>
      <c r="BQ1" s="3" t="s">
        <v>15</v>
      </c>
      <c r="BR1" s="3" t="s">
        <v>3</v>
      </c>
      <c r="BS1" s="3" t="s">
        <v>4</v>
      </c>
      <c r="BT1" s="2" t="s">
        <v>20</v>
      </c>
      <c r="BU1" s="2" t="s">
        <v>6</v>
      </c>
      <c r="BV1" s="2" t="s">
        <v>15</v>
      </c>
      <c r="BW1" s="2" t="s">
        <v>3</v>
      </c>
      <c r="BX1" s="2" t="s">
        <v>4</v>
      </c>
      <c r="BY1" s="5" t="s">
        <v>21</v>
      </c>
      <c r="BZ1" s="5" t="s">
        <v>6</v>
      </c>
      <c r="CA1" s="5" t="s">
        <v>3</v>
      </c>
      <c r="CB1" s="5" t="s">
        <v>4</v>
      </c>
      <c r="CC1" s="3" t="s">
        <v>21</v>
      </c>
      <c r="CD1" s="3" t="s">
        <v>22</v>
      </c>
      <c r="CE1" s="3" t="s">
        <v>15</v>
      </c>
      <c r="CF1" s="3" t="s">
        <v>3</v>
      </c>
      <c r="CG1" s="3" t="s">
        <v>4</v>
      </c>
      <c r="CH1" s="2" t="s">
        <v>23</v>
      </c>
      <c r="CI1" s="2" t="s">
        <v>6</v>
      </c>
      <c r="CJ1" s="2" t="s">
        <v>15</v>
      </c>
      <c r="CK1" s="2" t="s">
        <v>3</v>
      </c>
      <c r="CL1" s="2" t="s">
        <v>4</v>
      </c>
      <c r="CM1" s="6" t="s">
        <v>24</v>
      </c>
      <c r="CN1" s="6" t="s">
        <v>6</v>
      </c>
      <c r="CO1" s="6" t="s">
        <v>3</v>
      </c>
      <c r="CP1" s="6" t="s">
        <v>4</v>
      </c>
      <c r="CQ1" s="2" t="s">
        <v>25</v>
      </c>
      <c r="CR1" s="2" t="s">
        <v>6</v>
      </c>
      <c r="CS1" s="2" t="s">
        <v>15</v>
      </c>
      <c r="CT1" s="2" t="s">
        <v>3</v>
      </c>
      <c r="CU1" s="2" t="s">
        <v>4</v>
      </c>
      <c r="CV1" s="2" t="s">
        <v>26</v>
      </c>
      <c r="CW1" s="2" t="s">
        <v>6</v>
      </c>
      <c r="CX1" s="2" t="s">
        <v>15</v>
      </c>
      <c r="CY1" s="2" t="s">
        <v>3</v>
      </c>
      <c r="CZ1" s="2" t="s">
        <v>4</v>
      </c>
      <c r="DA1" s="2" t="s">
        <v>27</v>
      </c>
      <c r="DB1" s="2" t="s">
        <v>6</v>
      </c>
      <c r="DC1" s="2" t="s">
        <v>15</v>
      </c>
      <c r="DD1" s="2" t="s">
        <v>3</v>
      </c>
      <c r="DE1" s="2" t="s">
        <v>4</v>
      </c>
      <c r="DF1" s="3" t="s">
        <v>28</v>
      </c>
      <c r="DG1" s="3" t="s">
        <v>6</v>
      </c>
      <c r="DH1" s="3" t="s">
        <v>15</v>
      </c>
      <c r="DI1" s="3" t="s">
        <v>3</v>
      </c>
      <c r="DJ1" s="3" t="s">
        <v>4</v>
      </c>
      <c r="DK1" s="2" t="s">
        <v>29</v>
      </c>
      <c r="DL1" s="2" t="s">
        <v>6</v>
      </c>
      <c r="DM1" s="2" t="s">
        <v>15</v>
      </c>
      <c r="DN1" s="2" t="s">
        <v>3</v>
      </c>
      <c r="DO1" s="2" t="s">
        <v>4</v>
      </c>
      <c r="DP1" s="3" t="s">
        <v>30</v>
      </c>
      <c r="DQ1" s="3" t="s">
        <v>6</v>
      </c>
      <c r="DR1" s="3" t="s">
        <v>15</v>
      </c>
      <c r="DS1" s="3" t="s">
        <v>3</v>
      </c>
      <c r="DT1" s="3" t="s">
        <v>4</v>
      </c>
      <c r="DU1" s="6" t="s">
        <v>31</v>
      </c>
      <c r="DV1" s="6" t="s">
        <v>6</v>
      </c>
      <c r="DW1" s="6" t="s">
        <v>3</v>
      </c>
      <c r="DX1" s="6" t="s">
        <v>4</v>
      </c>
      <c r="DY1" s="4" t="s">
        <v>32</v>
      </c>
      <c r="DZ1" s="4" t="s">
        <v>6</v>
      </c>
      <c r="EA1" s="4" t="s">
        <v>15</v>
      </c>
      <c r="EB1" s="4" t="s">
        <v>3</v>
      </c>
      <c r="EC1" s="4" t="s">
        <v>4</v>
      </c>
      <c r="ED1" s="3" t="s">
        <v>33</v>
      </c>
      <c r="EE1" s="3" t="s">
        <v>6</v>
      </c>
      <c r="EF1" s="3" t="s">
        <v>15</v>
      </c>
      <c r="EG1" s="3" t="s">
        <v>3</v>
      </c>
      <c r="EH1" s="3" t="s">
        <v>4</v>
      </c>
      <c r="EI1" s="3" t="s">
        <v>34</v>
      </c>
      <c r="EJ1" s="3" t="s">
        <v>6</v>
      </c>
      <c r="EK1" s="3" t="s">
        <v>15</v>
      </c>
      <c r="EL1" s="3" t="s">
        <v>3</v>
      </c>
      <c r="EM1" s="3" t="s">
        <v>4</v>
      </c>
      <c r="EN1" s="2" t="s">
        <v>35</v>
      </c>
      <c r="EO1" s="2" t="s">
        <v>6</v>
      </c>
      <c r="EP1" s="2" t="s">
        <v>15</v>
      </c>
      <c r="EQ1" s="2" t="s">
        <v>3</v>
      </c>
      <c r="ER1" s="2" t="s">
        <v>4</v>
      </c>
      <c r="ES1" s="7" t="s">
        <v>36</v>
      </c>
      <c r="ET1" s="3" t="s">
        <v>6</v>
      </c>
      <c r="EU1" s="3" t="s">
        <v>15</v>
      </c>
      <c r="EV1" s="3" t="s">
        <v>3</v>
      </c>
      <c r="EW1" s="3" t="s">
        <v>4</v>
      </c>
      <c r="EX1" s="7" t="s">
        <v>37</v>
      </c>
      <c r="EY1" s="3" t="s">
        <v>6</v>
      </c>
      <c r="EZ1" s="3" t="s">
        <v>15</v>
      </c>
      <c r="FA1" s="3" t="s">
        <v>3</v>
      </c>
      <c r="FB1" s="3" t="s">
        <v>4</v>
      </c>
      <c r="FC1" s="3" t="s">
        <v>38</v>
      </c>
      <c r="FD1" s="3" t="s">
        <v>6</v>
      </c>
      <c r="FE1" s="3" t="s">
        <v>15</v>
      </c>
      <c r="FF1" s="3" t="s">
        <v>3</v>
      </c>
      <c r="FG1" s="3" t="s">
        <v>4</v>
      </c>
      <c r="FH1" s="4" t="s">
        <v>39</v>
      </c>
      <c r="FI1" s="4" t="s">
        <v>6</v>
      </c>
      <c r="FJ1" s="4" t="s">
        <v>15</v>
      </c>
      <c r="FK1" s="4" t="s">
        <v>3</v>
      </c>
      <c r="FL1" s="4" t="s">
        <v>4</v>
      </c>
      <c r="FM1" s="4" t="s">
        <v>40</v>
      </c>
      <c r="FN1" s="4" t="s">
        <v>6</v>
      </c>
      <c r="FO1" s="4" t="s">
        <v>15</v>
      </c>
      <c r="FP1" s="4" t="s">
        <v>3</v>
      </c>
      <c r="FQ1" s="4" t="s">
        <v>4</v>
      </c>
      <c r="FR1" s="2" t="s">
        <v>41</v>
      </c>
      <c r="FS1" s="2" t="s">
        <v>6</v>
      </c>
      <c r="FT1" s="2" t="s">
        <v>15</v>
      </c>
      <c r="FU1" s="2" t="s">
        <v>3</v>
      </c>
      <c r="FV1" s="2" t="s">
        <v>4</v>
      </c>
      <c r="FW1" s="4" t="s">
        <v>42</v>
      </c>
      <c r="FX1" s="4" t="s">
        <v>6</v>
      </c>
      <c r="FY1" s="4" t="s">
        <v>15</v>
      </c>
      <c r="FZ1" s="4" t="s">
        <v>3</v>
      </c>
      <c r="GA1" s="4" t="s">
        <v>4</v>
      </c>
      <c r="GB1" s="6" t="s">
        <v>43</v>
      </c>
      <c r="GC1" s="6" t="s">
        <v>6</v>
      </c>
      <c r="GD1" s="6" t="s">
        <v>3</v>
      </c>
      <c r="GE1" s="6" t="s">
        <v>4</v>
      </c>
      <c r="GF1" s="3" t="s">
        <v>44</v>
      </c>
      <c r="GG1" s="3" t="s">
        <v>6</v>
      </c>
      <c r="GH1" s="3" t="s">
        <v>3</v>
      </c>
      <c r="GI1" s="3" t="s">
        <v>4</v>
      </c>
      <c r="GJ1" s="3" t="s">
        <v>45</v>
      </c>
      <c r="GK1" s="3" t="s">
        <v>6</v>
      </c>
      <c r="GL1" s="3" t="s">
        <v>3</v>
      </c>
      <c r="GM1" s="3" t="s">
        <v>4</v>
      </c>
      <c r="GN1" s="3" t="s">
        <v>46</v>
      </c>
      <c r="GO1" s="3" t="s">
        <v>6</v>
      </c>
      <c r="GP1" s="3" t="s">
        <v>15</v>
      </c>
      <c r="GQ1" s="3" t="s">
        <v>3</v>
      </c>
      <c r="GR1" s="3" t="s">
        <v>4</v>
      </c>
      <c r="GS1" s="3" t="s">
        <v>47</v>
      </c>
      <c r="GT1" s="3" t="s">
        <v>6</v>
      </c>
      <c r="GU1" s="3" t="s">
        <v>15</v>
      </c>
      <c r="GV1" s="3" t="s">
        <v>3</v>
      </c>
      <c r="GW1" s="3" t="s">
        <v>4</v>
      </c>
      <c r="GX1" s="6" t="s">
        <v>48</v>
      </c>
      <c r="GY1" s="6" t="s">
        <v>6</v>
      </c>
      <c r="GZ1" s="6" t="s">
        <v>3</v>
      </c>
      <c r="HA1" s="6" t="s">
        <v>4</v>
      </c>
      <c r="HB1" s="4" t="s">
        <v>49</v>
      </c>
      <c r="HC1" s="4" t="s">
        <v>6</v>
      </c>
      <c r="HD1" s="4" t="s">
        <v>15</v>
      </c>
      <c r="HE1" s="4" t="s">
        <v>3</v>
      </c>
      <c r="HF1" s="4" t="s">
        <v>4</v>
      </c>
      <c r="HG1" s="4" t="s">
        <v>50</v>
      </c>
      <c r="HH1" s="4" t="s">
        <v>6</v>
      </c>
      <c r="HI1" s="4" t="s">
        <v>15</v>
      </c>
      <c r="HJ1" s="4" t="s">
        <v>3</v>
      </c>
      <c r="HK1" s="4" t="s">
        <v>4</v>
      </c>
      <c r="HL1" s="3" t="s">
        <v>51</v>
      </c>
      <c r="HM1" s="3" t="s">
        <v>6</v>
      </c>
      <c r="HN1" s="3" t="s">
        <v>15</v>
      </c>
      <c r="HO1" s="3" t="s">
        <v>3</v>
      </c>
      <c r="HP1" s="3" t="s">
        <v>4</v>
      </c>
      <c r="HQ1" s="3" t="s">
        <v>52</v>
      </c>
      <c r="HR1" s="3" t="s">
        <v>6</v>
      </c>
      <c r="HS1" s="3" t="s">
        <v>15</v>
      </c>
      <c r="HT1" s="3" t="s">
        <v>3</v>
      </c>
      <c r="HU1" s="3" t="s">
        <v>4</v>
      </c>
      <c r="HV1" s="3" t="s">
        <v>53</v>
      </c>
      <c r="HW1" s="3" t="s">
        <v>6</v>
      </c>
      <c r="HX1" s="3" t="s">
        <v>15</v>
      </c>
      <c r="HY1" s="3" t="s">
        <v>3</v>
      </c>
      <c r="HZ1" s="3" t="s">
        <v>4</v>
      </c>
      <c r="IA1" s="3" t="s">
        <v>54</v>
      </c>
      <c r="IB1" s="3" t="s">
        <v>6</v>
      </c>
      <c r="IC1" s="3" t="s">
        <v>15</v>
      </c>
      <c r="ID1" s="3" t="s">
        <v>3</v>
      </c>
      <c r="IE1" s="3" t="s">
        <v>4</v>
      </c>
    </row>
    <row r="2" spans="1:240" s="8" customFormat="1" x14ac:dyDescent="0.25">
      <c r="A2" s="8" t="s">
        <v>55</v>
      </c>
      <c r="B2" s="8">
        <v>21.548927785479034</v>
      </c>
      <c r="G2" s="8">
        <v>11.880404864617528</v>
      </c>
      <c r="L2" s="8">
        <v>8.9847793809918048</v>
      </c>
      <c r="Q2" s="8">
        <v>273.45942382237371</v>
      </c>
      <c r="V2" s="8">
        <v>35.762305676184482</v>
      </c>
      <c r="AA2" s="8">
        <v>1401.283637013466</v>
      </c>
      <c r="AF2" s="8">
        <v>108.39108374386143</v>
      </c>
      <c r="AK2" s="8">
        <v>22.934796057434927</v>
      </c>
      <c r="AP2" s="8">
        <v>13.00712642043268</v>
      </c>
      <c r="AU2" s="8">
        <v>6.6550708022340235</v>
      </c>
      <c r="AZ2" s="8">
        <v>14.018143604395265</v>
      </c>
      <c r="BE2" s="8">
        <v>24.436495522016855</v>
      </c>
      <c r="BJ2" s="8">
        <v>38.618867287067935</v>
      </c>
      <c r="BO2" s="8">
        <v>35.140807712726009</v>
      </c>
      <c r="BT2" s="8">
        <v>66.462936632418135</v>
      </c>
      <c r="BY2" s="9">
        <v>17.40367127461278</v>
      </c>
      <c r="BZ2" s="9"/>
      <c r="CA2" s="9"/>
      <c r="CB2" s="9"/>
      <c r="CC2" s="8">
        <v>42.169609130014614</v>
      </c>
      <c r="CH2" s="8">
        <v>356.39770740003337</v>
      </c>
      <c r="CM2" s="10">
        <v>2.2915898752413306</v>
      </c>
      <c r="CN2" s="10"/>
      <c r="CO2" s="10"/>
      <c r="CP2" s="10"/>
      <c r="CQ2" s="8">
        <v>10.25070971532597</v>
      </c>
      <c r="CV2" s="8">
        <v>13.347778543577901</v>
      </c>
      <c r="DA2" s="8">
        <v>12.547011089591759</v>
      </c>
      <c r="DF2" s="8">
        <v>17.866400667545314</v>
      </c>
      <c r="DK2" s="8">
        <v>21.001777122566516</v>
      </c>
      <c r="DP2" s="8">
        <v>6.9169664341402006</v>
      </c>
      <c r="DU2" s="10">
        <v>0.92538728972922402</v>
      </c>
      <c r="DV2" s="10"/>
      <c r="DW2" s="10"/>
      <c r="DX2" s="10"/>
      <c r="DY2" s="8">
        <v>6.7442788473837947</v>
      </c>
      <c r="ED2" s="8">
        <v>3.6650137679288624</v>
      </c>
      <c r="EI2" s="8">
        <v>13.18189616862638</v>
      </c>
      <c r="EN2" s="8">
        <v>37.504567222504264</v>
      </c>
      <c r="ES2" s="8">
        <v>33.716658975845284</v>
      </c>
      <c r="EX2" s="8">
        <v>3.7346231757110466</v>
      </c>
      <c r="FC2" s="8">
        <v>4.878603749109435</v>
      </c>
      <c r="FH2" s="8">
        <v>11.525001724436672</v>
      </c>
      <c r="FM2" s="8">
        <v>21.437407341562309</v>
      </c>
      <c r="FR2" s="8">
        <v>43.651144695380502</v>
      </c>
      <c r="FW2" s="8">
        <v>7.1049301650080077</v>
      </c>
      <c r="GB2" s="10">
        <v>0.42654500491827319</v>
      </c>
      <c r="GC2" s="10"/>
      <c r="GD2" s="10"/>
      <c r="GE2" s="10"/>
      <c r="GF2" s="8">
        <v>66.266452781976525</v>
      </c>
      <c r="GJ2" s="8">
        <v>0.81995406122451775</v>
      </c>
      <c r="GN2" s="8">
        <v>20.175347353646242</v>
      </c>
      <c r="GS2" s="8">
        <v>10.39680394191137</v>
      </c>
      <c r="GX2" s="10">
        <v>29.937953384259277</v>
      </c>
      <c r="GY2" s="10"/>
      <c r="GZ2" s="10"/>
      <c r="HA2" s="10"/>
      <c r="HB2" s="8">
        <v>8.3054138912252267</v>
      </c>
      <c r="HG2" s="8">
        <v>6.5613120086258512</v>
      </c>
      <c r="HL2" s="8">
        <v>4.3476149853044515</v>
      </c>
      <c r="HQ2" s="8">
        <v>15.752494382131966</v>
      </c>
      <c r="HV2" s="8">
        <v>53.555705734135479</v>
      </c>
      <c r="IA2" s="8">
        <v>5.1574054633998223</v>
      </c>
    </row>
    <row r="3" spans="1:240" s="8" customFormat="1" x14ac:dyDescent="0.25">
      <c r="A3" s="8" t="s">
        <v>56</v>
      </c>
      <c r="B3" s="8">
        <v>9.9768502871360035E-2</v>
      </c>
      <c r="G3" s="8">
        <v>0.18119886890323267</v>
      </c>
      <c r="L3" s="8">
        <v>6.2557548554592363E-2</v>
      </c>
      <c r="Q3" s="8">
        <v>0.3177004242470573</v>
      </c>
      <c r="V3" s="8">
        <v>0.64576682092733984</v>
      </c>
      <c r="AA3" s="8">
        <v>1.386896039221198</v>
      </c>
      <c r="AF3" s="8">
        <v>0.5324661589308386</v>
      </c>
      <c r="AK3" s="8">
        <v>0.45561922979634056</v>
      </c>
      <c r="AP3" s="8">
        <v>0.45875948305684894</v>
      </c>
      <c r="AU3" s="8">
        <v>0.26765983673988031</v>
      </c>
      <c r="AZ3" s="8">
        <v>0.43243166318892873</v>
      </c>
      <c r="BE3" s="8">
        <v>0.24345257934499601</v>
      </c>
      <c r="BJ3" s="8">
        <v>0.36864326241364948</v>
      </c>
      <c r="BO3" s="8">
        <v>0.49174659516721803</v>
      </c>
      <c r="BT3" s="8">
        <v>0.23023873190699659</v>
      </c>
      <c r="BY3" s="9">
        <v>0.60587362864672556</v>
      </c>
      <c r="BZ3" s="9"/>
      <c r="CA3" s="9"/>
      <c r="CB3" s="9"/>
      <c r="CC3" s="8">
        <v>0.63856698607259865</v>
      </c>
      <c r="CH3" s="8">
        <v>0.58609487244981462</v>
      </c>
      <c r="CM3" s="10">
        <v>7.650262693887451E-2</v>
      </c>
      <c r="CN3" s="10"/>
      <c r="CO3" s="10"/>
      <c r="CP3" s="10"/>
      <c r="CQ3" s="8">
        <v>0.10875759917283047</v>
      </c>
      <c r="CV3" s="8">
        <v>7.5577104744909487E-2</v>
      </c>
      <c r="DA3" s="8">
        <v>8.2761414285268647E-2</v>
      </c>
      <c r="DF3" s="8">
        <v>0.39189158724900669</v>
      </c>
      <c r="DK3" s="8">
        <v>8.3453985230793323E-2</v>
      </c>
      <c r="DP3" s="8">
        <v>0.75732991883896339</v>
      </c>
      <c r="DU3" s="10">
        <v>0.64796086451162471</v>
      </c>
      <c r="DV3" s="10"/>
      <c r="DW3" s="10"/>
      <c r="DX3" s="10"/>
      <c r="DY3" s="8">
        <v>0.2252610461856677</v>
      </c>
      <c r="ED3" s="8">
        <v>0.24809382175816105</v>
      </c>
      <c r="EI3" s="8">
        <v>0.16354671241711494</v>
      </c>
      <c r="EN3" s="8">
        <v>0.25577510378112922</v>
      </c>
      <c r="ES3" s="8">
        <v>0.2727073874547235</v>
      </c>
      <c r="EX3" s="8">
        <v>1.0684166135373319</v>
      </c>
      <c r="FC3" s="8">
        <v>0.16935548212666895</v>
      </c>
      <c r="FH3" s="8">
        <v>0.21974594628250185</v>
      </c>
      <c r="FM3" s="8">
        <v>0.8620161002717257</v>
      </c>
      <c r="FR3" s="8">
        <v>0.17949252680985933</v>
      </c>
      <c r="FW3" s="8">
        <v>0.11079571427377814</v>
      </c>
      <c r="GB3" s="10">
        <v>0.87055579949225481</v>
      </c>
      <c r="GC3" s="10"/>
      <c r="GD3" s="10"/>
      <c r="GE3" s="10"/>
      <c r="GF3" s="8">
        <v>0.63330378945607868</v>
      </c>
      <c r="GJ3" s="8">
        <v>0.90786047421775917</v>
      </c>
      <c r="GN3" s="8">
        <v>0.66750426507089888</v>
      </c>
      <c r="GS3" s="8">
        <v>0.55010618807253275</v>
      </c>
      <c r="GX3" s="10">
        <v>0.21358976601518076</v>
      </c>
      <c r="GY3" s="10"/>
      <c r="GZ3" s="10"/>
      <c r="HA3" s="10"/>
      <c r="HB3" s="8">
        <v>0.90782565698744977</v>
      </c>
      <c r="HG3" s="8">
        <v>5.5448481335630163E-2</v>
      </c>
      <c r="HL3" s="8">
        <v>0.37186139188234629</v>
      </c>
      <c r="HQ3" s="8">
        <v>9.6860066913853557E-2</v>
      </c>
      <c r="HV3" s="8">
        <v>0.29068581569997548</v>
      </c>
      <c r="IA3" s="8">
        <v>0.37019985920981047</v>
      </c>
    </row>
    <row r="4" spans="1:240" s="8" customFormat="1" x14ac:dyDescent="0.25">
      <c r="A4" s="8" t="s">
        <v>57</v>
      </c>
      <c r="B4" s="8">
        <f t="array" ref="B4">SQRT(SUM((B129:B245-C129:C245)^2))</f>
        <v>41.599491623213254</v>
      </c>
      <c r="G4" s="8">
        <f t="array" ref="G4">SQRT(SUM((G129:G245-H129:H245)^2))</f>
        <v>25.88959628190841</v>
      </c>
      <c r="L4" s="8">
        <f t="array" ref="L4">SQRT(SUM((L129:L245-M129:M245)^2))</f>
        <v>86.557031330246559</v>
      </c>
      <c r="Q4" s="8">
        <f t="array" ref="Q4">SQRT(SUM((Q129:Q245-R129:R245)^2))</f>
        <v>13.172578839294436</v>
      </c>
      <c r="V4" s="8">
        <f t="array" ref="V4">SQRT(SUM((V129:V245-W129:W245)^2))</f>
        <v>6.9324848846022604</v>
      </c>
      <c r="AA4" s="8">
        <f t="array" ref="AA4">SQRT(SUM((AA129:AA245-AB129:AB245)^2))</f>
        <v>12.205813801560028</v>
      </c>
      <c r="AF4" s="8">
        <f t="array" ref="AF4">SQRT(SUM((AF129:AF245-AG129:AG245)^2))</f>
        <v>9.0960034015897353</v>
      </c>
      <c r="AK4" s="8">
        <f t="array" ref="AK4">SQRT(SUM((AK129:AK202-AL129:AL202)^2))</f>
        <v>12.339104731679274</v>
      </c>
      <c r="AP4" s="8">
        <f t="array" ref="AP4">SQRT(SUM((AP129:AP245-AQ129:AQ245)^2))</f>
        <v>9.9574230006050914</v>
      </c>
      <c r="AU4" s="8">
        <f t="array" ref="AU4">SQRT(SUM((AU129:AU245-AV129:AV245)^2))</f>
        <v>13.132857792364108</v>
      </c>
      <c r="AZ4" s="8">
        <f t="array" ref="AZ4">SQRT(SUM((AZ129:AZ245-BA129:BA245)^2))</f>
        <v>12.981841235003841</v>
      </c>
      <c r="BE4" s="8">
        <f t="array" ref="BE4">SQRT(SUM((BE129:BE245-BF129:BF245)^2))</f>
        <v>24.867669679734608</v>
      </c>
      <c r="BJ4" s="8">
        <f t="array" ref="BJ4">SQRT(SUM((BJ129:BJ245-BK129:BK245)^2))</f>
        <v>9.2613526873659531</v>
      </c>
      <c r="BO4" s="8">
        <f t="array" ref="BO4">SQRT(SUM((BO129:BO245-BP129:BP245)^2))</f>
        <v>6.5453934007519452</v>
      </c>
      <c r="BT4" s="8">
        <f t="array" ref="BT4">SQRT(SUM((BT129:BT245-BU129:BU245)^2))</f>
        <v>17.627646531754721</v>
      </c>
      <c r="BY4" s="8">
        <f t="array" ref="BY4">SQRT(SUM((BY129:BY245-BZ129:BZ245)^2))</f>
        <v>15.567540845647633</v>
      </c>
      <c r="BZ4" s="9"/>
      <c r="CA4" s="9"/>
      <c r="CB4" s="9"/>
      <c r="CC4" s="8">
        <f t="array" ref="CC4">SQRT(SUM((CC129:CC245-CD129:CD245)^2))</f>
        <v>18.216954594672565</v>
      </c>
      <c r="CH4" s="8">
        <f t="array" ref="CH4">SQRT(SUM((CH129:CH245-CI129:CI245)^2))</f>
        <v>9.6762861363947721</v>
      </c>
      <c r="CM4" s="10">
        <f t="array" ref="CM4">SQRT(SUM((CM129:CM245-CN129:CN245)^2))</f>
        <v>48.546612540472147</v>
      </c>
      <c r="CN4" s="10"/>
      <c r="CO4" s="10"/>
      <c r="CP4" s="10"/>
      <c r="CQ4" s="8">
        <f t="array" ref="CQ4">SQRT(SUM((CQ129:CQ245-CR129:CR245)^2))</f>
        <v>32.820850285219819</v>
      </c>
      <c r="CV4" s="8">
        <f t="array" ref="CV4">SQRT(SUM((CV129:CV245-CW129:CW245)^2))</f>
        <v>41.197079985714069</v>
      </c>
      <c r="DA4" s="8">
        <f t="array" ref="DA4">SQRT(SUM((DA129:DA245-DB129:DB245)^2))</f>
        <v>31.976074135655775</v>
      </c>
      <c r="DF4" s="8">
        <f t="array" ref="DF4">SQRT(SUM((DF129:DF245-DG129:DG245)^2))</f>
        <v>28.600370227386197</v>
      </c>
      <c r="DK4" s="8">
        <f t="array" ref="DK4">SQRT(SUM((DK129:DK245-DL129:DL245)^2))</f>
        <v>40.51584992607453</v>
      </c>
      <c r="DP4" s="8">
        <f t="array" ref="DP4">SQRT(SUM((DP129:DP245-DQ129:DQ245)^2))</f>
        <v>7.0963851506700069</v>
      </c>
      <c r="DU4" s="10">
        <f t="array" ref="DU4">SQRT(SUM((DU129:DU245-DV129:DV245)^2))</f>
        <v>4.7885065048871551</v>
      </c>
      <c r="DV4" s="10"/>
      <c r="DW4" s="10"/>
      <c r="DX4" s="10"/>
      <c r="DY4" s="8">
        <f t="array" ref="DY4">SQRT(SUM((DY129:DY245-DZ129:DZ245)^2))</f>
        <v>16.246880561482708</v>
      </c>
      <c r="ED4" s="8">
        <f t="array" ref="ED4">SQRT(SUM((ED129:ED245-EE129:EE245)^2))</f>
        <v>41.260407600729842</v>
      </c>
      <c r="EI4" s="8">
        <f t="array" ref="EI4">SQRT(SUM((EI129:EI245-EJ129:EJ245)^2))</f>
        <v>17.327925079781721</v>
      </c>
      <c r="EN4" s="8">
        <f t="array" ref="EN4">SQRT(SUM((EN129:EN245-EO129:EO245)^2))</f>
        <v>37.125085468307802</v>
      </c>
      <c r="ES4" s="8">
        <f t="array" ref="ES4">SQRT(SUM((ES129:ES245-ET129:ET245)^2))</f>
        <v>18.365302433558593</v>
      </c>
      <c r="EX4" s="8">
        <f t="array" ref="EX4">SQRT(SUM((EX129:EX245-EY129:EY245)^2))</f>
        <v>8.8745485837231701</v>
      </c>
      <c r="FC4" s="8">
        <f t="array" ref="FC4">SQRT(SUM((FC129:FC245-FD129:FD245)^2))</f>
        <v>19.965589011707262</v>
      </c>
      <c r="FH4" s="8">
        <f t="array" ref="FH4">SQRT(SUM((FH129:FH245-FI129:FI245)^2))</f>
        <v>28.303402154169596</v>
      </c>
      <c r="FM4" s="8">
        <f t="array" ref="FM4">SQRT(SUM((FM129:FM245-FN129:FN245)^2))</f>
        <v>17.213068985817316</v>
      </c>
      <c r="FR4" s="8">
        <f t="array" ref="FR4">SQRT(SUM((FR129:FR245-FS129:FS245)^2))</f>
        <v>19.208396642529433</v>
      </c>
      <c r="FW4" s="8">
        <f t="array" ref="FW4">SQRT(SUM((FW129:FW245-FX129:FX245)^2))</f>
        <v>27.631018077994661</v>
      </c>
      <c r="GB4" s="10">
        <f t="array" ref="GB4">SQRT(SUM((GB129:GB245-GC129:GC245)^2))</f>
        <v>6.1419598331465872</v>
      </c>
      <c r="GC4" s="10"/>
      <c r="GD4" s="10"/>
      <c r="GE4" s="10"/>
      <c r="GF4" s="8">
        <f t="array" ref="GF4">SQRT(SUM((GF129:GF245-GG129:GG245)^2))</f>
        <v>27.991698211292395</v>
      </c>
      <c r="GJ4" s="8">
        <f t="array" ref="GJ4">SQRT(SUM((GJ129:GJ245-GK129:GK245)^2))</f>
        <v>3.8849897967181546</v>
      </c>
      <c r="GN4" s="8">
        <f t="array" ref="GN4">SQRT(SUM((GN129:GN245-GO129:GO245)^2))</f>
        <v>3.9266857223127496</v>
      </c>
      <c r="GS4" s="8">
        <f t="array" ref="GS4">SQRT(SUM((GS129:GS245-GT129:GT245)^2))</f>
        <v>8.0150928887314894</v>
      </c>
      <c r="GX4" s="10">
        <f t="array" ref="GX4">SQRT(SUM((GX129:GX245-GY129:GY245)^2))</f>
        <v>51.215186824966572</v>
      </c>
      <c r="GY4" s="10"/>
      <c r="GZ4" s="10"/>
      <c r="HA4" s="10"/>
      <c r="HB4" s="8">
        <f t="array" ref="HB4">SQRT(SUM((HB129:HB245-HC129:HC245)^2))</f>
        <v>5.9546964730807508</v>
      </c>
      <c r="HG4" s="8">
        <f t="array" ref="HG4">SQRT(SUM((HG129:HG231-HH129:HH231)^2))</f>
        <v>66.707200765656637</v>
      </c>
      <c r="HL4" s="8">
        <f t="array" ref="HL4">SQRT(SUM((HL129:HL245-HM129:HM245)^2))</f>
        <v>26.52054888480767</v>
      </c>
      <c r="HQ4" s="8">
        <f t="array" ref="HQ4">SQRT(SUM((HQ129:HQ245-HR129:HR245)^2))</f>
        <v>31.924078876341682</v>
      </c>
      <c r="HV4" s="8">
        <f t="array" ref="HV4">SQRT(SUM((HV129:HV245-HW129:HW245)^2))</f>
        <v>17.601198972508566</v>
      </c>
      <c r="IA4" s="8">
        <f t="array" ref="IA4">SQRT(SUM((IA129:IA235-IB129:IB235)^2))</f>
        <v>22.089838364886401</v>
      </c>
    </row>
    <row r="5" spans="1:240" s="8" customFormat="1" x14ac:dyDescent="0.25">
      <c r="A5" s="8" t="s">
        <v>58</v>
      </c>
      <c r="B5" s="8">
        <v>89</v>
      </c>
      <c r="G5" s="8">
        <v>100</v>
      </c>
      <c r="L5" s="8">
        <v>92</v>
      </c>
      <c r="Q5" s="8">
        <v>100</v>
      </c>
      <c r="V5" s="8">
        <v>100</v>
      </c>
      <c r="AA5" s="8">
        <v>100</v>
      </c>
      <c r="AF5" s="8">
        <v>100</v>
      </c>
      <c r="AK5" s="8">
        <v>100</v>
      </c>
      <c r="AP5" s="8">
        <v>73</v>
      </c>
      <c r="AU5" s="8">
        <v>92</v>
      </c>
      <c r="AZ5" s="8">
        <v>99</v>
      </c>
      <c r="BE5" s="8">
        <v>99</v>
      </c>
      <c r="BJ5" s="8">
        <v>100</v>
      </c>
      <c r="BO5" s="8">
        <v>85</v>
      </c>
      <c r="BT5" s="8">
        <v>83.8</v>
      </c>
      <c r="BY5" s="9">
        <v>95</v>
      </c>
      <c r="BZ5" s="9"/>
      <c r="CA5" s="9"/>
      <c r="CB5" s="9"/>
      <c r="CC5" s="8">
        <v>95</v>
      </c>
      <c r="CH5" s="8">
        <v>94.8</v>
      </c>
      <c r="CM5" s="10">
        <v>100</v>
      </c>
      <c r="CN5" s="10"/>
      <c r="CO5" s="10"/>
      <c r="CP5" s="10"/>
      <c r="CQ5" s="8">
        <v>81.3</v>
      </c>
      <c r="CV5" s="8">
        <v>84.9</v>
      </c>
      <c r="DA5" s="8">
        <v>67.5</v>
      </c>
      <c r="DF5" s="8">
        <v>88</v>
      </c>
      <c r="DK5" s="8">
        <v>100</v>
      </c>
      <c r="DP5" s="8">
        <v>89</v>
      </c>
      <c r="DU5" s="10">
        <v>62</v>
      </c>
      <c r="DV5" s="10"/>
      <c r="DW5" s="10"/>
      <c r="DX5" s="10"/>
      <c r="DY5" s="8">
        <v>88</v>
      </c>
      <c r="ED5" s="8">
        <v>89</v>
      </c>
      <c r="EI5" s="8">
        <v>78.900000000000006</v>
      </c>
      <c r="EN5" s="8">
        <v>98.4</v>
      </c>
      <c r="ES5" s="8">
        <v>68</v>
      </c>
      <c r="EX5" s="8">
        <v>46</v>
      </c>
      <c r="FC5" s="8">
        <v>97</v>
      </c>
      <c r="FH5" s="8">
        <v>100</v>
      </c>
      <c r="FM5" s="8">
        <v>100</v>
      </c>
      <c r="FR5" s="8">
        <v>100</v>
      </c>
      <c r="FW5" s="8">
        <v>99</v>
      </c>
      <c r="GB5" s="10">
        <v>71</v>
      </c>
      <c r="GC5" s="10"/>
      <c r="GD5" s="10"/>
      <c r="GE5" s="10"/>
      <c r="GF5" s="8">
        <v>74</v>
      </c>
      <c r="GJ5" s="8">
        <v>32</v>
      </c>
      <c r="GN5" s="8">
        <v>54</v>
      </c>
      <c r="GS5" s="8">
        <v>77</v>
      </c>
      <c r="GX5" s="10">
        <v>100</v>
      </c>
      <c r="GY5" s="10"/>
      <c r="GZ5" s="10"/>
      <c r="HA5" s="10"/>
      <c r="HB5" s="8">
        <v>51</v>
      </c>
      <c r="HG5" s="8">
        <v>95</v>
      </c>
      <c r="HL5" s="8">
        <v>99</v>
      </c>
      <c r="HQ5" s="8">
        <v>98.9</v>
      </c>
      <c r="HV5" s="8">
        <v>92</v>
      </c>
      <c r="IA5" s="8">
        <v>88</v>
      </c>
    </row>
    <row r="6" spans="1:240" s="8" customFormat="1" x14ac:dyDescent="0.25">
      <c r="A6" s="8" t="s">
        <v>59</v>
      </c>
      <c r="B6" s="11">
        <f>SQRT((1/COUNT(B129:B245)*B4))</f>
        <v>0.76544649239598284</v>
      </c>
      <c r="C6" s="11"/>
      <c r="D6" s="11"/>
      <c r="E6" s="11"/>
      <c r="F6" s="11"/>
      <c r="G6" s="11">
        <f>SQRT((1/COUNT(G129:G245)*G4))</f>
        <v>0.86005973682743042</v>
      </c>
      <c r="H6" s="11"/>
      <c r="I6" s="11"/>
      <c r="J6" s="11"/>
      <c r="K6" s="11"/>
      <c r="L6" s="11">
        <f>SQRT((1/COUNT(L129:L245)*L4))</f>
        <v>0.8638178653924049</v>
      </c>
      <c r="M6" s="11"/>
      <c r="N6" s="11"/>
      <c r="O6" s="11"/>
      <c r="P6" s="11"/>
      <c r="Q6" s="11">
        <f>SQRT((1/COUNT(Q129:Q245)*Q4))</f>
        <v>0.6224377795338365</v>
      </c>
      <c r="R6" s="11"/>
      <c r="S6" s="11"/>
      <c r="T6" s="11"/>
      <c r="U6" s="11"/>
      <c r="V6" s="11">
        <f>SQRT((1/COUNT(V129:V245)*V4))</f>
        <v>0.60404273483370541</v>
      </c>
      <c r="W6" s="11"/>
      <c r="X6" s="11"/>
      <c r="Y6" s="11"/>
      <c r="Z6" s="11"/>
      <c r="AA6" s="11">
        <f>SQRT((1/COUNT(AA129:AA245)*AA4))</f>
        <v>1.0085391168070788</v>
      </c>
      <c r="AB6" s="11"/>
      <c r="AC6" s="11"/>
      <c r="AD6" s="11"/>
      <c r="AE6" s="11"/>
      <c r="AF6" s="11">
        <f>SQRT((1/COUNT(AF129:AF245)*AF4))</f>
        <v>0.7314772885216092</v>
      </c>
      <c r="AG6" s="11"/>
      <c r="AH6" s="11"/>
      <c r="AI6" s="11"/>
      <c r="AJ6" s="11"/>
      <c r="AK6" s="11">
        <f>SQRT((1/COUNT(AK129:AK245)*AK4))</f>
        <v>0.5485925390883446</v>
      </c>
      <c r="AL6" s="11"/>
      <c r="AM6" s="11"/>
      <c r="AN6" s="11"/>
      <c r="AO6" s="11"/>
      <c r="AP6" s="11">
        <f>SQRT((1/COUNT(AP129:AP245)*AP4))</f>
        <v>0.76533049380086504</v>
      </c>
      <c r="AQ6" s="11"/>
      <c r="AR6" s="11"/>
      <c r="AS6" s="11"/>
      <c r="AT6" s="11"/>
      <c r="AU6" s="11">
        <f>SQRT((1/COUNT(AU129:AU245)*AU4))</f>
        <v>0.75564132831609276</v>
      </c>
      <c r="AV6" s="11"/>
      <c r="AW6" s="11"/>
      <c r="AX6" s="11"/>
      <c r="AY6" s="11"/>
      <c r="AZ6" s="11">
        <f>SQRT((1/COUNT(AZ129:AZ245)*AZ4))</f>
        <v>0.90075805696520972</v>
      </c>
      <c r="BA6" s="11"/>
      <c r="BB6" s="11"/>
      <c r="BC6" s="11"/>
      <c r="BD6" s="11"/>
      <c r="BE6" s="11">
        <f>SQRT((1/COUNT(BE129:BE245)*BE4))</f>
        <v>0.66638242023275251</v>
      </c>
      <c r="BF6" s="11"/>
      <c r="BG6" s="11"/>
      <c r="BH6" s="11"/>
      <c r="BI6" s="11"/>
      <c r="BJ6" s="11">
        <f>SQRT((1/COUNT(BJ129:BJ245)*BJ4))</f>
        <v>0.64882245391050741</v>
      </c>
      <c r="BK6" s="11"/>
      <c r="BL6" s="11"/>
      <c r="BM6" s="11"/>
      <c r="BN6" s="11"/>
      <c r="BO6" s="11">
        <f>SQRT((1/COUNT(BO129:BO245)*BO4))</f>
        <v>0.60301987256510992</v>
      </c>
      <c r="BP6" s="11"/>
      <c r="BQ6" s="11"/>
      <c r="BR6" s="11"/>
      <c r="BS6" s="11"/>
      <c r="BT6" s="11">
        <f>SQRT((1/COUNT(BT129:BT245)*BT4))</f>
        <v>0.68109135587392156</v>
      </c>
      <c r="BU6" s="11"/>
      <c r="BV6" s="11"/>
      <c r="BW6" s="11"/>
      <c r="BX6" s="11"/>
      <c r="BY6" s="12">
        <f>SQRT((1/COUNT(BY129:BY245)*BY4))</f>
        <v>1.1389886173578014</v>
      </c>
      <c r="BZ6" s="12"/>
      <c r="CA6" s="12"/>
      <c r="CB6" s="12"/>
      <c r="CC6" s="11">
        <f>SQRT((1/COUNT(CC129:CC245)*CC4))</f>
        <v>0.97917673784160886</v>
      </c>
      <c r="CD6" s="11"/>
      <c r="CE6" s="11"/>
      <c r="CF6" s="11"/>
      <c r="CG6" s="11"/>
      <c r="CH6" s="11">
        <f>SQRT((1/COUNT(CH129:CH245)*CH4))</f>
        <v>0.64862014529825485</v>
      </c>
      <c r="CI6" s="11"/>
      <c r="CJ6" s="11"/>
      <c r="CK6" s="11"/>
      <c r="CL6" s="11"/>
      <c r="CM6" s="13">
        <f>SQRT((1/COUNT(CM129:CM245)*CM4))</f>
        <v>1.0881469204566636</v>
      </c>
      <c r="CN6" s="13"/>
      <c r="CO6" s="13"/>
      <c r="CP6" s="13"/>
      <c r="CQ6" s="11">
        <f>SQRT((1/COUNT(CQ129:CQ245)*CQ4))</f>
        <v>0.69990244826892345</v>
      </c>
      <c r="CR6" s="11"/>
      <c r="CS6" s="11"/>
      <c r="CT6" s="11"/>
      <c r="CU6" s="11"/>
      <c r="CV6" s="11">
        <f>SQRT((1/COUNT(CV129:CV245)*CV4))</f>
        <v>0.67656879411823367</v>
      </c>
      <c r="CW6" s="11"/>
      <c r="CX6" s="11"/>
      <c r="CY6" s="11"/>
      <c r="CZ6" s="11"/>
      <c r="DA6" s="11">
        <f>SQRT((1/COUNT(DA129:DA245)*DA4))</f>
        <v>0.69083633216964535</v>
      </c>
      <c r="DB6" s="11"/>
      <c r="DC6" s="11"/>
      <c r="DD6" s="11"/>
      <c r="DE6" s="11"/>
      <c r="DF6" s="11">
        <f>SQRT((1/COUNT(DF129:DF245)*DF4))</f>
        <v>0.87919450585097825</v>
      </c>
      <c r="DG6" s="11"/>
      <c r="DH6" s="11"/>
      <c r="DI6" s="11"/>
      <c r="DJ6" s="11"/>
      <c r="DK6" s="11">
        <f>SQRT((1/COUNT(DK129:DK245)*DK4))</f>
        <v>0.59099455862827432</v>
      </c>
      <c r="DL6" s="11"/>
      <c r="DM6" s="11"/>
      <c r="DN6" s="11"/>
      <c r="DO6" s="11"/>
      <c r="DP6" s="11">
        <f>SQRT((1/COUNT(DP129:DP245)*DP4))</f>
        <v>0.8879680393816739</v>
      </c>
      <c r="DQ6" s="11"/>
      <c r="DR6" s="11"/>
      <c r="DS6" s="11"/>
      <c r="DT6" s="11"/>
      <c r="DU6" s="13">
        <f>SQRT((1/COUNT(DU129:DU245)*DU4))</f>
        <v>0.89335570602151104</v>
      </c>
      <c r="DV6" s="13"/>
      <c r="DW6" s="13"/>
      <c r="DX6" s="13"/>
      <c r="DY6" s="11">
        <f>SQRT((1/COUNT(DY129:DY245)*DY4))</f>
        <v>0.80614838737003525</v>
      </c>
      <c r="DZ6" s="11"/>
      <c r="EA6" s="11"/>
      <c r="EB6" s="11"/>
      <c r="EC6" s="11"/>
      <c r="ED6" s="14">
        <f>SQRT((1/COUNT(ED129:ED245)*ED4))</f>
        <v>1.0857572420169626</v>
      </c>
      <c r="EE6" s="11"/>
      <c r="EF6" s="11"/>
      <c r="EG6" s="11"/>
      <c r="EH6" s="11"/>
      <c r="EI6" s="11">
        <f>SQRT((1/COUNT(EI129:EI245)*EI4))</f>
        <v>0.86797928946895464</v>
      </c>
      <c r="EJ6" s="11"/>
      <c r="EK6" s="11"/>
      <c r="EL6" s="11"/>
      <c r="EM6" s="11"/>
      <c r="EN6" s="11">
        <f>SQRT((1/COUNT(EN129:EN245)*EN4))</f>
        <v>0.91855971088522104</v>
      </c>
      <c r="EO6" s="11"/>
      <c r="EP6" s="11"/>
      <c r="EQ6" s="11"/>
      <c r="ER6" s="11"/>
      <c r="ES6" s="14">
        <f>SQRT((1/COUNT(ES129:ES245)*ES4))</f>
        <v>0.87476907508873902</v>
      </c>
      <c r="ET6" s="11"/>
      <c r="EU6" s="11"/>
      <c r="EV6" s="11"/>
      <c r="EW6" s="11"/>
      <c r="EX6" s="14">
        <f>SQRT((1/COUNT(EX129:EX245)*EX4))</f>
        <v>0.94204822507784447</v>
      </c>
      <c r="EY6" s="11"/>
      <c r="EZ6" s="11"/>
      <c r="FA6" s="11"/>
      <c r="FB6" s="11"/>
      <c r="FC6" s="11">
        <f>SQRT((1/COUNT(FC129:FC245)*FC4))</f>
        <v>0.8599222404920468</v>
      </c>
      <c r="FD6" s="11"/>
      <c r="FE6" s="11"/>
      <c r="FF6" s="11"/>
      <c r="FG6" s="11"/>
      <c r="FH6" s="11">
        <f>SQRT((1/COUNT(FH129:FH245)*FH4))</f>
        <v>0.91238862582476321</v>
      </c>
      <c r="FI6" s="11"/>
      <c r="FJ6" s="11"/>
      <c r="FK6" s="11"/>
      <c r="FL6" s="11"/>
      <c r="FM6" s="11">
        <f>SQRT((1/COUNT(FM129:FM245)*FM4))</f>
        <v>0.97789652332094124</v>
      </c>
      <c r="FN6" s="11"/>
      <c r="FO6" s="11"/>
      <c r="FP6" s="11"/>
      <c r="FQ6" s="11"/>
      <c r="FR6" s="11">
        <f>SQRT((1/COUNT(FR129:FR245)*FR4))</f>
        <v>0.44965948101728143</v>
      </c>
      <c r="FS6" s="11"/>
      <c r="FT6" s="11"/>
      <c r="FU6" s="11"/>
      <c r="FV6" s="11"/>
      <c r="FW6" s="11">
        <f>SQRT((1/COUNT(FW129:FW245)*FW4))</f>
        <v>0.53098885493122172</v>
      </c>
      <c r="FX6" s="11"/>
      <c r="FY6" s="11"/>
      <c r="FZ6" s="11"/>
      <c r="GA6" s="11"/>
      <c r="GB6" s="13">
        <f>SQRT((1/COUNT(GB129:GB245)*GB4))</f>
        <v>1.0117608275630647</v>
      </c>
      <c r="GC6" s="13"/>
      <c r="GD6" s="13"/>
      <c r="GE6" s="13"/>
      <c r="GF6" s="11">
        <f>SQRT((1/COUNT(GF129:GF245)*GF4))</f>
        <v>1.4673811893011304</v>
      </c>
      <c r="GG6" s="11"/>
      <c r="GH6" s="11"/>
      <c r="GI6" s="11"/>
      <c r="GJ6" s="11">
        <f>SQRT((1/COUNT(GJ129:GJ245)*GJ4))</f>
        <v>0.80467279030238481</v>
      </c>
      <c r="GK6" s="11"/>
      <c r="GL6" s="11"/>
      <c r="GM6" s="11"/>
      <c r="GN6" s="11">
        <f>SQRT((1/COUNT(GN129:GN245)*GN4))</f>
        <v>0.70059668518277596</v>
      </c>
      <c r="GO6" s="11"/>
      <c r="GP6" s="11"/>
      <c r="GQ6" s="11"/>
      <c r="GR6" s="11"/>
      <c r="GS6" s="11">
        <f>SQRT((1/COUNT(GS129:GS245)*GS4))</f>
        <v>0.8952705115623707</v>
      </c>
      <c r="GT6" s="11"/>
      <c r="GU6" s="11"/>
      <c r="GV6" s="11"/>
      <c r="GW6" s="11"/>
      <c r="GX6" s="13">
        <f>SQRT((1/COUNT(GX129:GX245)*GX4))</f>
        <v>1.6867981968636876</v>
      </c>
      <c r="GY6" s="13"/>
      <c r="GZ6" s="13"/>
      <c r="HA6" s="13"/>
      <c r="HB6" s="11">
        <f>SQRT((1/COUNT(HB129:HB245)*HB4))</f>
        <v>0.92231823397665813</v>
      </c>
      <c r="HC6" s="11"/>
      <c r="HD6" s="11"/>
      <c r="HE6" s="11"/>
      <c r="HF6" s="11"/>
      <c r="HG6" s="11">
        <f>SQRT((1/COUNT(HG129:HG245)*HG4))</f>
        <v>0.78229960218245775</v>
      </c>
      <c r="HH6" s="11"/>
      <c r="HI6" s="11"/>
      <c r="HJ6" s="11"/>
      <c r="HK6" s="11"/>
      <c r="HL6" s="11">
        <f>SQRT((1/COUNT(HL129:HL245)*HL4))</f>
        <v>0.84662364217005448</v>
      </c>
      <c r="HM6" s="11"/>
      <c r="HN6" s="11"/>
      <c r="HO6" s="11"/>
      <c r="HP6" s="11"/>
      <c r="HQ6" s="11">
        <f>SQRT((1/COUNT(HQ129:HQ245)*HQ4))</f>
        <v>0.75503167951916428</v>
      </c>
      <c r="HR6" s="11"/>
      <c r="HS6" s="11"/>
      <c r="HT6" s="11"/>
      <c r="HU6" s="11"/>
      <c r="HV6" s="11">
        <f>SQRT((1/COUNT(HV129:HV245)*HV4))</f>
        <v>0.91550659856945726</v>
      </c>
      <c r="HW6" s="11"/>
      <c r="HX6" s="11"/>
      <c r="HY6" s="11"/>
      <c r="HZ6" s="11"/>
      <c r="IA6" s="11">
        <f>SQRT((1/COUNT(IA129:IA245)*IA4))</f>
        <v>0.85809553401483996</v>
      </c>
      <c r="IB6" s="11"/>
      <c r="IC6" s="11"/>
      <c r="ID6" s="11"/>
      <c r="IE6" s="11"/>
    </row>
    <row r="7" spans="1:240" s="8" customFormat="1" x14ac:dyDescent="0.25">
      <c r="A7" s="8" t="s">
        <v>60</v>
      </c>
      <c r="B7" s="8">
        <f>MIN(B129:B245)</f>
        <v>0</v>
      </c>
      <c r="G7" s="8">
        <f>MIN(G129:G245)</f>
        <v>0</v>
      </c>
      <c r="L7" s="8">
        <f>MIN(L129:L245)</f>
        <v>0.05</v>
      </c>
      <c r="Q7" s="8">
        <f>MIN(Q129:Q245)</f>
        <v>0</v>
      </c>
      <c r="V7" s="8">
        <f>MIN(V129:V245)</f>
        <v>1</v>
      </c>
      <c r="AA7" s="8">
        <f>MIN(AA129:AA245)</f>
        <v>0</v>
      </c>
      <c r="AF7" s="8">
        <f>MIN(AF129:AF245)</f>
        <v>3</v>
      </c>
      <c r="AK7" s="8">
        <f>MIN(AK129:AK245)</f>
        <v>4.71</v>
      </c>
      <c r="AP7" s="8">
        <f>MIN(AP129:AP245)</f>
        <v>3</v>
      </c>
      <c r="AU7" s="8">
        <f>MIN(AU129:AU245)</f>
        <v>10</v>
      </c>
      <c r="AZ7" s="8">
        <f>MIN(AZ129:AZ245)</f>
        <v>3</v>
      </c>
      <c r="BE7" s="8">
        <f>MIN(BE129:BE245)</f>
        <v>0.56999999999999995</v>
      </c>
      <c r="BJ7" s="8">
        <f>MIN(BJ129:BJ245)</f>
        <v>6</v>
      </c>
      <c r="BO7" s="8">
        <f>MIN(BO129:BO245)</f>
        <v>0.5</v>
      </c>
      <c r="BT7" s="8">
        <f>MIN(BT129:BT245)</f>
        <v>0</v>
      </c>
      <c r="BY7" s="9">
        <f>MIN(BY129:BY245)</f>
        <v>0</v>
      </c>
      <c r="BZ7" s="9"/>
      <c r="CA7" s="9"/>
      <c r="CB7" s="9"/>
      <c r="CC7" s="8">
        <f>MIN(CC129:CC245)</f>
        <v>0</v>
      </c>
      <c r="CH7" s="8">
        <f>MIN(CH129:CH245)</f>
        <v>0</v>
      </c>
      <c r="CM7" s="10">
        <f>MIN(CM129:CM245)</f>
        <v>24.4</v>
      </c>
      <c r="CN7" s="10"/>
      <c r="CO7" s="10"/>
      <c r="CP7" s="10"/>
      <c r="CQ7" s="8">
        <f>MIN(CQ129:CQ245)</f>
        <v>0</v>
      </c>
      <c r="CV7" s="8">
        <f>MIN(CV129:CV245)</f>
        <v>0</v>
      </c>
      <c r="DA7" s="8">
        <f>MIN(DA129:DA245)</f>
        <v>0</v>
      </c>
      <c r="DF7" s="8">
        <f>MIN(DF129:DF245)</f>
        <v>2</v>
      </c>
      <c r="DK7" s="8">
        <f>MIN(DK129:DK245)</f>
        <v>10</v>
      </c>
      <c r="DP7" s="8">
        <f>MIN(DP129:DP245)</f>
        <v>11.5</v>
      </c>
      <c r="DU7" s="10">
        <f>MIN(DU129:DU245)</f>
        <v>34</v>
      </c>
      <c r="DV7" s="10"/>
      <c r="DW7" s="10"/>
      <c r="DX7" s="10"/>
      <c r="DY7" s="8">
        <f>MIN(DY129:DY245)</f>
        <v>1</v>
      </c>
      <c r="ED7" s="8">
        <f>MIN(ED129:ED245)</f>
        <v>7</v>
      </c>
      <c r="EI7" s="8">
        <f>MIN(EI129:EI245)</f>
        <v>2.77</v>
      </c>
      <c r="EN7" s="8">
        <f>MIN(EN129:EN245)</f>
        <v>0</v>
      </c>
      <c r="ES7" s="8">
        <f>MIN(ES129:ES245)</f>
        <v>1.13636</v>
      </c>
      <c r="EX7" s="8">
        <f>MIN(EX129:EX245)</f>
        <v>9</v>
      </c>
      <c r="FC7" s="8">
        <f>MIN(FC129:FC245)</f>
        <v>5</v>
      </c>
      <c r="FH7" s="8">
        <f>MIN(FH129:FH245)</f>
        <v>0</v>
      </c>
      <c r="FM7" s="8">
        <f>MIN(FM129:FM245)</f>
        <v>0.5</v>
      </c>
      <c r="FR7" s="8">
        <f>MIN(FR129:FR245)</f>
        <v>0</v>
      </c>
      <c r="FW7" s="8">
        <f>MIN(FW129:FW245)</f>
        <v>10</v>
      </c>
      <c r="GB7" s="10">
        <f>MIN(GB129:GB245)</f>
        <v>50</v>
      </c>
      <c r="GC7" s="10"/>
      <c r="GD7" s="10"/>
      <c r="GE7" s="10"/>
      <c r="GF7" s="8">
        <f>MIN(GF129:GF245)</f>
        <v>12</v>
      </c>
      <c r="GJ7" s="8">
        <f>MIN(GJ129:GJ245)</f>
        <v>18</v>
      </c>
      <c r="GN7" s="8">
        <f>MIN(GN129:GN245)</f>
        <v>4.7</v>
      </c>
      <c r="GS7" s="8">
        <f>MIN(GS129:GS245)</f>
        <v>6.52</v>
      </c>
      <c r="GX7" s="10">
        <f>MIN(GX129:GX245)</f>
        <v>0</v>
      </c>
      <c r="GY7" s="10"/>
      <c r="GZ7" s="10"/>
      <c r="HA7" s="10"/>
      <c r="HB7" s="8">
        <f>MIN(HB129:HB245)</f>
        <v>3</v>
      </c>
      <c r="HG7" s="8">
        <f>MIN(HG129:HG245)</f>
        <v>10</v>
      </c>
      <c r="HL7" s="8">
        <f>MIN(HL129:HL245)</f>
        <v>9</v>
      </c>
      <c r="HQ7" s="8">
        <f>MIN(HQ129:HQ245)</f>
        <v>4.88</v>
      </c>
      <c r="HV7" s="8">
        <f>MIN(HV129:HV245)</f>
        <v>1</v>
      </c>
      <c r="IA7" s="8">
        <f>MIN(IA129:IA245)</f>
        <v>10</v>
      </c>
    </row>
    <row r="8" spans="1:240" s="8" customFormat="1" x14ac:dyDescent="0.25">
      <c r="A8" s="8" t="s">
        <v>61</v>
      </c>
      <c r="B8" s="15" t="b">
        <f>IF(B6&lt;=1, TRUE, FALSE)</f>
        <v>1</v>
      </c>
      <c r="G8" s="15" t="b">
        <f>IF(G6&lt;=1, TRUE, FALSE)</f>
        <v>1</v>
      </c>
      <c r="L8" s="15" t="b">
        <f>IF(L6&lt;=1, TRUE, FALSE)</f>
        <v>1</v>
      </c>
      <c r="Q8" s="15" t="b">
        <f>IF(Q6&lt;=1, TRUE, FALSE)</f>
        <v>1</v>
      </c>
      <c r="V8" s="15" t="b">
        <f>IF(V6&lt;=1, TRUE, FALSE)</f>
        <v>1</v>
      </c>
      <c r="AA8" s="15" t="b">
        <f>IF(AA6&lt;=1.009, TRUE, FALSE)</f>
        <v>1</v>
      </c>
      <c r="AF8" s="15" t="b">
        <f>IF(AF6&lt;=1, TRUE, FALSE)</f>
        <v>1</v>
      </c>
      <c r="AK8" s="15" t="b">
        <f>IF(AK6&lt;=1, TRUE, FALSE)</f>
        <v>1</v>
      </c>
      <c r="AP8" s="15" t="b">
        <f>IF(AP6&lt;=1, TRUE, FALSE)</f>
        <v>1</v>
      </c>
      <c r="AU8" s="15" t="b">
        <f>IF(AU6&lt;=1, TRUE, FALSE)</f>
        <v>1</v>
      </c>
      <c r="AZ8" s="15" t="b">
        <f>IF(AZ6&lt;=1, TRUE, FALSE)</f>
        <v>1</v>
      </c>
      <c r="BE8" s="15" t="b">
        <f>IF(BE6&lt;=1, TRUE, FALSE)</f>
        <v>1</v>
      </c>
      <c r="BJ8" s="15" t="b">
        <f>IF(BJ6&lt;=1, TRUE, FALSE)</f>
        <v>1</v>
      </c>
      <c r="BO8" s="15" t="b">
        <f>IF(BO6&lt;=1, TRUE, FALSE)</f>
        <v>1</v>
      </c>
      <c r="BT8" s="15" t="b">
        <f>IF(BT6&lt;=1, TRUE, FALSE)</f>
        <v>1</v>
      </c>
      <c r="BY8" s="16" t="b">
        <f>IF(BY6&lt;=1, TRUE, FALSE)</f>
        <v>0</v>
      </c>
      <c r="BZ8" s="9"/>
      <c r="CA8" s="9"/>
      <c r="CB8" s="9"/>
      <c r="CC8" s="15" t="b">
        <f>IF(CC6&lt;=1, TRUE, FALSE)</f>
        <v>1</v>
      </c>
      <c r="CH8" s="15" t="b">
        <f>IF(CH6&lt;=1, TRUE, FALSE)</f>
        <v>1</v>
      </c>
      <c r="CM8" s="17" t="b">
        <f>IF(CM6&lt;=1, TRUE, FALSE)</f>
        <v>0</v>
      </c>
      <c r="CN8" s="10"/>
      <c r="CO8" s="10"/>
      <c r="CP8" s="10"/>
      <c r="CQ8" s="15" t="b">
        <f>IF(CQ6&lt;=1, TRUE, FALSE)</f>
        <v>1</v>
      </c>
      <c r="CV8" s="15" t="b">
        <f>IF(CV6&lt;=1, TRUE, FALSE)</f>
        <v>1</v>
      </c>
      <c r="DA8" s="15" t="b">
        <f>IF(DA6&lt;=1, TRUE, FALSE)</f>
        <v>1</v>
      </c>
      <c r="DF8" s="15" t="b">
        <f>IF(DF6&lt;=1, TRUE, FALSE)</f>
        <v>1</v>
      </c>
      <c r="DK8" s="15" t="b">
        <f>IF(DK6&lt;=1, TRUE, FALSE)</f>
        <v>1</v>
      </c>
      <c r="DP8" s="15" t="b">
        <f>IF(DP6&lt;=1, TRUE, FALSE)</f>
        <v>1</v>
      </c>
      <c r="DU8" s="17" t="b">
        <f>IF(DU6&lt;=1, TRUE, FALSE)</f>
        <v>1</v>
      </c>
      <c r="DV8" s="10"/>
      <c r="DW8" s="10"/>
      <c r="DX8" s="10"/>
      <c r="DY8" s="15" t="b">
        <f>IF(DY6&lt;=1, TRUE, FALSE)</f>
        <v>1</v>
      </c>
      <c r="ED8" s="15" t="b">
        <f>IF(ED6&lt;=1.09, TRUE, FALSE)</f>
        <v>1</v>
      </c>
      <c r="EI8" s="15" t="b">
        <f>IF(EI6&lt;=1, TRUE, FALSE)</f>
        <v>1</v>
      </c>
      <c r="EN8" s="15" t="b">
        <f>IF(EN6&lt;=1, TRUE, FALSE)</f>
        <v>1</v>
      </c>
      <c r="ES8" s="15" t="b">
        <f>IF(ES6&lt;=1.05, TRUE, FALSE)</f>
        <v>1</v>
      </c>
      <c r="EX8" s="15" t="b">
        <f>IF(EX6&lt;=1.05, TRUE, FALSE)</f>
        <v>1</v>
      </c>
      <c r="FC8" s="15" t="b">
        <f>IF(FC6&lt;=1, TRUE, FALSE)</f>
        <v>1</v>
      </c>
      <c r="FE8" s="15"/>
      <c r="FH8" s="15" t="b">
        <f>IF(FH6&lt;=1, TRUE, FALSE)</f>
        <v>1</v>
      </c>
      <c r="FM8" s="15" t="b">
        <f>IF(FM6&lt;=1, TRUE, FALSE)</f>
        <v>1</v>
      </c>
      <c r="FR8" s="15" t="b">
        <f>IF(FR6&lt;=1, TRUE, FALSE)</f>
        <v>1</v>
      </c>
      <c r="FW8" s="15" t="b">
        <f>IF(FW6&lt;=1, TRUE, FALSE)</f>
        <v>1</v>
      </c>
      <c r="GB8" s="17" t="b">
        <f>IF(GB6&lt;=1, TRUE, FALSE)</f>
        <v>0</v>
      </c>
      <c r="GC8" s="10"/>
      <c r="GD8" s="10"/>
      <c r="GE8" s="10"/>
      <c r="GF8" s="15" t="b">
        <f>IF(GF6&lt;=1, TRUE, FALSE)</f>
        <v>0</v>
      </c>
      <c r="GJ8" s="15" t="b">
        <f>IF(GJ6&lt;=1, TRUE, FALSE)</f>
        <v>1</v>
      </c>
      <c r="GN8" s="15" t="b">
        <f>IF(GN6&lt;=1, TRUE, FALSE)</f>
        <v>1</v>
      </c>
      <c r="GS8" s="15" t="b">
        <f>IF(GS6&lt;=1, TRUE, FALSE)</f>
        <v>1</v>
      </c>
      <c r="GX8" s="17" t="b">
        <f>IF(GX6&lt;=1, TRUE, FALSE)</f>
        <v>0</v>
      </c>
      <c r="GY8" s="10"/>
      <c r="GZ8" s="10"/>
      <c r="HA8" s="10"/>
      <c r="HB8" s="15" t="b">
        <f>IF(HB6&lt;=1, TRUE, FALSE)</f>
        <v>1</v>
      </c>
      <c r="HG8" s="15" t="b">
        <f>IF(HG6&lt;=1, TRUE, FALSE)</f>
        <v>1</v>
      </c>
      <c r="HL8" s="15" t="b">
        <f>IF(HL6&lt;=1, TRUE, FALSE)</f>
        <v>1</v>
      </c>
      <c r="HQ8" s="15" t="b">
        <f>IF(HQ6&lt;=1, TRUE, FALSE)</f>
        <v>1</v>
      </c>
      <c r="HV8" s="15" t="b">
        <f>IF(HV6&lt;=1, TRUE, FALSE)</f>
        <v>1</v>
      </c>
      <c r="IA8" s="15" t="b">
        <f>IF(IA6&lt;=1, TRUE, FALSE)</f>
        <v>1</v>
      </c>
    </row>
    <row r="9" spans="1:240" s="8" customFormat="1" x14ac:dyDescent="0.25">
      <c r="A9" s="8" t="s">
        <v>62</v>
      </c>
      <c r="B9" s="15" t="b">
        <f>IF(B15&gt;=0, TRUE, FALSE)</f>
        <v>1</v>
      </c>
      <c r="G9" s="15" t="b">
        <f>IF(G15&gt;=0, TRUE, FALSE)</f>
        <v>1</v>
      </c>
      <c r="L9" s="15" t="b">
        <f>IF(L15&gt;=0, TRUE, FALSE)</f>
        <v>1</v>
      </c>
      <c r="Q9" s="15" t="b">
        <f>IF(Q15&gt;=0, TRUE, FALSE)</f>
        <v>1</v>
      </c>
      <c r="V9" s="15" t="b">
        <f>IF(V15&gt;=0, TRUE, FALSE)</f>
        <v>1</v>
      </c>
      <c r="AA9" s="15" t="b">
        <f>IF(AA15&gt;=0, TRUE, FALSE)</f>
        <v>1</v>
      </c>
      <c r="AF9" s="15" t="b">
        <f>IF(AF15&gt;=0, TRUE, FALSE)</f>
        <v>1</v>
      </c>
      <c r="AK9" s="15" t="b">
        <f>IF(AK15&gt;=0, TRUE, FALSE)</f>
        <v>1</v>
      </c>
      <c r="AP9" s="15" t="b">
        <f>IF(AP15&gt;=0, TRUE, FALSE)</f>
        <v>1</v>
      </c>
      <c r="AU9" s="15" t="b">
        <f>IF(AU15&gt;=0, TRUE, FALSE)</f>
        <v>1</v>
      </c>
      <c r="AZ9" s="15" t="b">
        <f>IF(AZ15&gt;=0, TRUE, FALSE)</f>
        <v>1</v>
      </c>
      <c r="BE9" s="15" t="b">
        <f>IF(BE15&gt;=0, TRUE, FALSE)</f>
        <v>1</v>
      </c>
      <c r="BJ9" s="15" t="b">
        <f>IF(BJ15&gt;=0, TRUE, FALSE)</f>
        <v>1</v>
      </c>
      <c r="BO9" s="15" t="b">
        <f>IF(BO15&gt;=0, TRUE, FALSE)</f>
        <v>1</v>
      </c>
      <c r="BT9" s="15" t="b">
        <f>IF(BT15&gt;=0, TRUE, FALSE)</f>
        <v>1</v>
      </c>
      <c r="BY9" s="16" t="b">
        <f>IF(BY15&gt;=0, TRUE, FALSE)</f>
        <v>1</v>
      </c>
      <c r="BZ9" s="9"/>
      <c r="CA9" s="9"/>
      <c r="CB9" s="9"/>
      <c r="CC9" s="15" t="b">
        <f>IF(CC15&gt;=0, TRUE, FALSE)</f>
        <v>1</v>
      </c>
      <c r="CH9" s="15" t="b">
        <f>IF(CH15&gt;=0, TRUE, FALSE)</f>
        <v>1</v>
      </c>
      <c r="CM9" s="17" t="b">
        <f>IF(CM15&gt;=0, TRUE, FALSE)</f>
        <v>1</v>
      </c>
      <c r="CN9" s="10"/>
      <c r="CO9" s="10"/>
      <c r="CP9" s="10"/>
      <c r="CQ9" s="15" t="b">
        <f>IF(CQ15&gt;=0, TRUE, FALSE)</f>
        <v>1</v>
      </c>
      <c r="CV9" s="15" t="b">
        <f>IF(CV15&gt;=0, TRUE, FALSE)</f>
        <v>1</v>
      </c>
      <c r="DA9" s="15" t="b">
        <f>IF(DA15&gt;=0, TRUE, FALSE)</f>
        <v>1</v>
      </c>
      <c r="DF9" s="15" t="b">
        <f>IF(DF15&gt;=0, TRUE, FALSE)</f>
        <v>1</v>
      </c>
      <c r="DK9" s="15" t="b">
        <f>IF(DK15&gt;=0, TRUE, FALSE)</f>
        <v>1</v>
      </c>
      <c r="DP9" s="15" t="b">
        <f>IF(DP15&gt;=0, TRUE, FALSE)</f>
        <v>1</v>
      </c>
      <c r="DU9" s="17" t="b">
        <f>IF(DU15&gt;=0, TRUE, FALSE)</f>
        <v>0</v>
      </c>
      <c r="DV9" s="10"/>
      <c r="DW9" s="10"/>
      <c r="DX9" s="10"/>
      <c r="DY9" s="15" t="b">
        <f>IF(DY15&gt;=0, TRUE, FALSE)</f>
        <v>1</v>
      </c>
      <c r="ED9" s="15" t="b">
        <f>IF(ED15&gt;=0, TRUE, FALSE)</f>
        <v>1</v>
      </c>
      <c r="EI9" s="15" t="b">
        <f>IF(EI15&gt;=0, TRUE, FALSE)</f>
        <v>1</v>
      </c>
      <c r="EN9" s="15" t="b">
        <f>IF(EN15&gt;=0, TRUE, FALSE)</f>
        <v>1</v>
      </c>
      <c r="ES9" s="15" t="b">
        <f>IF(ES15&gt;=0, TRUE, FALSE)</f>
        <v>1</v>
      </c>
      <c r="EX9" s="15" t="b">
        <f>IF(EX15&gt;=0, TRUE, FALSE)</f>
        <v>1</v>
      </c>
      <c r="FC9" s="15" t="b">
        <f>IF(FC15&gt;=0, TRUE, FALSE)</f>
        <v>1</v>
      </c>
      <c r="FE9" s="15"/>
      <c r="FH9" s="15" t="b">
        <f>IF(FH15&gt;=0, TRUE, FALSE)</f>
        <v>1</v>
      </c>
      <c r="FM9" s="15" t="b">
        <f>IF(FM15&gt;=0, TRUE, FALSE)</f>
        <v>1</v>
      </c>
      <c r="FR9" s="15" t="b">
        <f>IF(FR15&gt;=0, TRUE, FALSE)</f>
        <v>1</v>
      </c>
      <c r="FW9" s="15" t="b">
        <f>IF(FW15&gt;=0, TRUE, FALSE)</f>
        <v>1</v>
      </c>
      <c r="GB9" s="17" t="b">
        <f>IF(GB15&gt;=0, TRUE, FALSE)</f>
        <v>0</v>
      </c>
      <c r="GC9" s="10"/>
      <c r="GD9" s="10"/>
      <c r="GE9" s="10"/>
      <c r="GF9" s="15" t="b">
        <f>IF(GF15&gt;=0, TRUE, FALSE)</f>
        <v>1</v>
      </c>
      <c r="GJ9" s="15" t="b">
        <f>IF(GJ15&gt;=0, TRUE, FALSE)</f>
        <v>0</v>
      </c>
      <c r="GN9" s="15" t="b">
        <f>IF(GN15&gt;=0, TRUE, FALSE)</f>
        <v>1</v>
      </c>
      <c r="GS9" s="15" t="b">
        <f>IF(GS15&gt;=0, TRUE, FALSE)</f>
        <v>1</v>
      </c>
      <c r="GX9" s="17" t="b">
        <f>IF(GX15&gt;=0, TRUE, FALSE)</f>
        <v>1</v>
      </c>
      <c r="GY9" s="10"/>
      <c r="GZ9" s="10"/>
      <c r="HA9" s="10"/>
      <c r="HB9" s="15" t="b">
        <f>IF(HB15&gt;=0, TRUE, FALSE)</f>
        <v>1</v>
      </c>
      <c r="HG9" s="15" t="b">
        <f>IF(HG15&gt;=0, TRUE, FALSE)</f>
        <v>1</v>
      </c>
      <c r="HL9" s="15" t="b">
        <f>IF(HL15&gt;=0, TRUE, FALSE)</f>
        <v>1</v>
      </c>
      <c r="HQ9" s="15" t="b">
        <f>IF(HQ15&gt;=0, TRUE, FALSE)</f>
        <v>1</v>
      </c>
      <c r="HV9" s="15" t="b">
        <f>IF(HV15&gt;=0, TRUE, FALSE)</f>
        <v>1</v>
      </c>
      <c r="IA9" s="15" t="b">
        <f>IF(IA15&gt;=0, TRUE, FALSE)</f>
        <v>1</v>
      </c>
    </row>
    <row r="10" spans="1:240" s="8" customFormat="1" x14ac:dyDescent="0.25">
      <c r="A10" s="8" t="s">
        <v>63</v>
      </c>
      <c r="B10" s="15" t="b">
        <f>IF(B7&lt;=10, TRUE, FALSE)</f>
        <v>1</v>
      </c>
      <c r="G10" s="15" t="b">
        <f>IF(G7&lt;=10, TRUE, FALSE)</f>
        <v>1</v>
      </c>
      <c r="L10" s="15" t="b">
        <f>IF(L7&lt;=10, TRUE, FALSE)</f>
        <v>1</v>
      </c>
      <c r="Q10" s="15" t="b">
        <f>IF(Q7&lt;=10, TRUE, FALSE)</f>
        <v>1</v>
      </c>
      <c r="V10" s="15" t="b">
        <f>IF(V7&lt;=10, TRUE, FALSE)</f>
        <v>1</v>
      </c>
      <c r="AA10" s="15" t="b">
        <f>IF(AA7&lt;=10, TRUE, FALSE)</f>
        <v>1</v>
      </c>
      <c r="AF10" s="15" t="b">
        <f>IF(AF7&lt;=10, TRUE, FALSE)</f>
        <v>1</v>
      </c>
      <c r="AK10" s="15" t="b">
        <f>IF(AK7&lt;=10, TRUE, FALSE)</f>
        <v>1</v>
      </c>
      <c r="AP10" s="15" t="b">
        <f>IF(AP7&lt;=10, TRUE, FALSE)</f>
        <v>1</v>
      </c>
      <c r="AU10" s="15" t="b">
        <f>IF(AU7&lt;=10, TRUE, FALSE)</f>
        <v>1</v>
      </c>
      <c r="AZ10" s="15" t="b">
        <f>IF(AZ7&lt;=10, TRUE, FALSE)</f>
        <v>1</v>
      </c>
      <c r="BE10" s="15" t="b">
        <f>IF(BE7&lt;=10, TRUE, FALSE)</f>
        <v>1</v>
      </c>
      <c r="BJ10" s="15" t="b">
        <f>IF(BJ7&lt;=10, TRUE, FALSE)</f>
        <v>1</v>
      </c>
      <c r="BO10" s="15" t="b">
        <f>IF(BO7&lt;=10, TRUE, FALSE)</f>
        <v>1</v>
      </c>
      <c r="BT10" s="15" t="b">
        <f>IF(BT7&lt;=10, TRUE, FALSE)</f>
        <v>1</v>
      </c>
      <c r="BY10" s="16" t="b">
        <f>IF(BY7&lt;=10, TRUE, FALSE)</f>
        <v>1</v>
      </c>
      <c r="BZ10" s="9"/>
      <c r="CA10" s="9"/>
      <c r="CB10" s="9"/>
      <c r="CC10" s="15" t="b">
        <f>IF(CC7&lt;=10, TRUE, FALSE)</f>
        <v>1</v>
      </c>
      <c r="CH10" s="15" t="b">
        <f>IF(CH7&lt;=10, TRUE, FALSE)</f>
        <v>1</v>
      </c>
      <c r="CM10" s="17" t="b">
        <f>IF(CM7&lt;=10, TRUE, FALSE)</f>
        <v>0</v>
      </c>
      <c r="CN10" s="10"/>
      <c r="CO10" s="10"/>
      <c r="CP10" s="10"/>
      <c r="CQ10" s="15" t="b">
        <f>IF(CQ7&lt;=10, TRUE, FALSE)</f>
        <v>1</v>
      </c>
      <c r="CV10" s="15" t="b">
        <f>IF(CV7&lt;=10, TRUE, FALSE)</f>
        <v>1</v>
      </c>
      <c r="DA10" s="15" t="b">
        <f>IF(DA7&lt;=10, TRUE, FALSE)</f>
        <v>1</v>
      </c>
      <c r="DF10" s="15" t="b">
        <f>IF(DF7&lt;=10, TRUE, FALSE)</f>
        <v>1</v>
      </c>
      <c r="DK10" s="15" t="b">
        <f>IF(DK7&lt;=10, TRUE, FALSE)</f>
        <v>1</v>
      </c>
      <c r="DP10" s="15" t="b">
        <f>IF(DP7&lt;=10, TRUE, FALSE)</f>
        <v>0</v>
      </c>
      <c r="DU10" s="17" t="b">
        <f>IF(DU7&lt;=10, TRUE, FALSE)</f>
        <v>0</v>
      </c>
      <c r="DV10" s="10"/>
      <c r="DW10" s="10"/>
      <c r="DX10" s="10"/>
      <c r="DY10" s="15" t="b">
        <f>IF(DY7&lt;=10, TRUE, FALSE)</f>
        <v>1</v>
      </c>
      <c r="ED10" s="15" t="b">
        <f>IF(ED7&lt;=10, TRUE, FALSE)</f>
        <v>1</v>
      </c>
      <c r="EI10" s="15" t="b">
        <f>IF(EI7&lt;=10, TRUE, FALSE)</f>
        <v>1</v>
      </c>
      <c r="EN10" s="15" t="b">
        <f>IF(EN7&lt;=10, TRUE, FALSE)</f>
        <v>1</v>
      </c>
      <c r="ES10" s="15" t="b">
        <f>IF(ES7&lt;=10, TRUE, FALSE)</f>
        <v>1</v>
      </c>
      <c r="EX10" s="15" t="b">
        <f>IF(EX7&lt;=10, TRUE, FALSE)</f>
        <v>1</v>
      </c>
      <c r="FC10" s="15" t="b">
        <f>IF(FC7&lt;=10, TRUE, FALSE)</f>
        <v>1</v>
      </c>
      <c r="FE10" s="15"/>
      <c r="FH10" s="15" t="b">
        <f>IF(FH7&lt;=10, TRUE, FALSE)</f>
        <v>1</v>
      </c>
      <c r="FM10" s="15" t="b">
        <f>IF(FM7&lt;=10, TRUE, FALSE)</f>
        <v>1</v>
      </c>
      <c r="FR10" s="15" t="b">
        <f>IF(FR7&lt;=10, TRUE, FALSE)</f>
        <v>1</v>
      </c>
      <c r="FW10" s="15" t="b">
        <f>IF(FW7&lt;=10, TRUE, FALSE)</f>
        <v>1</v>
      </c>
      <c r="GB10" s="17" t="b">
        <f>IF(GB7&lt;=10, TRUE, FALSE)</f>
        <v>0</v>
      </c>
      <c r="GC10" s="10"/>
      <c r="GD10" s="10"/>
      <c r="GE10" s="10"/>
      <c r="GF10" s="15" t="b">
        <f>IF(GF7&lt;=10, TRUE, FALSE)</f>
        <v>0</v>
      </c>
      <c r="GJ10" s="15" t="b">
        <f>IF(GJ7&lt;=10, TRUE, FALSE)</f>
        <v>0</v>
      </c>
      <c r="GN10" s="15" t="b">
        <f>IF(GN7&lt;=10, TRUE, FALSE)</f>
        <v>1</v>
      </c>
      <c r="GS10" s="15" t="b">
        <f>IF(GS7&lt;=10, TRUE, FALSE)</f>
        <v>1</v>
      </c>
      <c r="GX10" s="17" t="b">
        <f>IF(GX7&lt;=10, TRUE, FALSE)</f>
        <v>1</v>
      </c>
      <c r="GY10" s="10"/>
      <c r="GZ10" s="10"/>
      <c r="HA10" s="10"/>
      <c r="HB10" s="15" t="b">
        <f>IF(HB7&lt;=10, TRUE, FALSE)</f>
        <v>1</v>
      </c>
      <c r="HG10" s="15" t="b">
        <f>IF(HG7&lt;=10, TRUE, FALSE)</f>
        <v>1</v>
      </c>
      <c r="HL10" s="15" t="b">
        <f>IF(HL7&lt;=10, TRUE, FALSE)</f>
        <v>1</v>
      </c>
      <c r="HQ10" s="15" t="b">
        <f>IF(HQ7&lt;=10, TRUE, FALSE)</f>
        <v>1</v>
      </c>
      <c r="HV10" s="15" t="b">
        <f>IF(HV7&lt;=10, TRUE, FALSE)</f>
        <v>1</v>
      </c>
      <c r="IA10" s="15" t="b">
        <f>IF(IA7&lt;=10, TRUE, FALSE)</f>
        <v>1</v>
      </c>
    </row>
    <row r="11" spans="1:240" s="8" customFormat="1" x14ac:dyDescent="0.25">
      <c r="A11" s="8" t="s">
        <v>64</v>
      </c>
      <c r="B11" s="15" t="b">
        <f>AND(B8, B9, B10)</f>
        <v>1</v>
      </c>
      <c r="G11" s="15" t="b">
        <f>AND(G8, G9, G10)</f>
        <v>1</v>
      </c>
      <c r="L11" s="15" t="b">
        <f>AND(L8, L9, L10)</f>
        <v>1</v>
      </c>
      <c r="Q11" s="15" t="b">
        <f>AND(Q8, Q9, Q10)</f>
        <v>1</v>
      </c>
      <c r="V11" s="15" t="b">
        <f>AND(V8, V9, V10)</f>
        <v>1</v>
      </c>
      <c r="AA11" s="15" t="b">
        <f>AND(AA8, AA9, AA10)</f>
        <v>1</v>
      </c>
      <c r="AF11" s="15" t="b">
        <f>AND(AF8, AF9, AF10)</f>
        <v>1</v>
      </c>
      <c r="AK11" s="15" t="b">
        <f>AND(AK8, AK9, AK10)</f>
        <v>1</v>
      </c>
      <c r="AP11" s="15" t="b">
        <f>AND(AP8, AP9, AP10)</f>
        <v>1</v>
      </c>
      <c r="AU11" s="15" t="b">
        <f>AND(AU8, AU9, AU10)</f>
        <v>1</v>
      </c>
      <c r="AZ11" s="15" t="b">
        <f>AND(AZ8, AZ9, AZ10)</f>
        <v>1</v>
      </c>
      <c r="BE11" s="15" t="b">
        <f>AND(BE8, BE9, BE10)</f>
        <v>1</v>
      </c>
      <c r="BJ11" s="15" t="b">
        <f>AND(BJ8, BJ9, BJ10)</f>
        <v>1</v>
      </c>
      <c r="BO11" s="15" t="b">
        <f>AND(BO8, BO9, BO10)</f>
        <v>1</v>
      </c>
      <c r="BT11" s="15" t="b">
        <f>AND(BT8, BT9, BT10)</f>
        <v>1</v>
      </c>
      <c r="BY11" s="16" t="b">
        <f>AND(BY8, BY9, BY10)</f>
        <v>0</v>
      </c>
      <c r="BZ11" s="9"/>
      <c r="CA11" s="9"/>
      <c r="CB11" s="9"/>
      <c r="CC11" s="15" t="b">
        <f>AND(CC8, CC9, CC10)</f>
        <v>1</v>
      </c>
      <c r="CH11" s="15" t="b">
        <f>AND(CH8, CH9, CH10)</f>
        <v>1</v>
      </c>
      <c r="CM11" s="17" t="b">
        <f>AND(CM8, CM9, CM10)</f>
        <v>0</v>
      </c>
      <c r="CN11" s="10"/>
      <c r="CO11" s="10"/>
      <c r="CP11" s="10"/>
      <c r="CQ11" s="15" t="b">
        <f>AND(CQ8, CQ9, CQ10)</f>
        <v>1</v>
      </c>
      <c r="CV11" s="15" t="b">
        <f>AND(CV8, CV9, CV10)</f>
        <v>1</v>
      </c>
      <c r="DA11" s="15" t="b">
        <f>AND(DA8, DA9, DA10)</f>
        <v>1</v>
      </c>
      <c r="DF11" s="15" t="b">
        <f>AND(DF8, DF9, DF10)</f>
        <v>1</v>
      </c>
      <c r="DK11" s="15" t="b">
        <f>AND(DK8, DK9, DK10)</f>
        <v>1</v>
      </c>
      <c r="DP11" s="15" t="b">
        <f>AND(DP8, DP9, DP10)</f>
        <v>0</v>
      </c>
      <c r="DU11" s="17" t="b">
        <f>AND(DU8, DU9, DU10)</f>
        <v>0</v>
      </c>
      <c r="DV11" s="10"/>
      <c r="DW11" s="10"/>
      <c r="DX11" s="10"/>
      <c r="DY11" s="15" t="b">
        <f>AND(DY8, DY9, DY10)</f>
        <v>1</v>
      </c>
      <c r="ED11" s="15" t="b">
        <f>AND(ED8, ED9, ED10)</f>
        <v>1</v>
      </c>
      <c r="EI11" s="15" t="b">
        <f>AND(EI8, EI9, EI10)</f>
        <v>1</v>
      </c>
      <c r="EN11" s="15" t="b">
        <f>AND(EN8, EN9, EN10)</f>
        <v>1</v>
      </c>
      <c r="ES11" s="15" t="b">
        <f>AND(ES8, ES9, ES10)</f>
        <v>1</v>
      </c>
      <c r="EX11" s="15" t="b">
        <f>AND(EX8, EX9, EX10)</f>
        <v>1</v>
      </c>
      <c r="FC11" s="15" t="b">
        <f>AND(FC8, FC9, FC10)</f>
        <v>1</v>
      </c>
      <c r="FE11" s="15"/>
      <c r="FH11" s="15" t="b">
        <f>AND(FH8, FH9, FH10)</f>
        <v>1</v>
      </c>
      <c r="FM11" s="15" t="b">
        <f>AND(FM8, FM9, FM10)</f>
        <v>1</v>
      </c>
      <c r="FR11" s="15" t="b">
        <f>AND(FR8, FR9, FR10)</f>
        <v>1</v>
      </c>
      <c r="FW11" s="15" t="b">
        <f>AND(FW8, FW9, FW10)</f>
        <v>1</v>
      </c>
      <c r="GB11" s="17" t="b">
        <f>AND(GB8, GB9, GB10)</f>
        <v>0</v>
      </c>
      <c r="GC11" s="10"/>
      <c r="GD11" s="10"/>
      <c r="GE11" s="10"/>
      <c r="GF11" s="15" t="b">
        <f>AND(GF8, GF9, GF10)</f>
        <v>0</v>
      </c>
      <c r="GJ11" s="15" t="b">
        <f>AND(GJ8, GJ9, GJ10)</f>
        <v>0</v>
      </c>
      <c r="GN11" s="15" t="b">
        <f>AND(GN8, GN9, GN10)</f>
        <v>1</v>
      </c>
      <c r="GS11" s="15" t="b">
        <f>AND(GS8, GS9, GS10)</f>
        <v>1</v>
      </c>
      <c r="GX11" s="17" t="b">
        <f>AND(GX8, GX9, GX10)</f>
        <v>0</v>
      </c>
      <c r="GY11" s="10"/>
      <c r="GZ11" s="10"/>
      <c r="HA11" s="10"/>
      <c r="HB11" s="15" t="b">
        <f>AND(HB8, HB9, HB10)</f>
        <v>1</v>
      </c>
      <c r="HG11" s="15" t="b">
        <f>AND(HG8, HG9, HG10)</f>
        <v>1</v>
      </c>
      <c r="HL11" s="15" t="b">
        <f>AND(HL8, HL9, HL10)</f>
        <v>1</v>
      </c>
      <c r="HQ11" s="15" t="b">
        <f>AND(HQ8, HQ9, HQ10)</f>
        <v>1</v>
      </c>
      <c r="HV11" s="15" t="b">
        <f>AND(HV8, HV9, HV10)</f>
        <v>1</v>
      </c>
      <c r="IA11" s="15" t="b">
        <f>AND(IA8, IA9, IA10)</f>
        <v>1</v>
      </c>
    </row>
    <row r="12" spans="1:240" s="8" customFormat="1" x14ac:dyDescent="0.25">
      <c r="A12" s="8" t="s">
        <v>65</v>
      </c>
      <c r="B12" s="15" t="b">
        <f>AND(B8,B9)</f>
        <v>1</v>
      </c>
      <c r="G12" s="15" t="b">
        <f>AND(G8,G9)</f>
        <v>1</v>
      </c>
      <c r="L12" s="15" t="b">
        <f>AND(L8,L9)</f>
        <v>1</v>
      </c>
      <c r="Q12" s="15" t="b">
        <f>AND(Q8,Q9)</f>
        <v>1</v>
      </c>
      <c r="V12" s="15" t="b">
        <f>AND(V8,V9)</f>
        <v>1</v>
      </c>
      <c r="AA12" s="15" t="b">
        <f>AND(AA8,AA9)</f>
        <v>1</v>
      </c>
      <c r="AF12" s="15" t="b">
        <f>AND(AF8,AF9)</f>
        <v>1</v>
      </c>
      <c r="AK12" s="15" t="b">
        <f>AND(AK8,AK9)</f>
        <v>1</v>
      </c>
      <c r="AP12" s="15" t="b">
        <f>AND(AP8,AP9)</f>
        <v>1</v>
      </c>
      <c r="AU12" s="15" t="b">
        <f>AND(AU8,AU9)</f>
        <v>1</v>
      </c>
      <c r="AZ12" s="15" t="b">
        <f>AND(AZ8,AZ9)</f>
        <v>1</v>
      </c>
      <c r="BE12" s="15" t="b">
        <f>AND(BE8,BE9)</f>
        <v>1</v>
      </c>
      <c r="BJ12" s="15" t="b">
        <f>AND(BJ8,BJ9)</f>
        <v>1</v>
      </c>
      <c r="BO12" s="15" t="b">
        <f>AND(BO8,BO9)</f>
        <v>1</v>
      </c>
      <c r="BT12" s="15" t="b">
        <f>AND(BT8,BT9)</f>
        <v>1</v>
      </c>
      <c r="BY12" s="16" t="b">
        <f>AND(BY8,BY9)</f>
        <v>0</v>
      </c>
      <c r="BZ12" s="9"/>
      <c r="CA12" s="9"/>
      <c r="CB12" s="9"/>
      <c r="CC12" s="15" t="b">
        <f>AND(CC8,CC9)</f>
        <v>1</v>
      </c>
      <c r="CH12" s="15" t="b">
        <f>AND(CH8,CH9)</f>
        <v>1</v>
      </c>
      <c r="CM12" s="17" t="b">
        <f>AND(CM8,CM9)</f>
        <v>0</v>
      </c>
      <c r="CN12" s="10"/>
      <c r="CO12" s="10"/>
      <c r="CP12" s="10"/>
      <c r="CQ12" s="15" t="b">
        <f>AND(CQ8,CQ9)</f>
        <v>1</v>
      </c>
      <c r="CV12" s="15" t="b">
        <f>AND(CV8,CV9)</f>
        <v>1</v>
      </c>
      <c r="DA12" s="15" t="b">
        <f>AND(DA8,DA9)</f>
        <v>1</v>
      </c>
      <c r="DF12" s="15" t="b">
        <f>AND(DF8,DF9)</f>
        <v>1</v>
      </c>
      <c r="DK12" s="15" t="b">
        <f>AND(DK8,DK9)</f>
        <v>1</v>
      </c>
      <c r="DP12" s="15" t="b">
        <f>AND(DP8,DP9)</f>
        <v>1</v>
      </c>
      <c r="DU12" s="17" t="b">
        <f>AND(DU8,DU9)</f>
        <v>0</v>
      </c>
      <c r="DV12" s="10"/>
      <c r="DW12" s="10"/>
      <c r="DX12" s="10"/>
      <c r="DY12" s="15" t="b">
        <f>AND(DY8,DY9)</f>
        <v>1</v>
      </c>
      <c r="ED12" s="15" t="b">
        <f>AND(ED8,ED9)</f>
        <v>1</v>
      </c>
      <c r="EI12" s="15" t="b">
        <f>AND(EI8,EI9)</f>
        <v>1</v>
      </c>
      <c r="EN12" s="15" t="b">
        <f>AND(EN8,EN9)</f>
        <v>1</v>
      </c>
      <c r="ES12" s="15" t="b">
        <f>AND(ES8,ES9)</f>
        <v>1</v>
      </c>
      <c r="EX12" s="15" t="b">
        <f>AND(EX8,EX9)</f>
        <v>1</v>
      </c>
      <c r="FC12" s="15" t="b">
        <f>AND(FC8,FC9)</f>
        <v>1</v>
      </c>
      <c r="FE12" s="15"/>
      <c r="FH12" s="15" t="b">
        <f>AND(FH8,FH9)</f>
        <v>1</v>
      </c>
      <c r="FM12" s="15" t="b">
        <f>AND(FM8,FM9)</f>
        <v>1</v>
      </c>
      <c r="FR12" s="15" t="b">
        <f>AND(FR8,FR9)</f>
        <v>1</v>
      </c>
      <c r="FW12" s="15" t="b">
        <f>AND(FW8,FW9)</f>
        <v>1</v>
      </c>
      <c r="GB12" s="17" t="b">
        <f>AND(GB8,GB9)</f>
        <v>0</v>
      </c>
      <c r="GC12" s="10"/>
      <c r="GD12" s="10"/>
      <c r="GE12" s="10"/>
      <c r="GF12" s="15" t="b">
        <f>AND(GF8,GF9)</f>
        <v>0</v>
      </c>
      <c r="GJ12" s="15" t="b">
        <f>AND(GJ8,GJ9)</f>
        <v>0</v>
      </c>
      <c r="GN12" s="15" t="b">
        <f>AND(GN8,GN9)</f>
        <v>1</v>
      </c>
      <c r="GS12" s="15" t="b">
        <f>AND(GS8,GS9)</f>
        <v>1</v>
      </c>
      <c r="GX12" s="17" t="b">
        <f>AND(GX8,GX9)</f>
        <v>0</v>
      </c>
      <c r="GY12" s="10"/>
      <c r="GZ12" s="10"/>
      <c r="HA12" s="10"/>
      <c r="HB12" s="15" t="b">
        <f>AND(HB8,HB9)</f>
        <v>1</v>
      </c>
      <c r="HG12" s="15" t="b">
        <f>AND(HG8,HG9)</f>
        <v>1</v>
      </c>
      <c r="HL12" s="15" t="b">
        <f>AND(HL8,HL9)</f>
        <v>1</v>
      </c>
      <c r="HQ12" s="15" t="b">
        <f>AND(HQ8,HQ9)</f>
        <v>1</v>
      </c>
      <c r="HV12" s="15" t="b">
        <f>AND(HV8,HV9)</f>
        <v>1</v>
      </c>
      <c r="IA12" s="15" t="b">
        <f>AND(IA8,IA9)</f>
        <v>1</v>
      </c>
    </row>
    <row r="13" spans="1:240" s="8" customFormat="1" x14ac:dyDescent="0.25">
      <c r="A13" s="8" t="s">
        <v>66</v>
      </c>
      <c r="B13" s="8">
        <f>IF(B11=TRUE, 1, 0)</f>
        <v>1</v>
      </c>
      <c r="G13" s="8">
        <f>IF(G11=TRUE, 1, 0)</f>
        <v>1</v>
      </c>
      <c r="L13" s="8">
        <f>IF(L11=TRUE, 1, 0)</f>
        <v>1</v>
      </c>
      <c r="Q13" s="8">
        <f>IF(Q11=TRUE, 1, 0)</f>
        <v>1</v>
      </c>
      <c r="V13" s="8">
        <f>IF(V11=TRUE, 1, 0)</f>
        <v>1</v>
      </c>
      <c r="AA13" s="8">
        <f>IF(AA11=TRUE, 1, 0)</f>
        <v>1</v>
      </c>
      <c r="AF13" s="8">
        <f>IF(AF11=TRUE, 1, 0)</f>
        <v>1</v>
      </c>
      <c r="AK13" s="8">
        <f>IF(AK11=TRUE, 1, 0)</f>
        <v>1</v>
      </c>
      <c r="AP13" s="8">
        <f>IF(AP11=TRUE, 1, 0)</f>
        <v>1</v>
      </c>
      <c r="AU13" s="8">
        <f>IF(AU11=TRUE, 1, 0)</f>
        <v>1</v>
      </c>
      <c r="AZ13" s="8">
        <f>IF(AZ11=TRUE, 1, 0)</f>
        <v>1</v>
      </c>
      <c r="BE13" s="8">
        <f>IF(BE11=TRUE, 1, 0)</f>
        <v>1</v>
      </c>
      <c r="BJ13" s="8">
        <f>IF(BJ11=TRUE, 1, 0)</f>
        <v>1</v>
      </c>
      <c r="BO13" s="8">
        <f>IF(BO11=TRUE, 1, 0)</f>
        <v>1</v>
      </c>
      <c r="BT13" s="8">
        <f>IF(BT11=TRUE, 1, 0)</f>
        <v>1</v>
      </c>
      <c r="BY13" s="9">
        <f>IF(BY11=TRUE, 1, 0)</f>
        <v>0</v>
      </c>
      <c r="BZ13" s="9"/>
      <c r="CA13" s="9"/>
      <c r="CB13" s="9"/>
      <c r="CC13" s="8">
        <f>IF(CC11=TRUE, 1, 0)</f>
        <v>1</v>
      </c>
      <c r="CH13" s="8">
        <f>IF(CH11=TRUE, 1, 0)</f>
        <v>1</v>
      </c>
      <c r="CM13" s="10">
        <f>IF(CM11=TRUE, 1, 0)</f>
        <v>0</v>
      </c>
      <c r="CN13" s="10"/>
      <c r="CO13" s="10"/>
      <c r="CP13" s="10"/>
      <c r="CQ13" s="8">
        <f>IF(CQ11=TRUE, 1, 0)</f>
        <v>1</v>
      </c>
      <c r="CV13" s="8">
        <f>IF(CV11=TRUE, 1, 0)</f>
        <v>1</v>
      </c>
      <c r="DA13" s="8">
        <f>IF(DA11=TRUE, 1, 0)</f>
        <v>1</v>
      </c>
      <c r="DF13" s="8">
        <f>IF(DF11=TRUE, 1, 0)</f>
        <v>1</v>
      </c>
      <c r="DK13" s="8">
        <f>IF(DK11=TRUE, 1, 0)</f>
        <v>1</v>
      </c>
      <c r="DP13" s="8">
        <f>IF(DP11=TRUE, 1, 0)</f>
        <v>0</v>
      </c>
      <c r="DU13" s="10">
        <f>IF(DU11=TRUE, 1, 0)</f>
        <v>0</v>
      </c>
      <c r="DV13" s="10"/>
      <c r="DW13" s="10"/>
      <c r="DX13" s="10"/>
      <c r="DY13" s="8">
        <f>IF(DY11=TRUE, 1, 0)</f>
        <v>1</v>
      </c>
      <c r="ED13" s="8">
        <f>IF(ED11=TRUE, 1, 0)</f>
        <v>1</v>
      </c>
      <c r="EI13" s="8">
        <f>IF(EI11=TRUE, 1, 0)</f>
        <v>1</v>
      </c>
      <c r="EN13" s="8">
        <f>IF(EN11=TRUE, 1, 0)</f>
        <v>1</v>
      </c>
      <c r="ES13" s="8">
        <f>IF(ES11=TRUE, 1, 0)</f>
        <v>1</v>
      </c>
      <c r="EX13" s="8">
        <f>IF(EX11=TRUE, 1, 0)</f>
        <v>1</v>
      </c>
      <c r="FC13" s="8">
        <f>IF(FC11=TRUE, 1, 0)</f>
        <v>1</v>
      </c>
      <c r="FH13" s="8">
        <f>IF(FH11=TRUE, 1, 0)</f>
        <v>1</v>
      </c>
      <c r="FM13" s="8">
        <f>IF(FM11=TRUE, 1, 0)</f>
        <v>1</v>
      </c>
      <c r="FR13" s="8">
        <f>IF(FR11=TRUE, 1, 0)</f>
        <v>1</v>
      </c>
      <c r="FW13" s="8">
        <f>IF(FW11=TRUE, 1, 0)</f>
        <v>1</v>
      </c>
      <c r="GB13" s="10">
        <f>IF(GB11=TRUE, 1, 0)</f>
        <v>0</v>
      </c>
      <c r="GC13" s="10"/>
      <c r="GD13" s="10"/>
      <c r="GE13" s="10"/>
      <c r="GF13" s="8">
        <f>IF(GF11=TRUE, 1, 0)</f>
        <v>0</v>
      </c>
      <c r="GJ13" s="8">
        <f>IF(GJ11=TRUE, 1, 0)</f>
        <v>0</v>
      </c>
      <c r="GN13" s="8">
        <f>IF(GN11=TRUE, 1, 0)</f>
        <v>1</v>
      </c>
      <c r="GS13" s="8">
        <f>IF(GS11=TRUE, 1, 0)</f>
        <v>1</v>
      </c>
      <c r="GX13" s="10">
        <f>IF(GX11=TRUE, 1, 0)</f>
        <v>0</v>
      </c>
      <c r="GY13" s="10"/>
      <c r="GZ13" s="10"/>
      <c r="HA13" s="10"/>
      <c r="HB13" s="8">
        <f>IF(HB11=TRUE, 1, 0)</f>
        <v>1</v>
      </c>
      <c r="HG13" s="8">
        <f>IF(HG11=TRUE, 1, 0)</f>
        <v>1</v>
      </c>
      <c r="HL13" s="8">
        <f>IF(HL11=TRUE, 1, 0)</f>
        <v>1</v>
      </c>
      <c r="HQ13" s="8">
        <f>IF(HQ11=TRUE, 1, 0)</f>
        <v>1</v>
      </c>
      <c r="HV13" s="8">
        <f>IF(HV11=TRUE, 1, 0)</f>
        <v>1</v>
      </c>
      <c r="IA13" s="8">
        <f>IF(IA11=TRUE, 1, 0)</f>
        <v>1</v>
      </c>
      <c r="IF13" s="8">
        <f>SUM(F13:EW13)</f>
        <v>26</v>
      </c>
    </row>
    <row r="14" spans="1:240" s="8" customFormat="1" x14ac:dyDescent="0.25">
      <c r="A14" s="8" t="s">
        <v>67</v>
      </c>
      <c r="B14" s="8">
        <f>IF(B12=TRUE, 1, 0)</f>
        <v>1</v>
      </c>
      <c r="G14" s="8">
        <f>IF(G12=TRUE, 1, 0)</f>
        <v>1</v>
      </c>
      <c r="L14" s="8">
        <f>IF(L12=TRUE, 1, 0)</f>
        <v>1</v>
      </c>
      <c r="Q14" s="8">
        <f>IF(Q12=TRUE, 1, 0)</f>
        <v>1</v>
      </c>
      <c r="V14" s="8">
        <f>IF(V12=TRUE, 1, 0)</f>
        <v>1</v>
      </c>
      <c r="AA14" s="8">
        <f>IF(AA12=TRUE, 1, 0)</f>
        <v>1</v>
      </c>
      <c r="AF14" s="8">
        <f>IF(AF12=TRUE, 1, 0)</f>
        <v>1</v>
      </c>
      <c r="AK14" s="8">
        <f>IF(AK12=TRUE, 1, 0)</f>
        <v>1</v>
      </c>
      <c r="AP14" s="8">
        <f>IF(AP12=TRUE, 1, 0)</f>
        <v>1</v>
      </c>
      <c r="AU14" s="8">
        <f>IF(AU12=TRUE, 1, 0)</f>
        <v>1</v>
      </c>
      <c r="AZ14" s="8">
        <f>IF(AZ12=TRUE, 1, 0)</f>
        <v>1</v>
      </c>
      <c r="BE14" s="8">
        <f>IF(BE12=TRUE, 1, 0)</f>
        <v>1</v>
      </c>
      <c r="BJ14" s="8">
        <f>IF(BJ12=TRUE, 1, 0)</f>
        <v>1</v>
      </c>
      <c r="BO14" s="8">
        <f>IF(BO12=TRUE, 1, 0)</f>
        <v>1</v>
      </c>
      <c r="BT14" s="8">
        <f>IF(BT12=TRUE, 1, 0)</f>
        <v>1</v>
      </c>
      <c r="BY14" s="9">
        <f>IF(BY12=TRUE, 1, 0)</f>
        <v>0</v>
      </c>
      <c r="BZ14" s="9"/>
      <c r="CA14" s="9"/>
      <c r="CB14" s="9"/>
      <c r="CC14" s="8">
        <f>IF(CC12=TRUE, 1, 0)</f>
        <v>1</v>
      </c>
      <c r="CH14" s="8">
        <f>IF(CH12=TRUE, 1, 0)</f>
        <v>1</v>
      </c>
      <c r="CM14" s="10">
        <f>IF(CM12=TRUE, 1, 0)</f>
        <v>0</v>
      </c>
      <c r="CN14" s="10"/>
      <c r="CO14" s="10"/>
      <c r="CP14" s="10"/>
      <c r="CQ14" s="8">
        <f>IF(CQ12=TRUE, 1, 0)</f>
        <v>1</v>
      </c>
      <c r="CV14" s="8">
        <f>IF(CV12=TRUE, 1, 0)</f>
        <v>1</v>
      </c>
      <c r="DA14" s="8">
        <f>IF(DA12=TRUE, 1, 0)</f>
        <v>1</v>
      </c>
      <c r="DF14" s="8">
        <f>IF(DF12=TRUE, 1, 0)</f>
        <v>1</v>
      </c>
      <c r="DK14" s="8">
        <f>IF(DK12=TRUE, 1, 0)</f>
        <v>1</v>
      </c>
      <c r="DP14" s="8">
        <f>IF(DP12=TRUE, 1, 0)</f>
        <v>1</v>
      </c>
      <c r="DU14" s="10">
        <f>IF(DU12=TRUE, 1, 0)</f>
        <v>0</v>
      </c>
      <c r="DV14" s="10"/>
      <c r="DW14" s="10"/>
      <c r="DX14" s="10"/>
      <c r="DY14" s="8">
        <f>IF(DY12=TRUE, 1, 0)</f>
        <v>1</v>
      </c>
      <c r="ED14" s="8">
        <f>IF(ED12=TRUE, 1, 0)</f>
        <v>1</v>
      </c>
      <c r="EI14" s="8">
        <f>IF(EI12=TRUE, 1, 0)</f>
        <v>1</v>
      </c>
      <c r="EN14" s="8">
        <f>IF(EN12=TRUE, 1, 0)</f>
        <v>1</v>
      </c>
      <c r="ES14" s="8">
        <f>IF(ES12=TRUE, 1, 0)</f>
        <v>1</v>
      </c>
      <c r="EX14" s="8">
        <f>IF(EX12=TRUE, 1, 0)</f>
        <v>1</v>
      </c>
      <c r="FC14" s="8">
        <f>IF(FC12=TRUE, 1, 0)</f>
        <v>1</v>
      </c>
      <c r="FH14" s="8">
        <f>IF(FH12=TRUE, 1, 0)</f>
        <v>1</v>
      </c>
      <c r="FM14" s="8">
        <f>IF(FM12=TRUE, 1, 0)</f>
        <v>1</v>
      </c>
      <c r="FR14" s="8">
        <f>IF(FR12=TRUE, 1, 0)</f>
        <v>1</v>
      </c>
      <c r="FW14" s="8">
        <f>IF(FW12=TRUE, 1, 0)</f>
        <v>1</v>
      </c>
      <c r="GB14" s="10">
        <f>IF(GB12=TRUE, 1, 0)</f>
        <v>0</v>
      </c>
      <c r="GC14" s="10"/>
      <c r="GD14" s="10"/>
      <c r="GE14" s="10"/>
      <c r="GF14" s="8">
        <f>IF(GF12=TRUE, 1, 0)</f>
        <v>0</v>
      </c>
      <c r="GJ14" s="8">
        <f>IF(GJ12=TRUE, 1, 0)</f>
        <v>0</v>
      </c>
      <c r="GN14" s="8">
        <f>IF(GN12=TRUE, 1, 0)</f>
        <v>1</v>
      </c>
      <c r="GS14" s="8">
        <f>IF(GS12=TRUE, 1, 0)</f>
        <v>1</v>
      </c>
      <c r="GX14" s="10">
        <f>IF(GX12=TRUE, 1, 0)</f>
        <v>0</v>
      </c>
      <c r="GY14" s="10"/>
      <c r="GZ14" s="10"/>
      <c r="HA14" s="10"/>
      <c r="HB14" s="8">
        <f>IF(HB12=TRUE, 1, 0)</f>
        <v>1</v>
      </c>
      <c r="HG14" s="8">
        <f>IF(HG12=TRUE, 1, 0)</f>
        <v>1</v>
      </c>
      <c r="HL14" s="8">
        <f>IF(HL12=TRUE, 1, 0)</f>
        <v>1</v>
      </c>
      <c r="HQ14" s="8">
        <f>IF(HQ12=TRUE, 1, 0)</f>
        <v>1</v>
      </c>
      <c r="HV14" s="8">
        <f>IF(HV12=TRUE, 1, 0)</f>
        <v>1</v>
      </c>
      <c r="IA14" s="8">
        <f>IF(IA12=TRUE, 1, 0)</f>
        <v>1</v>
      </c>
      <c r="IF14" s="8">
        <f>SUM(B14:IE14)</f>
        <v>42</v>
      </c>
    </row>
    <row r="15" spans="1:240" s="8" customFormat="1" x14ac:dyDescent="0.25">
      <c r="A15" s="8" t="s">
        <v>68</v>
      </c>
      <c r="B15" s="8">
        <f>LN(B2)/B3</f>
        <v>30.774502695872147</v>
      </c>
      <c r="G15" s="8">
        <f>LN(G2)/G3</f>
        <v>13.658420760831318</v>
      </c>
      <c r="L15" s="8">
        <f>LN(L2)/L3</f>
        <v>35.096195687261776</v>
      </c>
      <c r="Q15" s="8">
        <f>LN(Q2)/Q3</f>
        <v>17.661774500888708</v>
      </c>
      <c r="V15" s="8">
        <f>LN(V2)/V3</f>
        <v>5.5389876170684103</v>
      </c>
      <c r="AA15" s="8">
        <f>LN(AA2)/AA3</f>
        <v>5.2239993295906055</v>
      </c>
      <c r="AF15" s="8">
        <f>LN(AF2)/AF3</f>
        <v>8.800081946514414</v>
      </c>
      <c r="AK15" s="8">
        <f>LN(AK2)/AK3</f>
        <v>6.8755992524979863</v>
      </c>
      <c r="AP15" s="8">
        <f>LN(AP2)/AP3</f>
        <v>5.5922492900960776</v>
      </c>
      <c r="AU15" s="8">
        <f>LN(AU2)/AU3</f>
        <v>7.0812980902537825</v>
      </c>
      <c r="AZ15" s="8">
        <f>LN(AZ2)/AZ3</f>
        <v>6.1058259305995248</v>
      </c>
      <c r="BE15" s="8">
        <f>LN(BE2)/BE3</f>
        <v>13.128132556826397</v>
      </c>
      <c r="BJ15" s="8">
        <f>LN(BJ2)/BJ3</f>
        <v>9.9113189345979524</v>
      </c>
      <c r="BO15" s="8">
        <f>LN(BO2)/BO3</f>
        <v>7.2382058219409311</v>
      </c>
      <c r="BT15" s="8">
        <f>LN(BT2)/BT3</f>
        <v>18.227360851300091</v>
      </c>
      <c r="BY15" s="9">
        <f>LN(BY2)/BY3</f>
        <v>4.7149785725764835</v>
      </c>
      <c r="BZ15" s="9"/>
      <c r="CA15" s="9"/>
      <c r="CB15" s="9"/>
      <c r="CC15" s="8">
        <f>LN(CC2)/CC3</f>
        <v>5.859525907872281</v>
      </c>
      <c r="CH15" s="8">
        <f>LN(CH2)/CH3</f>
        <v>10.025761253216343</v>
      </c>
      <c r="CM15" s="10">
        <f>LN(CM2)/CM3</f>
        <v>10.839442755345535</v>
      </c>
      <c r="CN15" s="10"/>
      <c r="CO15" s="10"/>
      <c r="CP15" s="10"/>
      <c r="CQ15" s="8">
        <f>LN(CQ2)/CQ3</f>
        <v>21.399396101127078</v>
      </c>
      <c r="CV15" s="8">
        <f>LN(CV2)/CV3</f>
        <v>34.287499878651531</v>
      </c>
      <c r="DA15" s="8">
        <f>LN(DA2)/DA3</f>
        <v>30.563548229159512</v>
      </c>
      <c r="DF15" s="8">
        <f>LN(DF2)/DF3</f>
        <v>7.3564270963936158</v>
      </c>
      <c r="DK15" s="8">
        <f>LN(DK2)/DK3</f>
        <v>36.482464565438669</v>
      </c>
      <c r="DP15" s="8">
        <f>LN(DP2)/DP3</f>
        <v>2.5536787189261698</v>
      </c>
      <c r="DU15" s="10">
        <f>LN(DU2)/DU3</f>
        <v>-0.11967225452090396</v>
      </c>
      <c r="DV15" s="10"/>
      <c r="DW15" s="10"/>
      <c r="DX15" s="10"/>
      <c r="DY15" s="8">
        <f>LN(DY2)/DY3</f>
        <v>8.4732562493223931</v>
      </c>
      <c r="ED15" s="8">
        <f>LN(ED2)/ED3</f>
        <v>5.2352456128265823</v>
      </c>
      <c r="EI15" s="8">
        <f>LN(EI2)/EI3</f>
        <v>15.768243505061449</v>
      </c>
      <c r="EN15" s="8">
        <f>LN(EN2)/EN3</f>
        <v>14.170506294709089</v>
      </c>
      <c r="ES15" s="8">
        <f>LN(ES2)/ES3</f>
        <v>12.900244762999764</v>
      </c>
      <c r="EX15" s="8">
        <f>LN(EX2)/EX3</f>
        <v>1.233270717398663</v>
      </c>
      <c r="FC15" s="8">
        <f>LN(FC2)/FC3</f>
        <v>9.3581798595372288</v>
      </c>
      <c r="FH15" s="8">
        <f>LN(FH2)/FH3</f>
        <v>11.124295031890185</v>
      </c>
      <c r="FM15" s="8">
        <f>LN(FM2)/FM3</f>
        <v>3.555777440457478</v>
      </c>
      <c r="FR15" s="8">
        <f>LN(FR2)/FR3</f>
        <v>21.038366184177399</v>
      </c>
      <c r="FW15" s="8">
        <f>LN(FW2)/FW3</f>
        <v>17.697335545516463</v>
      </c>
      <c r="GB15" s="10">
        <f>LN(GB2)/GB3</f>
        <v>-0.97872806845673976</v>
      </c>
      <c r="GC15" s="10"/>
      <c r="GD15" s="10"/>
      <c r="GE15" s="10"/>
      <c r="GF15" s="8">
        <f>LN(GF2)/GF3</f>
        <v>6.6219148657152145</v>
      </c>
      <c r="GJ15" s="8">
        <f>LN(GJ2)/GJ3</f>
        <v>-0.21865360242844442</v>
      </c>
      <c r="GN15" s="8">
        <f>LN(GN2)/GN3</f>
        <v>4.5010370543803999</v>
      </c>
      <c r="GS15" s="8">
        <f>LN(GS2)/GS3</f>
        <v>4.2564481120333086</v>
      </c>
      <c r="GX15" s="10">
        <f>LN(GX2)/GX3</f>
        <v>15.914278492042826</v>
      </c>
      <c r="GY15" s="10"/>
      <c r="GZ15" s="10"/>
      <c r="HA15" s="10"/>
      <c r="HB15" s="8">
        <f>LN(HB2)/HB3</f>
        <v>2.3318437432568482</v>
      </c>
      <c r="HG15" s="8">
        <f>LN(HG2)/HG3</f>
        <v>33.926818894938776</v>
      </c>
      <c r="HL15" s="8">
        <f>LN(HL2)/HL3</f>
        <v>3.9520838881956033</v>
      </c>
      <c r="HQ15" s="8">
        <f>LN(HQ2)/HQ3</f>
        <v>28.463729316361441</v>
      </c>
      <c r="HV15" s="8">
        <f>LN(HV2)/HV3</f>
        <v>13.694243495470083</v>
      </c>
      <c r="IA15" s="8">
        <f>LN(IA2)/IA3</f>
        <v>4.4312108582900231</v>
      </c>
    </row>
    <row r="16" spans="1:240" s="8" customFormat="1" x14ac:dyDescent="0.25">
      <c r="A16" s="8" t="s">
        <v>69</v>
      </c>
      <c r="B16" s="8">
        <f>B5/2</f>
        <v>44.5</v>
      </c>
      <c r="G16" s="8">
        <f>G5/2</f>
        <v>50</v>
      </c>
      <c r="L16" s="8">
        <f>L5/2</f>
        <v>46</v>
      </c>
      <c r="Q16" s="8">
        <f>Q5/2</f>
        <v>50</v>
      </c>
      <c r="V16" s="8">
        <f>V5/2</f>
        <v>50</v>
      </c>
      <c r="AA16" s="8">
        <f>AA5/2</f>
        <v>50</v>
      </c>
      <c r="AF16" s="8">
        <f>AF5/2</f>
        <v>50</v>
      </c>
      <c r="AK16" s="8">
        <f>AK5/2</f>
        <v>50</v>
      </c>
      <c r="AP16" s="8">
        <f>AP5/2</f>
        <v>36.5</v>
      </c>
      <c r="AU16" s="8">
        <f>AU5/2</f>
        <v>46</v>
      </c>
      <c r="AZ16" s="8">
        <f>AZ5/2</f>
        <v>49.5</v>
      </c>
      <c r="BE16" s="8">
        <f>BE5/2</f>
        <v>49.5</v>
      </c>
      <c r="BJ16" s="8">
        <f>BJ5/2</f>
        <v>50</v>
      </c>
      <c r="BO16" s="8">
        <f>BO5/2</f>
        <v>42.5</v>
      </c>
      <c r="BT16" s="8">
        <f>BT5/2</f>
        <v>41.9</v>
      </c>
      <c r="BY16" s="9">
        <f>BY5/2</f>
        <v>47.5</v>
      </c>
      <c r="BZ16" s="9"/>
      <c r="CA16" s="9"/>
      <c r="CB16" s="9"/>
      <c r="CC16" s="8">
        <f>CC5/2</f>
        <v>47.5</v>
      </c>
      <c r="CH16" s="8">
        <f>CH5/2</f>
        <v>47.4</v>
      </c>
      <c r="CM16" s="10">
        <f>CM5/2</f>
        <v>50</v>
      </c>
      <c r="CN16" s="10"/>
      <c r="CO16" s="10"/>
      <c r="CP16" s="10"/>
      <c r="CQ16" s="8">
        <f>CQ5/2</f>
        <v>40.65</v>
      </c>
      <c r="CV16" s="8">
        <f>CV5/2</f>
        <v>42.45</v>
      </c>
      <c r="DA16" s="8">
        <f>DA5/2</f>
        <v>33.75</v>
      </c>
      <c r="DF16" s="8">
        <f>DF5/2</f>
        <v>44</v>
      </c>
      <c r="DK16" s="8">
        <f>DK5/2</f>
        <v>50</v>
      </c>
      <c r="DP16" s="8">
        <f>DP5/2</f>
        <v>44.5</v>
      </c>
      <c r="DU16" s="10">
        <f>DU5/2</f>
        <v>31</v>
      </c>
      <c r="DV16" s="10"/>
      <c r="DW16" s="10"/>
      <c r="DX16" s="10"/>
      <c r="DY16" s="8">
        <f>DY5/2</f>
        <v>44</v>
      </c>
      <c r="ED16" s="8">
        <f>ED5/2</f>
        <v>44.5</v>
      </c>
      <c r="EI16" s="8">
        <f>EI5/2</f>
        <v>39.450000000000003</v>
      </c>
      <c r="EN16" s="8">
        <f>EN5/2</f>
        <v>49.2</v>
      </c>
      <c r="ES16" s="8">
        <f>ES5/2</f>
        <v>34</v>
      </c>
      <c r="EX16" s="8">
        <f>EX5/2</f>
        <v>23</v>
      </c>
      <c r="FC16" s="8">
        <f>FC5/2</f>
        <v>48.5</v>
      </c>
      <c r="FH16" s="8">
        <f>FH5/2</f>
        <v>50</v>
      </c>
      <c r="FM16" s="8">
        <f>FM5/2</f>
        <v>50</v>
      </c>
      <c r="FR16" s="8">
        <f>FR5/2</f>
        <v>50</v>
      </c>
      <c r="FW16" s="8">
        <f>FW5/2</f>
        <v>49.5</v>
      </c>
      <c r="GB16" s="10">
        <f>GB5/2</f>
        <v>35.5</v>
      </c>
      <c r="GC16" s="10"/>
      <c r="GD16" s="10"/>
      <c r="GE16" s="10"/>
      <c r="GF16" s="8">
        <f>GF5/2</f>
        <v>37</v>
      </c>
      <c r="GJ16" s="8">
        <f>GJ5/2</f>
        <v>16</v>
      </c>
      <c r="GN16" s="8">
        <f>GN5/2</f>
        <v>27</v>
      </c>
      <c r="GS16" s="8">
        <f>GS5/2</f>
        <v>38.5</v>
      </c>
      <c r="GX16" s="10">
        <f>GX5/2</f>
        <v>50</v>
      </c>
      <c r="GY16" s="10"/>
      <c r="GZ16" s="10"/>
      <c r="HA16" s="10"/>
      <c r="HB16" s="8">
        <f>HB5/2</f>
        <v>25.5</v>
      </c>
      <c r="HG16" s="8">
        <f>HG5/2</f>
        <v>47.5</v>
      </c>
      <c r="HL16" s="8">
        <f>HL5/2</f>
        <v>49.5</v>
      </c>
      <c r="HQ16" s="8">
        <f>HQ5/2</f>
        <v>49.45</v>
      </c>
      <c r="HV16" s="8">
        <f>HV5/2</f>
        <v>46</v>
      </c>
      <c r="IA16" s="8">
        <f>IA5/2</f>
        <v>44</v>
      </c>
    </row>
    <row r="17" spans="1:239" s="8" customFormat="1" x14ac:dyDescent="0.25">
      <c r="A17" s="8" t="s">
        <v>70</v>
      </c>
      <c r="B17" s="8">
        <f>1945+B15</f>
        <v>1975.7745026958721</v>
      </c>
      <c r="G17" s="8">
        <f>1939+G15</f>
        <v>1952.6584207608314</v>
      </c>
      <c r="L17" s="8">
        <f>1900+L15</f>
        <v>1935.0961956872618</v>
      </c>
      <c r="Q17" s="8">
        <f>1951+Q15</f>
        <v>1968.6617745008887</v>
      </c>
      <c r="V17" s="8">
        <f>V15+1966</f>
        <v>1971.5389876170684</v>
      </c>
      <c r="AA17" s="8">
        <f>AA15+1976</f>
        <v>1981.2239993295907</v>
      </c>
      <c r="AF17" s="8">
        <f>AF15+1976</f>
        <v>1984.8000819465144</v>
      </c>
      <c r="AK17" s="8">
        <f>1960+AK15</f>
        <v>1966.875599252498</v>
      </c>
      <c r="AP17" s="8">
        <f>AP18+2000</f>
        <v>2008.3723605657874</v>
      </c>
      <c r="AU17" s="8">
        <f>1994+AU15</f>
        <v>2001.0812980902538</v>
      </c>
      <c r="AZ17" s="8">
        <f>AZ15+1990</f>
        <v>1996.1058259305996</v>
      </c>
      <c r="BE17" s="8">
        <f>BE15+1960</f>
        <v>1973.1281325568264</v>
      </c>
      <c r="BJ17" s="8">
        <f>BJ15+1941</f>
        <v>1950.9113189345981</v>
      </c>
      <c r="BO17" s="8">
        <f>BO15+1999</f>
        <v>2006.2382058219409</v>
      </c>
      <c r="BT17" s="8">
        <f>BT15+1978</f>
        <v>1996.2273608513001</v>
      </c>
      <c r="BY17" s="9">
        <f>BY15+1998</f>
        <v>2002.7149785725765</v>
      </c>
      <c r="BZ17" s="9"/>
      <c r="CA17" s="9"/>
      <c r="CB17" s="9"/>
      <c r="CC17" s="8">
        <f>CC15+1997</f>
        <v>2002.8595259078722</v>
      </c>
      <c r="CH17" s="8">
        <f>CH15+1993</f>
        <v>2003.0257612532164</v>
      </c>
      <c r="CM17" s="10">
        <f>CM15+1960</f>
        <v>1970.8394427553455</v>
      </c>
      <c r="CN17" s="10"/>
      <c r="CO17" s="10"/>
      <c r="CP17" s="10"/>
      <c r="CQ17" s="8">
        <f>CQ15+1949</f>
        <v>1970.399396101127</v>
      </c>
      <c r="CV17" s="8">
        <f>1926+CV15</f>
        <v>1960.2874998786515</v>
      </c>
      <c r="DA17" s="8">
        <f>DA15+1949</f>
        <v>1979.5635482291596</v>
      </c>
      <c r="DF17" s="8">
        <f>1978+DF15</f>
        <v>1985.3564270963936</v>
      </c>
      <c r="DK17" s="8">
        <f>DK15+1900</f>
        <v>1936.4824645654387</v>
      </c>
      <c r="DP17" s="8">
        <f>DP15+2006</f>
        <v>2008.5536787189262</v>
      </c>
      <c r="DU17" s="10">
        <f>DU15+2009</f>
        <v>2008.880327745479</v>
      </c>
      <c r="DV17" s="10"/>
      <c r="DW17" s="10"/>
      <c r="DX17" s="10"/>
      <c r="DY17" s="8">
        <f>DY15+1993</f>
        <v>2001.4732562493225</v>
      </c>
      <c r="ED17" s="8">
        <f>1980+ED15</f>
        <v>1985.2352456128265</v>
      </c>
      <c r="EI17" s="8">
        <f>EI15+1983</f>
        <v>1998.7682435050615</v>
      </c>
      <c r="EN17" s="8">
        <f>EN15+1972</f>
        <v>1986.1705062947092</v>
      </c>
      <c r="ES17" s="8">
        <f>1992+ES15</f>
        <v>2004.9002447629998</v>
      </c>
      <c r="EX17" s="8">
        <f>2005+EX15</f>
        <v>2006.2332707173987</v>
      </c>
      <c r="FC17" s="8">
        <f>FC15+1986</f>
        <v>1995.3581798595371</v>
      </c>
      <c r="FH17" s="8">
        <f>FH15+1951</f>
        <v>1962.1242950318901</v>
      </c>
      <c r="FM17" s="8">
        <f>FM15+1972</f>
        <v>1975.5557774404574</v>
      </c>
      <c r="FR17" s="8">
        <f>FR15+1921</f>
        <v>1942.0383661841774</v>
      </c>
      <c r="FW17" s="8">
        <f>FW15+1908</f>
        <v>1925.6973355455164</v>
      </c>
      <c r="GB17" s="10">
        <f>GB15+2009</f>
        <v>2008.0212719315432</v>
      </c>
      <c r="GC17" s="10"/>
      <c r="GD17" s="10"/>
      <c r="GE17" s="10"/>
      <c r="GF17" s="8">
        <f>GF15+2009</f>
        <v>2015.6219148657153</v>
      </c>
      <c r="GJ17" s="8">
        <f>GJ15+2009</f>
        <v>2008.7813463975715</v>
      </c>
      <c r="GN17" s="8">
        <f>GN15+2007</f>
        <v>2011.5010370543805</v>
      </c>
      <c r="GS17" s="8">
        <f>GS15+2007</f>
        <v>2011.2564481120332</v>
      </c>
      <c r="GX17" s="10">
        <f>GX15+1964</f>
        <v>1979.9142784920427</v>
      </c>
      <c r="GY17" s="10"/>
      <c r="GZ17" s="10"/>
      <c r="HA17" s="10"/>
      <c r="HB17" s="8">
        <f>HB15+2010</f>
        <v>2012.3318437432567</v>
      </c>
      <c r="HG17" s="8">
        <f>HG15+1903</f>
        <v>1936.9268188949388</v>
      </c>
      <c r="HL17" s="8">
        <f>HL15+1950</f>
        <v>1953.9520838881956</v>
      </c>
      <c r="HQ17" s="8">
        <f>HQ15+1922</f>
        <v>1950.4637293163614</v>
      </c>
      <c r="HV17" s="8">
        <f>1990+HV15</f>
        <v>2003.6942434954701</v>
      </c>
      <c r="IA17" s="8">
        <f>1983+IA15</f>
        <v>1987.4312108582901</v>
      </c>
    </row>
    <row r="18" spans="1:239" s="8" customFormat="1" x14ac:dyDescent="0.25">
      <c r="A18" s="8" t="s">
        <v>71</v>
      </c>
      <c r="B18">
        <f>(B2*B5*B3*EXP(B3*B15)/(EXP(B3*B15)+B2)^2)</f>
        <v>2.2198491888877609</v>
      </c>
      <c r="G18">
        <f>(G2*G5*G3*EXP(G3*G15)/(EXP(G3*G15)+G2)^2)</f>
        <v>4.529971722580818</v>
      </c>
      <c r="L18">
        <f>(L2*L5*L3*EXP(L3*L15)/(EXP(L3*L15)+L2)^2)</f>
        <v>1.4388236167556248</v>
      </c>
      <c r="Q18">
        <f>(Q2*Q5*Q3*EXP(Q3*Q15)/(EXP(Q3*Q15)+Q2)^2)</f>
        <v>7.9425106061764295</v>
      </c>
      <c r="V18">
        <f>(V2*V5*V3*EXP(V3*V15)/(EXP(V3*V15)+V2)^2)</f>
        <v>16.144170523183497</v>
      </c>
      <c r="AA18">
        <f>(AA2*AA5*AA3*EXP(AA3*AA15)/(EXP(AA3*AA15)+AA2)^2)</f>
        <v>34.672400980529943</v>
      </c>
      <c r="AF18">
        <f>(AF2*AF5*AF3*EXP(AF3*AF15)/(EXP(AF3*AF15)+AF2)^2)</f>
        <v>13.311653973270966</v>
      </c>
      <c r="AK18">
        <f>(AK2*AK5*AK3*EXP(AK3*AK15)/(EXP(AK3*AK15)+AK2)^2)</f>
        <v>11.390480744908517</v>
      </c>
      <c r="AP18">
        <f>(AP2*AP5*AP3*EXP(AP3*AP15)/(EXP(AP3*AP15)+AP2)^2)</f>
        <v>8.372360565787492</v>
      </c>
      <c r="AU18">
        <f>(AU2*AU5*AU3*EXP(AU3*AU15)/(EXP(AU3*AU15)+AU2)^2)</f>
        <v>6.1561762450172477</v>
      </c>
      <c r="AZ18">
        <f>(AZ2*AZ5*AZ3*EXP(AZ3*AZ15)/(EXP(AZ3*AZ15)+AZ2)^2)</f>
        <v>10.702683663925987</v>
      </c>
      <c r="BE18">
        <f>(BE2*BE5*BE3*EXP(BE3*BE15)/(EXP(BE3*BE15)+BE2)^2)</f>
        <v>6.0254513387886499</v>
      </c>
      <c r="BJ18">
        <f>(BJ2*BJ5*BJ3*EXP(BJ3*BJ15)/(EXP(BJ3*BJ15)+BJ2)^2)</f>
        <v>9.2160815603412374</v>
      </c>
      <c r="BO18">
        <f>(BO2*BO5*BO3*EXP(BO3*BO15)/(EXP(BO3*BO15)+BO2)^2)</f>
        <v>10.449615147303382</v>
      </c>
      <c r="BT18">
        <f>(BT2*BT5*BT3*EXP(BT3*BT15)/(EXP(BT3*BT15)+BT2)^2)</f>
        <v>4.8235014334515771</v>
      </c>
      <c r="BY18" s="18">
        <f>(BY2*BY5*BY3*EXP(BY3*BY15)/(EXP(BY3*BY15)+BY2)^2)</f>
        <v>14.389498680359733</v>
      </c>
      <c r="BZ18" s="9"/>
      <c r="CA18" s="9"/>
      <c r="CB18" s="9"/>
      <c r="CC18">
        <f>(CC2*CC5*CC3*EXP(CC3*CC15)/(EXP(CC3*CC15)+CC2)^2)</f>
        <v>15.165965919224217</v>
      </c>
      <c r="CH18">
        <f>(CH2*CH5*CH3*EXP(CH3*CH15)/(EXP(CH3*CH15)+CH2)^2)</f>
        <v>13.890448477060604</v>
      </c>
      <c r="CM18" s="19">
        <f>(CM2*CM5*CM3*EXP(CM3*CM15)/(EXP(CM3*CM15)+CM2)^2)</f>
        <v>1.9125656734718628</v>
      </c>
      <c r="CN18" s="10"/>
      <c r="CO18" s="10"/>
      <c r="CP18" s="10"/>
      <c r="CQ18">
        <f>(CQ2*CQ5*CQ3*EXP(CQ3*CQ15)/(EXP(CQ3*CQ15)+CQ2)^2)</f>
        <v>2.2104982031877789</v>
      </c>
      <c r="CV18">
        <f>(CV2*CV5*CV3*EXP(CV3*CV15)/(EXP(CV3*CV15)+CV2)^2)</f>
        <v>1.604124048210704</v>
      </c>
      <c r="DA18">
        <f>(DA2*DA5*DA3*EXP(DA3*DA15)/(EXP(DA3*DA15)+DA2)^2)</f>
        <v>1.3965988660639088</v>
      </c>
      <c r="DF18">
        <f>(DF2*DF5*DF3*EXP(DF3*DF15)/(EXP(DF3*DF15)+DF2)^2)</f>
        <v>8.6216149194781462</v>
      </c>
      <c r="DK18">
        <f>(DK2*DK5*DK3*EXP(DK3*DK15)/(EXP(DK3*DK15)+DK2)^2)</f>
        <v>2.086349630769833</v>
      </c>
      <c r="DP18">
        <f>(DP2*DP5*DP3*EXP(DP3*DP15)/(EXP(DP3*DP15)+DP2)^2)</f>
        <v>16.850590694166932</v>
      </c>
      <c r="DU18" s="19">
        <f>(DU2*DU5*DU3*EXP(DU3*DU15)/(EXP(DU3*DU15)+DU2)^2)</f>
        <v>10.043393399930183</v>
      </c>
      <c r="DV18" s="10"/>
      <c r="DW18" s="10"/>
      <c r="DX18" s="10"/>
      <c r="DY18">
        <f>(DY2*DY5*DY3*EXP(DY3*DY15)/(EXP(DY3*DY15)+DY2)^2)</f>
        <v>4.95574301608469</v>
      </c>
      <c r="ED18">
        <f>(ED2*ED5*ED3*EXP(ED3*ED15)/(EXP(ED3*ED15)+ED2)^2)</f>
        <v>5.5200875341190834</v>
      </c>
      <c r="EI18">
        <f>(EI2*EI5*EI3*EXP(EI3*EI15)/(EXP(EI3*EI15)+EI2)^2)</f>
        <v>3.2259589024275925</v>
      </c>
      <c r="EN18">
        <f>(EN2*EN5*EN3*EXP(EN3*EN15)/(EXP(EN3*EN15)+EN2)^2)</f>
        <v>6.2920675530157784</v>
      </c>
      <c r="ES18">
        <f>(ES2*ES5*ES3*EXP(ES3*ES15)/(EXP(ES3*ES15)+ES2)^2)</f>
        <v>4.6360255867303009</v>
      </c>
      <c r="EX18">
        <f>(EX2*EX5*EX3*EXP(EX3*EX15)/(EXP(EX3*EX15)+EX2)^2)</f>
        <v>12.286791055679315</v>
      </c>
      <c r="FC18">
        <f>(FC2*FC5*FC3*EXP(FC3*FC15)/(EXP(FC3*FC15)+FC2)^2)</f>
        <v>4.1068704415717212</v>
      </c>
      <c r="FE18"/>
      <c r="FH18">
        <f>(FH2*FH5*FH3*EXP(FH3*FH15)/(EXP(FH3*FH15)+FH2)^2)</f>
        <v>5.4936486570625451</v>
      </c>
      <c r="FM18">
        <f>(FM2*FM5*FM3*EXP(FM3*FM15)/(EXP(FM3*FM15)+FM2)^2)</f>
        <v>21.550402506793144</v>
      </c>
      <c r="FR18">
        <f>(FR2*FR5*FR3*EXP(FR3*FR15)/(EXP(FR3*FR15)+FR2)^2)</f>
        <v>4.4873131702464839</v>
      </c>
      <c r="FW18">
        <f>(FW2*FW5*FW3*EXP(FW3*FW15)/(EXP(FW3*FW15)+FW2)^2)</f>
        <v>2.7421939282760088</v>
      </c>
      <c r="GB18" s="19">
        <f>(GB2*GB5*GB3*EXP(GB3*GB15)/(EXP(GB3*GB15)+GB2)^2)</f>
        <v>15.452365440987521</v>
      </c>
      <c r="GC18" s="10"/>
      <c r="GD18" s="10"/>
      <c r="GE18" s="10"/>
      <c r="GF18">
        <f>(GF2*GF5*GF3*EXP(GF3*GF15)/(EXP(GF3*GF15)+GF2)^2)</f>
        <v>11.716120104937458</v>
      </c>
      <c r="GJ18">
        <f>(GJ2*GJ5*GJ3*EXP(GJ3*GJ15)/(EXP(GJ3*GJ15)+GJ2)^2)</f>
        <v>7.2628837937420716</v>
      </c>
      <c r="GN18">
        <f>(GN2*GN5*GN3*EXP(GN3*GN15)/(EXP(GN3*GN15)+GN2)^2)</f>
        <v>9.0113075784571333</v>
      </c>
      <c r="GS18">
        <f>(GS2*GS5*GS3*EXP(GS3*GS15)/(EXP(GS3*GS15)+GS2)^2)</f>
        <v>10.589544120396251</v>
      </c>
      <c r="GX18" s="19">
        <f>(GX2*GX5*GX3*EXP(GX3*GX15)/(EXP(GX3*GX15)+GX2)^2)</f>
        <v>5.3397441503795182</v>
      </c>
      <c r="GY18" s="10"/>
      <c r="GZ18" s="10"/>
      <c r="HA18" s="10"/>
      <c r="HB18">
        <f>(HB2*HB5*HB3*EXP(HB3*HB15)/(EXP(HB3*HB15)+HB2)^2)</f>
        <v>11.574777126589987</v>
      </c>
      <c r="HG18">
        <f>(HG2*HG5*HG3*EXP(HG3*HG15)/(EXP(HG3*HG15)+HG2)^2)</f>
        <v>1.3169014317212167</v>
      </c>
      <c r="HL18">
        <f>(HL2*HL5*HL3*EXP(HL3*HL15)/(EXP(HL3*HL15)+HL2)^2)</f>
        <v>9.2035694490880697</v>
      </c>
      <c r="HQ18">
        <f>(HQ2*HQ5*HQ3*EXP(HQ3*HQ15)/(EXP(HQ3*HQ15)+HQ2)^2)</f>
        <v>2.3948651544450299</v>
      </c>
      <c r="HV18">
        <f>(HV2*HV5*HV3*EXP(HV3*HV15)/(EXP(HV3*HV15)+HV2)^2)</f>
        <v>6.6857737610994361</v>
      </c>
      <c r="IA18">
        <f>(IA2*IA5*IA3*EXP(IA3*IA15)/(EXP(IA3*IA15)+IA2)^2)</f>
        <v>8.1443969026158296</v>
      </c>
    </row>
    <row r="19" spans="1:239" s="8" customFormat="1" x14ac:dyDescent="0.25">
      <c r="A19" s="8" t="s">
        <v>72</v>
      </c>
      <c r="B19" s="8">
        <f>(LN(SQRT(3)*B2+2*B2))/B3</f>
        <v>43.974639603036948</v>
      </c>
      <c r="G19" s="8">
        <f>(LN(SQRT(3)*G2+2*G2))/G3</f>
        <v>20.926445693305503</v>
      </c>
      <c r="L19" s="8">
        <f>(LN(SQRT(3)*L2+2*L2))/L3</f>
        <v>56.148137896530763</v>
      </c>
      <c r="Q19" s="8">
        <f>(LN(SQRT(3)*Q2+2*Q2))/Q3</f>
        <v>21.807056648515598</v>
      </c>
      <c r="V19" s="8">
        <f>(LN(SQRT(3)*V2+2*V2))/V3</f>
        <v>7.5783582602266115</v>
      </c>
      <c r="AA19" s="8">
        <f>(LN(SQRT(3)*AA2+2*AA2))/AA3</f>
        <v>6.1735715106924749</v>
      </c>
      <c r="AF19" s="8">
        <f>(LN(SQRT(3)*AF2+2*AF2))/AF3</f>
        <v>11.27339949888092</v>
      </c>
      <c r="AK19" s="8">
        <f>(LN(SQRT(3)*AK2+2*AK2))/AK3</f>
        <v>9.7660784307220716</v>
      </c>
      <c r="AP19" s="8">
        <f>(LN(SQRT(3)*AP2+2*AP2))/AP3</f>
        <v>8.462942857342993</v>
      </c>
      <c r="AU19" s="8">
        <f>(LN(SQRT(3)*AU2+2*AU2))/AU3</f>
        <v>12.001565220972669</v>
      </c>
      <c r="AZ19" s="8">
        <f>(LN(SQRT(3)*AZ2+2*AZ2))/AZ3</f>
        <v>9.1512964847514304</v>
      </c>
      <c r="BE19" s="8">
        <f>(LN(SQRT(3)*BE2+2*BE2))/BE3</f>
        <v>18.53763735841061</v>
      </c>
      <c r="BJ19" s="8">
        <f>(LN(SQRT(3)*BJ2+2*BJ2))/BJ3</f>
        <v>13.483764252877165</v>
      </c>
      <c r="BO19" s="8">
        <f>(LN(SQRT(3)*BO2+2*BO2))/BO3</f>
        <v>9.9163288834274805</v>
      </c>
      <c r="BT19" s="8">
        <f>(LN(SQRT(3)*BT2+2*BT2))/BT3</f>
        <v>23.947327626728619</v>
      </c>
      <c r="BY19" s="9">
        <f>(LN(SQRT(3)*BY2+2*BY2))/BY3</f>
        <v>6.8886297015526088</v>
      </c>
      <c r="BZ19" s="9"/>
      <c r="CA19" s="9"/>
      <c r="CB19" s="9"/>
      <c r="CC19" s="8">
        <f>(LN(SQRT(3)*CC2+2*CC2))/CC3</f>
        <v>7.9218904297598751</v>
      </c>
      <c r="CH19" s="8">
        <f>(LN(SQRT(3)*CH2+2*CH2))/CH3</f>
        <v>12.272765891595229</v>
      </c>
      <c r="CM19" s="10">
        <f>(LN(SQRT(3)*CM2+2*CM2))/CM3</f>
        <v>28.053987531397006</v>
      </c>
      <c r="CN19" s="10"/>
      <c r="CO19" s="10"/>
      <c r="CP19" s="10"/>
      <c r="CQ19" s="8">
        <f>(LN(SQRT(3)*CQ2+2*CQ2))/CQ3</f>
        <v>33.508507620148322</v>
      </c>
      <c r="CV19" s="8">
        <f>(LN(SQRT(3)*CV2+2*CV2))/CV3</f>
        <v>51.712855101901475</v>
      </c>
      <c r="DA19" s="8">
        <f>(LN(SQRT(3)*DA2+2*DA2))/DA3</f>
        <v>46.47625233527134</v>
      </c>
      <c r="DF19" s="8">
        <f>(LN(SQRT(3)*DF2+2*DF2))/DF3</f>
        <v>10.716942962961648</v>
      </c>
      <c r="DK19" s="8">
        <f>(LN(SQRT(3)*DK2+2*DK2))/DK3</f>
        <v>52.263111748227473</v>
      </c>
      <c r="DP19" s="8">
        <f>(LN(SQRT(3)*DP2+2*DP2))/DP3</f>
        <v>4.2926274441314272</v>
      </c>
      <c r="DU19" s="10">
        <f>(LN(SQRT(3)*DU2+2*DU2))/DU3</f>
        <v>1.9127929282605014</v>
      </c>
      <c r="DV19" s="10"/>
      <c r="DW19" s="10"/>
      <c r="DX19" s="10"/>
      <c r="DY19" s="8">
        <f>(LN(SQRT(3)*DY2+2*DY2))/DY3</f>
        <v>14.31961947645282</v>
      </c>
      <c r="ED19" s="8">
        <f>(LN(SQRT(3)*ED2+2*ED2))/ED3</f>
        <v>10.543551509329607</v>
      </c>
      <c r="EI19" s="8">
        <f>(LN(SQRT(3)*EI2+2*EI2))/EI3</f>
        <v>23.820731246704359</v>
      </c>
      <c r="EN19" s="8">
        <f>(LN(SQRT(3)*EN2+2*EN2))/EN3</f>
        <v>19.319396383917141</v>
      </c>
      <c r="ES19" s="8">
        <f>(LN(SQRT(3)*ES2+2*ES2))/ES3</f>
        <v>17.729442494738752</v>
      </c>
      <c r="EX19" s="8">
        <f>(LN(SQRT(3)*EX2+2*EX2))/EX3</f>
        <v>2.4658965304367158</v>
      </c>
      <c r="FC19" s="8">
        <f>(LN(SQRT(3)*FC2+2*FC2))/FC3</f>
        <v>17.134473135593101</v>
      </c>
      <c r="FH19" s="8">
        <f>(LN(SQRT(3)*FH2+2*FH2))/FH3</f>
        <v>17.117388052280909</v>
      </c>
      <c r="FM19" s="8">
        <f>(LN(SQRT(3)*FM2+2*FM2))/FM3</f>
        <v>5.0835422890602864</v>
      </c>
      <c r="FR19" s="8">
        <f>(LN(SQRT(3)*FR2+2*FR2))/FR3</f>
        <v>28.375484449384629</v>
      </c>
      <c r="FW19" s="8">
        <f>(LN(SQRT(3)*FW2+2*FW2))/FW3</f>
        <v>29.583696904861021</v>
      </c>
      <c r="GB19" s="10">
        <f>(LN(SQRT(3)*GB2+2*GB2))/GB3</f>
        <v>0.53405020226746036</v>
      </c>
      <c r="GC19" s="10"/>
      <c r="GD19" s="10"/>
      <c r="GE19" s="10"/>
      <c r="GF19" s="8">
        <f>(LN(SQRT(3)*GF2+2*GF2))/GF3</f>
        <v>8.7014190765709625</v>
      </c>
      <c r="GJ19" s="8">
        <f>(LN(SQRT(3)*GJ2+2*GJ2))/GJ3</f>
        <v>1.2319634629962273</v>
      </c>
      <c r="GN19" s="8">
        <f>(LN(SQRT(3)*GN2+2*GN2))/GN3</f>
        <v>6.4739950800267767</v>
      </c>
      <c r="GS19" s="8">
        <f>(LN(SQRT(3)*GS2+2*GS2))/GS3</f>
        <v>6.6504548065211244</v>
      </c>
      <c r="GX19" s="10">
        <f>(LN(SQRT(3)*GX2+2*GX2))/GX3</f>
        <v>22.080107133997586</v>
      </c>
      <c r="GY19" s="10"/>
      <c r="GZ19" s="10"/>
      <c r="HA19" s="10"/>
      <c r="HB19" s="8">
        <f>(LN(SQRT(3)*HB2+2*HB2))/HB3</f>
        <v>3.7825164432277227</v>
      </c>
      <c r="HG19" s="8">
        <f>(LN(SQRT(3)*HG2+2*HG2))/HG3</f>
        <v>57.677837231279824</v>
      </c>
      <c r="HL19" s="8">
        <f>(LN(SQRT(3)*HL2+2*HL2))/HL3</f>
        <v>7.4936128709663947</v>
      </c>
      <c r="HQ19" s="8">
        <f>(LN(SQRT(3)*HQ2+2*HQ2))/HQ3</f>
        <v>42.060229286737332</v>
      </c>
      <c r="HV19" s="8">
        <f>(LN(SQRT(3)*HV2+2*HV2))/HV3</f>
        <v>18.224763478887795</v>
      </c>
      <c r="IA19" s="8">
        <f>(LN(SQRT(3)*IA2+2*IA2))/IA3</f>
        <v>7.9886349473641127</v>
      </c>
    </row>
    <row r="20" spans="1:239" s="8" customFormat="1" x14ac:dyDescent="0.25">
      <c r="A20" s="8" t="s">
        <v>73</v>
      </c>
      <c r="B20" s="8">
        <f>(LN(2*B2-SQRT(3)*B2))/B3</f>
        <v>17.574365788707357</v>
      </c>
      <c r="G20" s="8">
        <f>(LN(2*G2-SQRT(3)*G2))/G3</f>
        <v>6.3903958283571365</v>
      </c>
      <c r="L20" s="8">
        <f>(LN(2*L2-SQRT(3)*L2))/L3</f>
        <v>14.044253477992799</v>
      </c>
      <c r="Q20" s="8">
        <f>(LN(2*Q2-SQRT(3)*Q2))/Q3</f>
        <v>13.516492353261814</v>
      </c>
      <c r="V20" s="8">
        <f>(LN(2*V2-SQRT(3)*V2))/V3</f>
        <v>3.4996169739102077</v>
      </c>
      <c r="AA20" s="8">
        <f>(LN(2*AA2-SQRT(3)*AA2))/AA3</f>
        <v>4.2744271484887362</v>
      </c>
      <c r="AF20" s="8">
        <f>(LN(2*AF2-SQRT(3)*AF2))/AF3</f>
        <v>6.3267643941479097</v>
      </c>
      <c r="AK20" s="8">
        <f>(LN(2*AK2-SQRT(3)*AK2))/AK3</f>
        <v>3.9851200742739019</v>
      </c>
      <c r="AP20" s="8">
        <f>(LN(2*AP2-SQRT(3)*AP2))/AP3</f>
        <v>2.7215557228491618</v>
      </c>
      <c r="AU20" s="8">
        <f>(LN(2*AU2-SQRT(3)*AU2))/AU3</f>
        <v>2.1610309595348944</v>
      </c>
      <c r="AZ20" s="8">
        <f>(LN(2*AZ2-SQRT(3)*AZ2))/AZ3</f>
        <v>3.0603553764476192</v>
      </c>
      <c r="BE20" s="8">
        <f>(LN(2*BE2-SQRT(3)*BE2))/BE3</f>
        <v>7.718627755242192</v>
      </c>
      <c r="BJ20" s="8">
        <f>(LN(2*BJ2-SQRT(3)*BJ2))/BJ3</f>
        <v>6.3388736163187449</v>
      </c>
      <c r="BO20" s="8">
        <f>(LN(2*BO2-SQRT(3)*BO2))/BO3</f>
        <v>4.5600827604543825</v>
      </c>
      <c r="BT20" s="8">
        <f>(LN(2*BT2-SQRT(3)*BT2))/BT3</f>
        <v>12.507394075871565</v>
      </c>
      <c r="BY20" s="9">
        <f>(LN(2*BY2-SQRT(3)*BY2))/BY3</f>
        <v>2.5413274436003581</v>
      </c>
      <c r="BZ20" s="9"/>
      <c r="CA20" s="9"/>
      <c r="CB20" s="9"/>
      <c r="CC20" s="8">
        <f>(LN(2*CC2-SQRT(3)*CC2))/CC3</f>
        <v>3.7971613859846869</v>
      </c>
      <c r="CH20" s="8">
        <f>(LN(2*CH2-SQRT(3)*CH2))/CH3</f>
        <v>7.7787566148374543</v>
      </c>
      <c r="CM20" s="10">
        <f>(LN(2*CM2-SQRT(3)*CM2))/CM3</f>
        <v>-6.3751020207059348</v>
      </c>
      <c r="CN20" s="10"/>
      <c r="CO20" s="10"/>
      <c r="CP20" s="10"/>
      <c r="CQ20" s="8">
        <f>(LN(2*CQ2-SQRT(3)*CQ2))/CQ3</f>
        <v>9.2902845821058424</v>
      </c>
      <c r="CV20" s="8">
        <f>(LN(2*CV2-SQRT(3)*CV2))/CV3</f>
        <v>16.862144655401586</v>
      </c>
      <c r="DA20" s="8">
        <f>(LN(2*DA2-SQRT(3)*DA2))/DA3</f>
        <v>14.650844123047682</v>
      </c>
      <c r="DF20" s="8">
        <f>(LN(2*DF2-SQRT(3)*DF2))/DF3</f>
        <v>3.9959112298255852</v>
      </c>
      <c r="DK20" s="8">
        <f>(LN(2*DK2-SQRT(3)*DK2))/DK3</f>
        <v>20.701817382649875</v>
      </c>
      <c r="DP20" s="8">
        <f>(LN(2*DP2-SQRT(3)*DP2))/DP3</f>
        <v>0.81472999372091226</v>
      </c>
      <c r="DU20" s="10">
        <f>(LN(2*DU2-SQRT(3)*DU2))/DU3</f>
        <v>-2.1521374373023092</v>
      </c>
      <c r="DV20" s="10"/>
      <c r="DW20" s="10"/>
      <c r="DX20" s="10"/>
      <c r="DY20" s="8">
        <f>(LN(2*DY2-SQRT(3)*DY2))/DY3</f>
        <v>2.6268930221919651</v>
      </c>
      <c r="ED20" s="8">
        <f>(LN(2*ED2-SQRT(3)*ED2))/ED3</f>
        <v>-7.3060283676441073E-2</v>
      </c>
      <c r="EI20" s="8">
        <f>(LN(2*EI2-SQRT(3)*EI2))/EI3</f>
        <v>7.7157557634185396</v>
      </c>
      <c r="EN20" s="8">
        <f>(LN(2*EN2-SQRT(3)*EN2))/EN3</f>
        <v>9.0216162055010418</v>
      </c>
      <c r="ES20" s="8">
        <f>(LN(2*ES2-SQRT(3)*ES2))/ES3</f>
        <v>8.0710470312607772</v>
      </c>
      <c r="EX20" s="8">
        <f>(LN(2*EX2-SQRT(3)*EX2))/EX3</f>
        <v>6.4490436061054735E-4</v>
      </c>
      <c r="FC20" s="8">
        <f>(LN(2*FC2-SQRT(3)*FC2))/FC3</f>
        <v>1.5818865834813531</v>
      </c>
      <c r="FH20" s="8">
        <f>(LN(2*FH2-SQRT(3)*FH2))/FH3</f>
        <v>5.131202011499461</v>
      </c>
      <c r="FM20" s="8">
        <f>(LN(2*FM2-SQRT(3)*FM2))/FM3</f>
        <v>2.0280125918546701</v>
      </c>
      <c r="FR20" s="8">
        <f>(LN(2*FR2-SQRT(3)*FR2))/FR3</f>
        <v>13.701247918970177</v>
      </c>
      <c r="FW20" s="8">
        <f>(LN(2*FW2-SQRT(3)*FW2))/FW3</f>
        <v>5.8109741861719124</v>
      </c>
      <c r="GB20" s="10">
        <f>(LN(2*GB2-SQRT(3)*GB2))/GB3</f>
        <v>-2.4915063391809391</v>
      </c>
      <c r="GC20" s="10"/>
      <c r="GD20" s="10"/>
      <c r="GE20" s="10"/>
      <c r="GF20" s="8">
        <f>(LN(2*GF2-SQRT(3)*GF2))/GF3</f>
        <v>4.5424106548594692</v>
      </c>
      <c r="GJ20" s="8">
        <f>(LN(2*GJ2-SQRT(3)*GJ2))/GJ3</f>
        <v>-1.6692706678531164</v>
      </c>
      <c r="GN20" s="8">
        <f>(LN(2*GN2-SQRT(3)*GN2))/GN3</f>
        <v>2.5280790287340218</v>
      </c>
      <c r="GS20" s="8">
        <f>(LN(2*GS2-SQRT(3)*GS2))/GS3</f>
        <v>1.8624414175454942</v>
      </c>
      <c r="GX20" s="10">
        <f>(LN(2*GX2-SQRT(3)*GX2))/GX3</f>
        <v>9.7484498500880665</v>
      </c>
      <c r="GY20" s="10"/>
      <c r="GZ20" s="10"/>
      <c r="HA20" s="10"/>
      <c r="HB20" s="8">
        <f>(LN(2*HB2-SQRT(3)*HB2))/HB3</f>
        <v>0.8811710432859744</v>
      </c>
      <c r="HG20" s="8">
        <f>(LN(2*HG2-SQRT(3)*HG2))/HG3</f>
        <v>10.175800558597729</v>
      </c>
      <c r="HL20" s="8">
        <f>(LN(2*HL2-SQRT(3)*HL2))/HL3</f>
        <v>0.41055490542481121</v>
      </c>
      <c r="HQ20" s="8">
        <f>(LN(2*HQ2-SQRT(3)*HQ2))/HQ3</f>
        <v>14.867229345985558</v>
      </c>
      <c r="HV20" s="8">
        <f>(LN(2*HV2-SQRT(3)*HV2))/HV3</f>
        <v>9.1637235120523748</v>
      </c>
      <c r="IA20" s="8">
        <f>(LN(2*IA2-SQRT(3)*IA2))/IA3</f>
        <v>0.87378676921593368</v>
      </c>
    </row>
    <row r="21" spans="1:239" s="8" customFormat="1" x14ac:dyDescent="0.25">
      <c r="A21" s="8" t="s">
        <v>74</v>
      </c>
      <c r="B21" s="8">
        <v>1902</v>
      </c>
      <c r="G21" s="8">
        <v>1921</v>
      </c>
      <c r="L21" s="8">
        <v>1885</v>
      </c>
      <c r="Q21" s="8">
        <v>1933</v>
      </c>
      <c r="V21" s="8">
        <v>1902</v>
      </c>
      <c r="AA21" s="8">
        <v>1948</v>
      </c>
      <c r="AF21" s="8">
        <v>1967</v>
      </c>
      <c r="AK21" s="8">
        <v>1856</v>
      </c>
      <c r="AP21" s="8">
        <v>1968</v>
      </c>
      <c r="AU21" s="8">
        <v>1973</v>
      </c>
      <c r="AZ21" s="8">
        <v>1985</v>
      </c>
      <c r="BE21" s="8">
        <v>1897</v>
      </c>
      <c r="BJ21" s="8">
        <v>1898</v>
      </c>
      <c r="BO21" s="8">
        <v>1975</v>
      </c>
      <c r="BT21" s="8">
        <v>1936</v>
      </c>
      <c r="BY21" s="9">
        <v>1995</v>
      </c>
      <c r="BZ21" s="9"/>
      <c r="CA21" s="9"/>
      <c r="CB21" s="9"/>
      <c r="CC21" s="8">
        <v>1995</v>
      </c>
      <c r="CH21" s="8">
        <v>1999</v>
      </c>
      <c r="CM21" s="10">
        <v>1888</v>
      </c>
      <c r="CN21" s="10"/>
      <c r="CO21" s="10"/>
      <c r="CP21" s="10"/>
      <c r="CQ21" s="8">
        <v>1915</v>
      </c>
      <c r="CV21" s="8">
        <v>1908</v>
      </c>
      <c r="DA21" s="8">
        <v>1929</v>
      </c>
      <c r="DF21" s="8">
        <v>1898</v>
      </c>
      <c r="DK21" s="8">
        <v>1826</v>
      </c>
      <c r="DP21" s="8">
        <v>1979</v>
      </c>
      <c r="DU21" s="10">
        <v>1960</v>
      </c>
      <c r="DV21" s="10"/>
      <c r="DW21" s="10"/>
      <c r="DX21" s="10"/>
      <c r="DY21" s="8">
        <v>1962</v>
      </c>
      <c r="ED21" s="8">
        <v>1928</v>
      </c>
      <c r="EI21" s="8">
        <v>1971</v>
      </c>
      <c r="EN21" s="8">
        <v>1946</v>
      </c>
      <c r="ES21" s="8">
        <v>1982</v>
      </c>
      <c r="EX21" s="8">
        <v>1985</v>
      </c>
      <c r="FC21" s="8">
        <v>1921</v>
      </c>
      <c r="FH21" s="8">
        <v>1926</v>
      </c>
      <c r="FM21" s="8">
        <v>1915</v>
      </c>
      <c r="FR21" s="8">
        <v>1913</v>
      </c>
      <c r="FW21" s="8">
        <v>1878</v>
      </c>
      <c r="GB21" s="10">
        <v>1981</v>
      </c>
      <c r="GC21" s="10"/>
      <c r="GD21" s="10"/>
      <c r="GE21" s="10"/>
      <c r="GF21" s="8">
        <v>1983</v>
      </c>
      <c r="GJ21" s="8">
        <v>1964</v>
      </c>
      <c r="GN21" s="8">
        <v>1974</v>
      </c>
      <c r="GS21" s="8">
        <v>1992</v>
      </c>
      <c r="GX21" s="10">
        <v>1931</v>
      </c>
      <c r="GY21" s="10"/>
      <c r="GZ21" s="10"/>
      <c r="HA21" s="10"/>
      <c r="HB21" s="8">
        <v>1987</v>
      </c>
      <c r="HG21" s="8">
        <v>1876</v>
      </c>
      <c r="HL21" s="8">
        <v>1909</v>
      </c>
      <c r="HQ21" s="8">
        <v>1901</v>
      </c>
      <c r="HV21" s="8">
        <v>1970</v>
      </c>
      <c r="IA21" s="8">
        <v>1972</v>
      </c>
    </row>
    <row r="22" spans="1:239" s="20" customFormat="1" x14ac:dyDescent="0.25">
      <c r="A22" s="8" t="s">
        <v>75</v>
      </c>
      <c r="B22" s="8">
        <f>(B$17-B$15)+B19</f>
        <v>1988.9746396030368</v>
      </c>
      <c r="C22" s="8"/>
      <c r="D22" s="8"/>
      <c r="E22" s="8"/>
      <c r="F22" s="8"/>
      <c r="G22" s="8">
        <f>(G$17-G$15)+G19</f>
        <v>1959.9264456933056</v>
      </c>
      <c r="H22" s="8"/>
      <c r="I22" s="8"/>
      <c r="J22" s="8"/>
      <c r="K22" s="8"/>
      <c r="L22" s="8">
        <f>(L$17-L$15)+L19</f>
        <v>1956.1481378965307</v>
      </c>
      <c r="M22" s="8"/>
      <c r="N22" s="8"/>
      <c r="O22" s="8"/>
      <c r="P22" s="8"/>
      <c r="Q22" s="8">
        <f>(Q$17-Q$15)+Q19</f>
        <v>1972.8070566485155</v>
      </c>
      <c r="R22" s="8"/>
      <c r="S22" s="8"/>
      <c r="T22" s="8"/>
      <c r="U22" s="8"/>
      <c r="V22" s="8">
        <f>(V$17-V$15)+V19</f>
        <v>1973.5783582602267</v>
      </c>
      <c r="W22" s="8"/>
      <c r="X22" s="8"/>
      <c r="Y22" s="8"/>
      <c r="Z22" s="8"/>
      <c r="AA22" s="8">
        <f>(AA$17-AA$15)+AA19</f>
        <v>1982.1735715106925</v>
      </c>
      <c r="AB22" s="8"/>
      <c r="AC22" s="8"/>
      <c r="AD22" s="8"/>
      <c r="AE22" s="8"/>
      <c r="AF22" s="8">
        <f>(AF$17-AF$15)+AF19</f>
        <v>1987.273399498881</v>
      </c>
      <c r="AG22" s="8"/>
      <c r="AH22" s="8"/>
      <c r="AI22" s="8"/>
      <c r="AJ22" s="8"/>
      <c r="AK22" s="8">
        <f>(AK$17-AK$15)+AK19</f>
        <v>1969.766078430722</v>
      </c>
      <c r="AL22" s="8"/>
      <c r="AM22" s="8"/>
      <c r="AN22" s="8"/>
      <c r="AO22" s="8"/>
      <c r="AP22" s="8">
        <f>(AP$17-AP$15)+AP19</f>
        <v>2011.2430541330343</v>
      </c>
      <c r="AQ22" s="8"/>
      <c r="AR22" s="8"/>
      <c r="AS22" s="8"/>
      <c r="AT22" s="8"/>
      <c r="AU22" s="8">
        <f>(AU$17-AU$15)+AU19</f>
        <v>2006.0015652209727</v>
      </c>
      <c r="AV22" s="8"/>
      <c r="AW22" s="8"/>
      <c r="AX22" s="8"/>
      <c r="AY22" s="8"/>
      <c r="AZ22" s="8">
        <f>(AZ$17-AZ$15)+AZ19</f>
        <v>1999.1512964847514</v>
      </c>
      <c r="BA22" s="8"/>
      <c r="BB22" s="8"/>
      <c r="BC22" s="8"/>
      <c r="BD22" s="8"/>
      <c r="BE22" s="8">
        <f>(BE$17-BE$15)+BE19</f>
        <v>1978.5376373584106</v>
      </c>
      <c r="BF22" s="8"/>
      <c r="BG22" s="8"/>
      <c r="BH22" s="8"/>
      <c r="BI22" s="8"/>
      <c r="BJ22" s="8">
        <f>(BJ$17-BJ$15)+BJ19</f>
        <v>1954.4837642528771</v>
      </c>
      <c r="BK22" s="8"/>
      <c r="BL22" s="8"/>
      <c r="BM22" s="8"/>
      <c r="BN22" s="8"/>
      <c r="BO22" s="8">
        <f>(BO$17-BO$15)+BO19</f>
        <v>2008.9163288834275</v>
      </c>
      <c r="BP22" s="8"/>
      <c r="BQ22" s="8"/>
      <c r="BR22" s="8"/>
      <c r="BS22" s="8"/>
      <c r="BT22" s="8">
        <f>(BT$17-BT$15)+BT19</f>
        <v>2001.9473276267286</v>
      </c>
      <c r="BU22" s="8"/>
      <c r="BV22" s="8"/>
      <c r="BW22" s="8"/>
      <c r="BX22" s="8"/>
      <c r="BY22" s="9">
        <f>(BY$17-BY$15)+BY19</f>
        <v>2004.8886297015526</v>
      </c>
      <c r="BZ22" s="9"/>
      <c r="CA22" s="9"/>
      <c r="CB22" s="9"/>
      <c r="CC22" s="8">
        <f>(CC$17-CC$15)+CC19</f>
        <v>2004.92189042976</v>
      </c>
      <c r="CD22" s="8"/>
      <c r="CE22" s="8"/>
      <c r="CF22" s="8"/>
      <c r="CG22" s="8"/>
      <c r="CH22" s="8">
        <f>(CH$17-CH$15)+CH19</f>
        <v>2005.2727658915953</v>
      </c>
      <c r="CI22" s="8"/>
      <c r="CJ22" s="8"/>
      <c r="CK22" s="8"/>
      <c r="CL22" s="8"/>
      <c r="CM22" s="10">
        <f>(CM$17-CM$15)+CM19</f>
        <v>1988.0539875313971</v>
      </c>
      <c r="CN22" s="10"/>
      <c r="CO22" s="10"/>
      <c r="CP22" s="10"/>
      <c r="CQ22" s="8">
        <f>(CQ$17-CQ$15)+CQ19</f>
        <v>1982.5085076201483</v>
      </c>
      <c r="CR22" s="8"/>
      <c r="CS22" s="8"/>
      <c r="CT22" s="8"/>
      <c r="CU22" s="8"/>
      <c r="CV22" s="8">
        <f>(CV$17-CV$15)+CV19</f>
        <v>1977.7128551019014</v>
      </c>
      <c r="CW22" s="8"/>
      <c r="CX22" s="8"/>
      <c r="CY22" s="8"/>
      <c r="CZ22" s="8"/>
      <c r="DA22" s="8">
        <f>(DA$17-DA$15)+DA19</f>
        <v>1995.4762523352713</v>
      </c>
      <c r="DB22" s="8"/>
      <c r="DC22" s="8"/>
      <c r="DD22" s="8"/>
      <c r="DE22" s="8"/>
      <c r="DF22" s="8">
        <f>(DF$17-DF$15)+DF19</f>
        <v>1988.7169429629616</v>
      </c>
      <c r="DK22" s="8">
        <f>(DK$17-DK$15)+DK19</f>
        <v>1952.2631117482274</v>
      </c>
      <c r="DL22" s="8"/>
      <c r="DM22" s="8"/>
      <c r="DN22" s="8"/>
      <c r="DO22" s="8"/>
      <c r="DP22" s="8">
        <f>(DP$17-DP$15)+DP19</f>
        <v>2010.2926274441315</v>
      </c>
      <c r="DQ22" s="8"/>
      <c r="DR22" s="8"/>
      <c r="DS22" s="8"/>
      <c r="DT22" s="8"/>
      <c r="DU22" s="10">
        <f>(DU$17-DU$15)+DU19</f>
        <v>2010.9127929282606</v>
      </c>
      <c r="DV22" s="10"/>
      <c r="DW22" s="10"/>
      <c r="DX22" s="10"/>
      <c r="DY22" s="8">
        <f>(DY$17-DY$15)+DY19</f>
        <v>2007.3196194764528</v>
      </c>
      <c r="DZ22" s="8"/>
      <c r="EA22" s="8"/>
      <c r="EB22" s="8"/>
      <c r="EC22" s="8"/>
      <c r="ED22" s="8">
        <f>(ED$17-ED$15)+ED19</f>
        <v>1990.5435515093295</v>
      </c>
      <c r="EI22" s="8">
        <f>(EI$17-EI$15)+EI19</f>
        <v>2006.8207312467043</v>
      </c>
      <c r="EJ22" s="8"/>
      <c r="EK22" s="8"/>
      <c r="EL22" s="8"/>
      <c r="EM22" s="8"/>
      <c r="EN22" s="8">
        <f>(EN$17-EN$15)+EN19</f>
        <v>1991.3193963839171</v>
      </c>
      <c r="EO22" s="8"/>
      <c r="EP22" s="8"/>
      <c r="EQ22" s="8"/>
      <c r="ER22" s="8"/>
      <c r="ES22" s="8">
        <f>(ES$17-ES$15)+ES19</f>
        <v>2009.7294424947388</v>
      </c>
      <c r="EX22" s="8">
        <f>(EX$17-EX$15)+EX19</f>
        <v>2007.4658965304368</v>
      </c>
      <c r="FC22" s="8">
        <f>(FC$17-FC$15)+FC19</f>
        <v>2003.134473135593</v>
      </c>
      <c r="FD22" s="8"/>
      <c r="FE22" s="8"/>
      <c r="FF22" s="8"/>
      <c r="FG22" s="8"/>
      <c r="FH22" s="8">
        <f>(FH$17-FH$15)+FH19</f>
        <v>1968.1173880522808</v>
      </c>
      <c r="FI22" s="8"/>
      <c r="FJ22" s="8"/>
      <c r="FK22" s="8"/>
      <c r="FL22" s="8"/>
      <c r="FM22" s="8">
        <f>(FM$17-FM$15)+FM19</f>
        <v>1977.0835422890602</v>
      </c>
      <c r="FN22" s="8"/>
      <c r="FO22" s="8"/>
      <c r="FP22" s="8"/>
      <c r="FQ22" s="8"/>
      <c r="FR22" s="8">
        <f>(FR$17-FR$15)+FR19</f>
        <v>1949.3754844493847</v>
      </c>
      <c r="FS22" s="8"/>
      <c r="FT22" s="8"/>
      <c r="FU22" s="8"/>
      <c r="FV22" s="8"/>
      <c r="FW22" s="8">
        <f>(FW$17-FW$15)+FW19</f>
        <v>1937.583696904861</v>
      </c>
      <c r="FX22" s="8"/>
      <c r="FY22" s="8"/>
      <c r="FZ22" s="8"/>
      <c r="GA22" s="8"/>
      <c r="GB22" s="10">
        <f>(GB$17-GB$15)+GB19</f>
        <v>2009.5340502022675</v>
      </c>
      <c r="GC22" s="10"/>
      <c r="GD22" s="10"/>
      <c r="GE22" s="10"/>
      <c r="GF22" s="8">
        <f>(GF$17-GF$15)+GF19</f>
        <v>2017.701419076571</v>
      </c>
      <c r="GG22" s="8"/>
      <c r="GH22" s="8"/>
      <c r="GI22" s="8"/>
      <c r="GJ22" s="8">
        <f>(GJ$17-GJ$15)+GJ19</f>
        <v>2010.2319634629962</v>
      </c>
      <c r="GK22" s="8"/>
      <c r="GL22" s="8"/>
      <c r="GM22" s="8"/>
      <c r="GN22" s="8">
        <f>(GN$17-GN$15)+GN19</f>
        <v>2013.4739950800267</v>
      </c>
      <c r="GO22" s="8"/>
      <c r="GP22" s="8"/>
      <c r="GQ22" s="8"/>
      <c r="GR22" s="8"/>
      <c r="GS22" s="8">
        <f>(GS$17-GS$15)+GS19</f>
        <v>2013.6504548065211</v>
      </c>
      <c r="GT22" s="8"/>
      <c r="GU22" s="8"/>
      <c r="GV22" s="8"/>
      <c r="GW22" s="8"/>
      <c r="GX22" s="10">
        <f>(GX$17-GX$15)+GX19</f>
        <v>1986.0801071339977</v>
      </c>
      <c r="GY22" s="10"/>
      <c r="GZ22" s="10"/>
      <c r="HA22" s="10"/>
      <c r="HB22" s="8">
        <f>(HB$17-HB$15)+HB19</f>
        <v>2013.7825164432277</v>
      </c>
      <c r="HC22" s="8"/>
      <c r="HD22" s="8"/>
      <c r="HE22" s="8"/>
      <c r="HF22" s="8"/>
      <c r="HG22" s="8">
        <f>(HG$17-HG$15)+HG19</f>
        <v>1960.6778372312799</v>
      </c>
      <c r="HH22" s="8"/>
      <c r="HI22" s="8"/>
      <c r="HJ22" s="8"/>
      <c r="HK22" s="8"/>
      <c r="HL22" s="8">
        <f>(HL$17-HL$15)+HL19</f>
        <v>1957.4936128709664</v>
      </c>
      <c r="HM22" s="8"/>
      <c r="HN22" s="8"/>
      <c r="HO22" s="8"/>
      <c r="HP22" s="8"/>
      <c r="HQ22" s="8">
        <f>(HQ$17-HQ$15)+HQ19</f>
        <v>1964.0602292867372</v>
      </c>
      <c r="HR22" s="8"/>
      <c r="HS22" s="8"/>
      <c r="HT22" s="8"/>
      <c r="HU22" s="8"/>
      <c r="HV22" s="8">
        <f>(HV$17-HV$15)+HV19</f>
        <v>2008.2247634788878</v>
      </c>
      <c r="HW22" s="8"/>
      <c r="HX22" s="8"/>
      <c r="HY22" s="8"/>
      <c r="HZ22" s="8"/>
      <c r="IA22" s="8">
        <f>(IA$17-IA$15)+IA19</f>
        <v>1990.9886349473641</v>
      </c>
    </row>
    <row r="23" spans="1:239" s="20" customFormat="1" x14ac:dyDescent="0.25">
      <c r="A23" s="8" t="s">
        <v>76</v>
      </c>
      <c r="B23" s="8">
        <f>(B$17-B$15)+B20</f>
        <v>1962.5743657887074</v>
      </c>
      <c r="C23" s="8"/>
      <c r="D23" s="8"/>
      <c r="E23" s="8"/>
      <c r="F23" s="8"/>
      <c r="G23" s="8">
        <f>(G$17-G$15)+G20</f>
        <v>1945.3903958283572</v>
      </c>
      <c r="H23" s="8"/>
      <c r="I23" s="8"/>
      <c r="J23" s="8"/>
      <c r="K23" s="8"/>
      <c r="L23" s="8">
        <f>(L$17-L$15)+L20</f>
        <v>1914.0442534779927</v>
      </c>
      <c r="M23" s="8"/>
      <c r="N23" s="8"/>
      <c r="O23" s="8"/>
      <c r="P23" s="8"/>
      <c r="Q23" s="8">
        <f>(Q$17-Q$15)+Q20</f>
        <v>1964.5164923532618</v>
      </c>
      <c r="R23" s="8"/>
      <c r="S23" s="8"/>
      <c r="T23" s="8"/>
      <c r="U23" s="8"/>
      <c r="V23" s="8">
        <f>(V$17-V$15)+V20</f>
        <v>1969.4996169739102</v>
      </c>
      <c r="W23" s="8"/>
      <c r="X23" s="8"/>
      <c r="Y23" s="8"/>
      <c r="Z23" s="8"/>
      <c r="AA23" s="8">
        <f>(AA$17-AA$15)+AA20</f>
        <v>1980.2744271484887</v>
      </c>
      <c r="AB23" s="8"/>
      <c r="AC23" s="8"/>
      <c r="AD23" s="8"/>
      <c r="AE23" s="8"/>
      <c r="AF23" s="8">
        <f>(AF$17-AF$15)+AF20</f>
        <v>1982.3267643941479</v>
      </c>
      <c r="AG23" s="8"/>
      <c r="AH23" s="8"/>
      <c r="AI23" s="8"/>
      <c r="AJ23" s="8"/>
      <c r="AK23" s="8">
        <f>(AK$17-AK$15)+AK20</f>
        <v>1963.9851200742739</v>
      </c>
      <c r="AL23" s="8"/>
      <c r="AM23" s="8"/>
      <c r="AN23" s="8"/>
      <c r="AO23" s="8"/>
      <c r="AP23" s="8">
        <f>(AP$17-AP$15)+AP20</f>
        <v>2005.5016669985405</v>
      </c>
      <c r="AQ23" s="8"/>
      <c r="AR23" s="8"/>
      <c r="AS23" s="8"/>
      <c r="AT23" s="8"/>
      <c r="AU23" s="8">
        <f>(AU$17-AU$15)+AU20</f>
        <v>1996.1610309595349</v>
      </c>
      <c r="AV23" s="8"/>
      <c r="AW23" s="8"/>
      <c r="AX23" s="8"/>
      <c r="AY23" s="8"/>
      <c r="AZ23" s="8">
        <f>(AZ$17-AZ$15)+AZ20</f>
        <v>1993.0603553764477</v>
      </c>
      <c r="BA23" s="8"/>
      <c r="BB23" s="8"/>
      <c r="BC23" s="8"/>
      <c r="BD23" s="8"/>
      <c r="BE23" s="8">
        <f>(BE$17-BE$15)+BE20</f>
        <v>1967.7186277552421</v>
      </c>
      <c r="BF23" s="8"/>
      <c r="BG23" s="8"/>
      <c r="BH23" s="8"/>
      <c r="BI23" s="8"/>
      <c r="BJ23" s="8">
        <f>(BJ$17-BJ$15)+BJ20</f>
        <v>1947.3388736163188</v>
      </c>
      <c r="BK23" s="8"/>
      <c r="BL23" s="8"/>
      <c r="BM23" s="8"/>
      <c r="BN23" s="8"/>
      <c r="BO23" s="8">
        <f>(BO$17-BO$15)+BO20</f>
        <v>2003.5600827604544</v>
      </c>
      <c r="BP23" s="8"/>
      <c r="BQ23" s="8"/>
      <c r="BR23" s="8"/>
      <c r="BS23" s="8"/>
      <c r="BT23" s="8">
        <f>(BT$17-BT$15)+BT20</f>
        <v>1990.5073940758716</v>
      </c>
      <c r="BU23" s="8"/>
      <c r="BV23" s="8"/>
      <c r="BW23" s="8"/>
      <c r="BX23" s="8"/>
      <c r="BY23" s="9">
        <f>(BY$17-BY$15)+BY20</f>
        <v>2000.5413274436003</v>
      </c>
      <c r="BZ23" s="9"/>
      <c r="CA23" s="9"/>
      <c r="CB23" s="9"/>
      <c r="CC23" s="8">
        <f>(CC$17-CC$15)+CC20</f>
        <v>2000.7971613859847</v>
      </c>
      <c r="CD23" s="8"/>
      <c r="CE23" s="8"/>
      <c r="CF23" s="8"/>
      <c r="CG23" s="8"/>
      <c r="CH23" s="8">
        <f>(CH$17-CH$15)+CH20</f>
        <v>2000.7787566148374</v>
      </c>
      <c r="CI23" s="8"/>
      <c r="CJ23" s="8"/>
      <c r="CK23" s="8"/>
      <c r="CL23" s="8"/>
      <c r="CM23" s="10">
        <f>(CM$17-CM$15)+CM20</f>
        <v>1953.624897979294</v>
      </c>
      <c r="CN23" s="10"/>
      <c r="CO23" s="10"/>
      <c r="CP23" s="10"/>
      <c r="CQ23" s="8">
        <f>(CQ$17-CQ$15)+CQ20</f>
        <v>1958.2902845821059</v>
      </c>
      <c r="CR23" s="8"/>
      <c r="CS23" s="8"/>
      <c r="CT23" s="8"/>
      <c r="CU23" s="8"/>
      <c r="CV23" s="8">
        <f>(CV$17-CV$15)+CV20</f>
        <v>1942.8621446554016</v>
      </c>
      <c r="CW23" s="8"/>
      <c r="CX23" s="8"/>
      <c r="CY23" s="8"/>
      <c r="CZ23" s="8"/>
      <c r="DA23" s="8">
        <f>(DA$17-DA$15)+DA20</f>
        <v>1963.6508441230476</v>
      </c>
      <c r="DB23" s="8"/>
      <c r="DC23" s="8"/>
      <c r="DD23" s="8"/>
      <c r="DE23" s="8"/>
      <c r="DF23" s="8">
        <f>(DF$17-DF$15)+DF20</f>
        <v>1981.9959112298257</v>
      </c>
      <c r="DK23" s="8">
        <f>(DK$17-DK$15)+DK20</f>
        <v>1920.7018173826498</v>
      </c>
      <c r="DL23" s="8"/>
      <c r="DM23" s="8"/>
      <c r="DN23" s="8"/>
      <c r="DO23" s="8"/>
      <c r="DP23" s="8">
        <f>(DP$17-DP$15)+DP20</f>
        <v>2006.8147299937209</v>
      </c>
      <c r="DQ23" s="8"/>
      <c r="DR23" s="8"/>
      <c r="DS23" s="8"/>
      <c r="DT23" s="8"/>
      <c r="DU23" s="10">
        <f>(DU$17-DU$15)+DU20</f>
        <v>2006.8478625626976</v>
      </c>
      <c r="DV23" s="10"/>
      <c r="DW23" s="10"/>
      <c r="DX23" s="10"/>
      <c r="DY23" s="8">
        <f>(DY$17-DY$15)+DY20</f>
        <v>1995.626893022192</v>
      </c>
      <c r="DZ23" s="8"/>
      <c r="EA23" s="8"/>
      <c r="EB23" s="8"/>
      <c r="EC23" s="8"/>
      <c r="ED23" s="8">
        <f>(ED$17-ED$15)+ED20</f>
        <v>1979.9269397163237</v>
      </c>
      <c r="EI23" s="8">
        <f>(EI$17-EI$15)+EI20</f>
        <v>1990.7157557634184</v>
      </c>
      <c r="EJ23" s="8"/>
      <c r="EK23" s="8"/>
      <c r="EL23" s="8"/>
      <c r="EM23" s="8"/>
      <c r="EN23" s="8">
        <f>(EN$17-EN$15)+EN20</f>
        <v>1981.021616205501</v>
      </c>
      <c r="EO23" s="8"/>
      <c r="EP23" s="8"/>
      <c r="EQ23" s="8"/>
      <c r="ER23" s="8"/>
      <c r="ES23" s="8">
        <f>(ES$17-ES$15)+ES20</f>
        <v>2000.0710470312608</v>
      </c>
      <c r="EX23" s="8">
        <f>(EX$17-EX$15)+EX20</f>
        <v>2005.0006449043606</v>
      </c>
      <c r="FC23" s="8">
        <f>(FC$17-FC$15)+FC20</f>
        <v>1987.5818865834813</v>
      </c>
      <c r="FD23" s="8"/>
      <c r="FE23" s="8"/>
      <c r="FF23" s="8"/>
      <c r="FG23" s="8"/>
      <c r="FH23" s="8">
        <f>(FH$17-FH$15)+FH20</f>
        <v>1956.1312020114995</v>
      </c>
      <c r="FI23" s="8"/>
      <c r="FJ23" s="8"/>
      <c r="FK23" s="8"/>
      <c r="FL23" s="8"/>
      <c r="FM23" s="8">
        <f>(FM$17-FM$15)+FM20</f>
        <v>1974.0280125918546</v>
      </c>
      <c r="FN23" s="8"/>
      <c r="FO23" s="8"/>
      <c r="FP23" s="8"/>
      <c r="FQ23" s="8"/>
      <c r="FR23" s="8">
        <f>(FR$17-FR$15)+FR20</f>
        <v>1934.7012479189702</v>
      </c>
      <c r="FS23" s="8"/>
      <c r="FT23" s="8"/>
      <c r="FU23" s="8"/>
      <c r="FV23" s="8"/>
      <c r="FW23" s="8">
        <f>(FW$17-FW$15)+FW20</f>
        <v>1913.810974186172</v>
      </c>
      <c r="FX23" s="8"/>
      <c r="FY23" s="8"/>
      <c r="FZ23" s="8"/>
      <c r="GA23" s="8"/>
      <c r="GB23" s="10">
        <f>(GB$17-GB$15)+GB20</f>
        <v>2006.5084936608191</v>
      </c>
      <c r="GC23" s="10"/>
      <c r="GD23" s="10"/>
      <c r="GE23" s="10"/>
      <c r="GF23" s="8">
        <f>(GF$17-GF$15)+GF20</f>
        <v>2013.5424106548594</v>
      </c>
      <c r="GG23" s="8"/>
      <c r="GH23" s="8"/>
      <c r="GI23" s="8"/>
      <c r="GJ23" s="8">
        <f>(GJ$17-GJ$15)+GJ20</f>
        <v>2007.3307293321468</v>
      </c>
      <c r="GK23" s="8"/>
      <c r="GL23" s="8"/>
      <c r="GM23" s="8"/>
      <c r="GN23" s="8">
        <f>(GN$17-GN$15)+GN20</f>
        <v>2009.5280790287341</v>
      </c>
      <c r="GO23" s="8"/>
      <c r="GP23" s="8"/>
      <c r="GQ23" s="8"/>
      <c r="GR23" s="8"/>
      <c r="GS23" s="8">
        <f>(GS$17-GS$15)+GS20</f>
        <v>2008.8624414175456</v>
      </c>
      <c r="GT23" s="8"/>
      <c r="GU23" s="8"/>
      <c r="GV23" s="8"/>
      <c r="GW23" s="8"/>
      <c r="GX23" s="10">
        <f>(GX$17-GX$15)+GX20</f>
        <v>1973.748449850088</v>
      </c>
      <c r="GY23" s="10"/>
      <c r="GZ23" s="10"/>
      <c r="HA23" s="10"/>
      <c r="HB23" s="8">
        <f>(HB$17-HB$15)+HB20</f>
        <v>2010.881171043286</v>
      </c>
      <c r="HC23" s="8"/>
      <c r="HD23" s="8"/>
      <c r="HE23" s="8"/>
      <c r="HF23" s="8"/>
      <c r="HG23" s="8">
        <f>(HG$17-HG$15)+HG20</f>
        <v>1913.1758005585978</v>
      </c>
      <c r="HH23" s="8"/>
      <c r="HI23" s="8"/>
      <c r="HJ23" s="8"/>
      <c r="HK23" s="8"/>
      <c r="HL23" s="8">
        <f>(HL$17-HL$15)+HL20</f>
        <v>1950.4105549054248</v>
      </c>
      <c r="HM23" s="8"/>
      <c r="HN23" s="8"/>
      <c r="HO23" s="8"/>
      <c r="HP23" s="8"/>
      <c r="HQ23" s="8">
        <f>(HQ$17-HQ$15)+HQ20</f>
        <v>1936.8672293459856</v>
      </c>
      <c r="HR23" s="8"/>
      <c r="HS23" s="8"/>
      <c r="HT23" s="8"/>
      <c r="HU23" s="8"/>
      <c r="HV23" s="8">
        <f>(HV$17-HV$15)+HV20</f>
        <v>1999.1637235120525</v>
      </c>
      <c r="HW23" s="8"/>
      <c r="HX23" s="8"/>
      <c r="HY23" s="8"/>
      <c r="HZ23" s="8"/>
      <c r="IA23" s="8">
        <f>(IA$17-IA$15)+IA20</f>
        <v>1983.8737867692159</v>
      </c>
    </row>
    <row r="24" spans="1:239" s="20" customFormat="1" x14ac:dyDescent="0.25">
      <c r="A24" s="8" t="s">
        <v>77</v>
      </c>
      <c r="B24" s="8">
        <f>B22-B23</f>
        <v>26.400273814329466</v>
      </c>
      <c r="C24" s="8"/>
      <c r="D24" s="8"/>
      <c r="E24" s="8"/>
      <c r="F24" s="8"/>
      <c r="G24" s="8">
        <f>G22-G23</f>
        <v>14.536049864948382</v>
      </c>
      <c r="H24" s="8"/>
      <c r="I24" s="8"/>
      <c r="J24" s="8"/>
      <c r="K24" s="8"/>
      <c r="L24" s="8">
        <f>L22-L23</f>
        <v>42.103884418537973</v>
      </c>
      <c r="M24" s="8"/>
      <c r="N24" s="8"/>
      <c r="O24" s="8"/>
      <c r="P24" s="8"/>
      <c r="Q24" s="8">
        <f>Q22-Q23</f>
        <v>8.2905642952537164</v>
      </c>
      <c r="R24" s="8"/>
      <c r="S24" s="8"/>
      <c r="T24" s="8"/>
      <c r="U24" s="8"/>
      <c r="V24" s="8">
        <f>V22-V23</f>
        <v>4.0787412863164718</v>
      </c>
      <c r="W24" s="8"/>
      <c r="X24" s="8"/>
      <c r="Y24" s="8"/>
      <c r="Z24" s="8"/>
      <c r="AA24" s="8">
        <f>AA22-AA23</f>
        <v>1.8991443622037423</v>
      </c>
      <c r="AB24" s="8"/>
      <c r="AC24" s="8"/>
      <c r="AD24" s="8"/>
      <c r="AE24" s="8"/>
      <c r="AF24" s="8">
        <f>AF22-AF23</f>
        <v>4.9466351047331045</v>
      </c>
      <c r="AG24" s="8"/>
      <c r="AH24" s="8"/>
      <c r="AI24" s="8"/>
      <c r="AJ24" s="8"/>
      <c r="AK24" s="8">
        <f>AK22-AK23</f>
        <v>5.7809583564480818</v>
      </c>
      <c r="AL24" s="8"/>
      <c r="AM24" s="8"/>
      <c r="AN24" s="8"/>
      <c r="AO24" s="8"/>
      <c r="AP24" s="8">
        <f>AP22-AP23</f>
        <v>5.7413871344938343</v>
      </c>
      <c r="AQ24" s="8"/>
      <c r="AR24" s="8"/>
      <c r="AS24" s="8"/>
      <c r="AT24" s="8"/>
      <c r="AU24" s="8">
        <f>AU22-AU23</f>
        <v>9.8405342614378242</v>
      </c>
      <c r="AV24" s="8"/>
      <c r="AW24" s="8"/>
      <c r="AX24" s="8"/>
      <c r="AY24" s="8"/>
      <c r="AZ24" s="8">
        <f>AZ22-AZ23</f>
        <v>6.0909411083036957</v>
      </c>
      <c r="BA24" s="8"/>
      <c r="BB24" s="8"/>
      <c r="BC24" s="8"/>
      <c r="BD24" s="8"/>
      <c r="BE24" s="8">
        <f>BE22-BE23</f>
        <v>10.819009603168524</v>
      </c>
      <c r="BF24" s="8"/>
      <c r="BG24" s="8"/>
      <c r="BH24" s="8"/>
      <c r="BI24" s="8"/>
      <c r="BJ24" s="8">
        <f>BJ22-BJ23</f>
        <v>7.1448906365583298</v>
      </c>
      <c r="BK24" s="8"/>
      <c r="BL24" s="8"/>
      <c r="BM24" s="8"/>
      <c r="BN24" s="8"/>
      <c r="BO24" s="8">
        <f>BO22-BO23</f>
        <v>5.3562461229730616</v>
      </c>
      <c r="BP24" s="8"/>
      <c r="BQ24" s="8"/>
      <c r="BR24" s="8"/>
      <c r="BS24" s="8"/>
      <c r="BT24" s="8">
        <f>BT22-BT23</f>
        <v>11.439933550856949</v>
      </c>
      <c r="BU24" s="8"/>
      <c r="BV24" s="8"/>
      <c r="BW24" s="8"/>
      <c r="BX24" s="8"/>
      <c r="BY24" s="9">
        <f>BY22-BY23</f>
        <v>4.3473022579523786</v>
      </c>
      <c r="BZ24" s="9"/>
      <c r="CA24" s="9"/>
      <c r="CB24" s="9"/>
      <c r="CC24" s="8">
        <f>CC22-CC23</f>
        <v>4.1247290437752326</v>
      </c>
      <c r="CD24" s="8"/>
      <c r="CE24" s="8"/>
      <c r="CF24" s="8"/>
      <c r="CG24" s="8"/>
      <c r="CH24" s="8">
        <f>CH22-CH23</f>
        <v>4.494009276757879</v>
      </c>
      <c r="CI24" s="8"/>
      <c r="CJ24" s="8"/>
      <c r="CK24" s="8"/>
      <c r="CL24" s="8"/>
      <c r="CM24" s="10">
        <f>CM22-CM23</f>
        <v>34.429089552103051</v>
      </c>
      <c r="CN24" s="10"/>
      <c r="CO24" s="10"/>
      <c r="CP24" s="10"/>
      <c r="CQ24" s="8">
        <f>CQ22-CQ23</f>
        <v>24.218223038042424</v>
      </c>
      <c r="CR24" s="8"/>
      <c r="CS24" s="8"/>
      <c r="CT24" s="8"/>
      <c r="CU24" s="8"/>
      <c r="CV24" s="8">
        <f>CV22-CV23</f>
        <v>34.850710446499761</v>
      </c>
      <c r="CW24" s="8"/>
      <c r="CX24" s="8"/>
      <c r="CY24" s="8"/>
      <c r="CZ24" s="8"/>
      <c r="DA24" s="8">
        <f>DA22-DA23</f>
        <v>31.825408212223692</v>
      </c>
      <c r="DB24" s="8"/>
      <c r="DC24" s="8"/>
      <c r="DD24" s="8"/>
      <c r="DE24" s="8"/>
      <c r="DF24" s="8">
        <f>DF22-DF23</f>
        <v>6.7210317331359875</v>
      </c>
      <c r="DK24" s="8">
        <f>DK22-DK23</f>
        <v>31.561294365577623</v>
      </c>
      <c r="DL24" s="8"/>
      <c r="DM24" s="8"/>
      <c r="DN24" s="8"/>
      <c r="DO24" s="8"/>
      <c r="DP24" s="8">
        <f>DP22-DP23</f>
        <v>3.4778974504106372</v>
      </c>
      <c r="DQ24" s="8"/>
      <c r="DR24" s="8"/>
      <c r="DS24" s="8"/>
      <c r="DT24" s="8"/>
      <c r="DU24" s="10">
        <f>DU22-DU23</f>
        <v>4.0649303655629865</v>
      </c>
      <c r="DV24" s="10"/>
      <c r="DW24" s="10"/>
      <c r="DX24" s="10"/>
      <c r="DY24" s="8">
        <f>DY22-DY23</f>
        <v>11.692726454260765</v>
      </c>
      <c r="DZ24" s="8"/>
      <c r="EA24" s="8"/>
      <c r="EB24" s="8"/>
      <c r="EC24" s="8"/>
      <c r="ED24" s="8">
        <f>ED22-ED23</f>
        <v>10.616611793005859</v>
      </c>
      <c r="EI24" s="8">
        <f>EI22-EI23</f>
        <v>16.104975483285898</v>
      </c>
      <c r="EJ24" s="8"/>
      <c r="EK24" s="8"/>
      <c r="EL24" s="8"/>
      <c r="EM24" s="8"/>
      <c r="EN24" s="8">
        <f>EN22-EN23</f>
        <v>10.297780178416133</v>
      </c>
      <c r="EO24" s="8"/>
      <c r="EP24" s="8"/>
      <c r="EQ24" s="8"/>
      <c r="ER24" s="8"/>
      <c r="ES24" s="8">
        <f>ES22-ES23</f>
        <v>9.658395463477973</v>
      </c>
      <c r="EX24" s="8">
        <f>EX22-EX23</f>
        <v>2.4652516260762241</v>
      </c>
      <c r="FC24" s="8">
        <f>FC22-FC23</f>
        <v>15.552586552111734</v>
      </c>
      <c r="FD24" s="8"/>
      <c r="FE24" s="8"/>
      <c r="FF24" s="8"/>
      <c r="FG24" s="8"/>
      <c r="FH24" s="8">
        <f>FH22-FH23</f>
        <v>11.986186040781377</v>
      </c>
      <c r="FI24" s="8"/>
      <c r="FJ24" s="8"/>
      <c r="FK24" s="8"/>
      <c r="FL24" s="8"/>
      <c r="FM24" s="8">
        <f>FM22-FM23</f>
        <v>3.0555296972056567</v>
      </c>
      <c r="FN24" s="8"/>
      <c r="FO24" s="8"/>
      <c r="FP24" s="8"/>
      <c r="FQ24" s="8"/>
      <c r="FR24" s="8">
        <f>FR22-FR23</f>
        <v>14.674236530414419</v>
      </c>
      <c r="FS24" s="8"/>
      <c r="FT24" s="8"/>
      <c r="FU24" s="8"/>
      <c r="FV24" s="8"/>
      <c r="FW24" s="8">
        <f>FW22-FW23</f>
        <v>23.77272271868901</v>
      </c>
      <c r="FX24" s="8"/>
      <c r="FY24" s="8"/>
      <c r="FZ24" s="8"/>
      <c r="GA24" s="8"/>
      <c r="GB24" s="10">
        <f>GB22-GB23</f>
        <v>3.0255565414483954</v>
      </c>
      <c r="GC24" s="10"/>
      <c r="GD24" s="10"/>
      <c r="GE24" s="10"/>
      <c r="GF24" s="8">
        <f>GF22-GF23</f>
        <v>4.1590084217116328</v>
      </c>
      <c r="GG24" s="8"/>
      <c r="GH24" s="8"/>
      <c r="GI24" s="8"/>
      <c r="GJ24" s="8">
        <f>GJ22-GJ23</f>
        <v>2.9012341308493887</v>
      </c>
      <c r="GK24" s="8"/>
      <c r="GL24" s="8"/>
      <c r="GM24" s="8"/>
      <c r="GN24" s="8">
        <f>GN22-GN23</f>
        <v>3.9459160512926701</v>
      </c>
      <c r="GO24" s="8"/>
      <c r="GP24" s="8"/>
      <c r="GQ24" s="8"/>
      <c r="GR24" s="8"/>
      <c r="GS24" s="8">
        <f>GS22-GS23</f>
        <v>4.7880133889755143</v>
      </c>
      <c r="GT24" s="8"/>
      <c r="GU24" s="8"/>
      <c r="GV24" s="8"/>
      <c r="GW24" s="8"/>
      <c r="GX24" s="10">
        <f>GX22-GX23</f>
        <v>12.331657283909635</v>
      </c>
      <c r="GY24" s="10"/>
      <c r="GZ24" s="10"/>
      <c r="HA24" s="10"/>
      <c r="HB24" s="8">
        <f>HB22-HB23</f>
        <v>2.901345399941647</v>
      </c>
      <c r="HC24" s="8"/>
      <c r="HD24" s="8"/>
      <c r="HE24" s="8"/>
      <c r="HF24" s="8"/>
      <c r="HG24" s="8">
        <f>HG22-HG23</f>
        <v>47.502036672682152</v>
      </c>
      <c r="HH24" s="8"/>
      <c r="HI24" s="8"/>
      <c r="HJ24" s="8"/>
      <c r="HK24" s="8"/>
      <c r="HL24" s="8">
        <f>HL22-HL23</f>
        <v>7.0830579655416841</v>
      </c>
      <c r="HM24" s="8"/>
      <c r="HN24" s="8"/>
      <c r="HO24" s="8"/>
      <c r="HP24" s="8"/>
      <c r="HQ24" s="8">
        <f>HQ22-HQ23</f>
        <v>27.192999940751633</v>
      </c>
      <c r="HR24" s="8"/>
      <c r="HS24" s="8"/>
      <c r="HT24" s="8"/>
      <c r="HU24" s="8"/>
      <c r="HV24" s="8">
        <f>HV22-HV23</f>
        <v>9.0610399668353239</v>
      </c>
      <c r="HW24" s="8"/>
      <c r="HX24" s="8"/>
      <c r="HY24" s="8"/>
      <c r="HZ24" s="8"/>
      <c r="IA24" s="8">
        <f>IA22-IA23</f>
        <v>7.1148481781481223</v>
      </c>
    </row>
    <row r="25" spans="1:239" s="1" customFormat="1" ht="225" x14ac:dyDescent="0.25">
      <c r="A25" s="1" t="s">
        <v>137</v>
      </c>
      <c r="B25" s="1" t="s">
        <v>134</v>
      </c>
      <c r="G25" s="1" t="s">
        <v>130</v>
      </c>
      <c r="L25" s="1" t="s">
        <v>129</v>
      </c>
      <c r="Q25" s="1" t="s">
        <v>130</v>
      </c>
      <c r="V25" s="1" t="s">
        <v>136</v>
      </c>
      <c r="AA25" s="1" t="s">
        <v>136</v>
      </c>
      <c r="AF25" s="1" t="s">
        <v>130</v>
      </c>
      <c r="AK25" s="1" t="s">
        <v>130</v>
      </c>
      <c r="AP25" s="1" t="s">
        <v>131</v>
      </c>
      <c r="AU25" s="1" t="s">
        <v>130</v>
      </c>
      <c r="AZ25" s="1" t="s">
        <v>130</v>
      </c>
      <c r="BE25" s="1" t="s">
        <v>129</v>
      </c>
      <c r="BJ25" s="1" t="s">
        <v>130</v>
      </c>
      <c r="BO25" s="1" t="s">
        <v>130</v>
      </c>
      <c r="BT25" s="1" t="s">
        <v>129</v>
      </c>
      <c r="BY25" s="59" t="s">
        <v>130</v>
      </c>
      <c r="BZ25" s="59"/>
      <c r="CA25" s="59"/>
      <c r="CB25" s="59"/>
      <c r="CC25" s="1" t="s">
        <v>130</v>
      </c>
      <c r="CH25" s="1" t="s">
        <v>129</v>
      </c>
      <c r="CM25" s="60" t="s">
        <v>130</v>
      </c>
      <c r="CN25" s="60"/>
      <c r="CO25" s="60"/>
      <c r="CP25" s="60"/>
      <c r="CQ25" s="1" t="s">
        <v>129</v>
      </c>
      <c r="CV25" s="1" t="s">
        <v>129</v>
      </c>
      <c r="DA25" s="1" t="s">
        <v>129</v>
      </c>
      <c r="DF25" s="58" t="s">
        <v>133</v>
      </c>
      <c r="DK25" s="1" t="s">
        <v>129</v>
      </c>
      <c r="DP25" s="1" t="s">
        <v>130</v>
      </c>
      <c r="DU25" s="60" t="s">
        <v>130</v>
      </c>
      <c r="DV25" s="60"/>
      <c r="DW25" s="60"/>
      <c r="DX25" s="60"/>
      <c r="DY25" s="1" t="s">
        <v>130</v>
      </c>
      <c r="ED25" s="1" t="s">
        <v>135</v>
      </c>
      <c r="EI25" s="1" t="s">
        <v>130</v>
      </c>
      <c r="EN25" s="1" t="s">
        <v>129</v>
      </c>
      <c r="ES25" s="1" t="s">
        <v>130</v>
      </c>
      <c r="EX25" s="1" t="s">
        <v>130</v>
      </c>
      <c r="FC25" s="1" t="s">
        <v>132</v>
      </c>
      <c r="FH25" s="1" t="s">
        <v>130</v>
      </c>
      <c r="FM25" s="1" t="s">
        <v>130</v>
      </c>
      <c r="FR25" s="1" t="s">
        <v>129</v>
      </c>
      <c r="FW25" s="1" t="s">
        <v>136</v>
      </c>
      <c r="GB25" s="60" t="s">
        <v>130</v>
      </c>
      <c r="GC25" s="60"/>
      <c r="GD25" s="60"/>
      <c r="GE25" s="60"/>
      <c r="GF25" s="1" t="s">
        <v>130</v>
      </c>
      <c r="GJ25" s="1" t="s">
        <v>130</v>
      </c>
      <c r="GN25" s="1" t="s">
        <v>130</v>
      </c>
      <c r="GS25" s="1" t="s">
        <v>130</v>
      </c>
      <c r="GX25" s="60" t="s">
        <v>130</v>
      </c>
      <c r="GY25" s="60"/>
      <c r="GZ25" s="60"/>
      <c r="HA25" s="60"/>
      <c r="HB25" s="1" t="s">
        <v>136</v>
      </c>
      <c r="HG25" s="1" t="s">
        <v>136</v>
      </c>
      <c r="HL25" s="1" t="s">
        <v>130</v>
      </c>
      <c r="HQ25" s="1" t="s">
        <v>130</v>
      </c>
      <c r="HV25" s="1" t="s">
        <v>130</v>
      </c>
      <c r="IA25" s="1" t="s">
        <v>130</v>
      </c>
    </row>
    <row r="26" spans="1:239" s="1" customFormat="1" ht="30" x14ac:dyDescent="0.25">
      <c r="A26" s="1" t="s">
        <v>138</v>
      </c>
      <c r="B26" s="1" t="s">
        <v>130</v>
      </c>
      <c r="G26" s="1" t="s">
        <v>136</v>
      </c>
      <c r="L26" s="1" t="s">
        <v>136</v>
      </c>
      <c r="Q26" s="1" t="s">
        <v>136</v>
      </c>
      <c r="V26" s="1" t="s">
        <v>130</v>
      </c>
      <c r="AA26" s="1" t="s">
        <v>130</v>
      </c>
      <c r="AF26" s="1" t="s">
        <v>136</v>
      </c>
      <c r="AU26" s="1" t="s">
        <v>129</v>
      </c>
      <c r="BE26" s="1" t="s">
        <v>130</v>
      </c>
      <c r="BO26" s="1" t="s">
        <v>129</v>
      </c>
      <c r="BT26" s="1" t="s">
        <v>130</v>
      </c>
      <c r="BY26" s="59"/>
      <c r="BZ26" s="59"/>
      <c r="CA26" s="59"/>
      <c r="CB26" s="59"/>
      <c r="CC26" s="1" t="s">
        <v>129</v>
      </c>
      <c r="CH26" s="1" t="s">
        <v>130</v>
      </c>
      <c r="CM26" s="60"/>
      <c r="CN26" s="60"/>
      <c r="CO26" s="60"/>
      <c r="CP26" s="60"/>
      <c r="CQ26" s="1" t="s">
        <v>130</v>
      </c>
      <c r="CV26" s="1" t="s">
        <v>136</v>
      </c>
      <c r="DA26" s="1" t="s">
        <v>130</v>
      </c>
      <c r="DF26" s="58"/>
      <c r="DU26" s="60"/>
      <c r="DV26" s="60"/>
      <c r="DW26" s="60"/>
      <c r="DX26" s="60"/>
      <c r="DY26" s="1" t="s">
        <v>136</v>
      </c>
      <c r="EN26" s="1" t="s">
        <v>130</v>
      </c>
      <c r="FH26" s="1" t="s">
        <v>136</v>
      </c>
      <c r="FM26" s="1" t="s">
        <v>136</v>
      </c>
      <c r="FR26" s="1" t="s">
        <v>130</v>
      </c>
      <c r="FW26" s="1" t="s">
        <v>129</v>
      </c>
      <c r="GB26" s="60"/>
      <c r="GC26" s="60"/>
      <c r="GD26" s="60"/>
      <c r="GE26" s="60"/>
      <c r="GS26" s="1" t="s">
        <v>136</v>
      </c>
      <c r="GX26" s="60"/>
      <c r="GY26" s="60"/>
      <c r="GZ26" s="60"/>
      <c r="HA26" s="60"/>
      <c r="HB26" s="1" t="s">
        <v>130</v>
      </c>
      <c r="HG26" s="1" t="s">
        <v>129</v>
      </c>
      <c r="HL26" s="1" t="s">
        <v>136</v>
      </c>
      <c r="HQ26" s="1" t="s">
        <v>136</v>
      </c>
      <c r="IA26" s="1" t="s">
        <v>129</v>
      </c>
    </row>
    <row r="27" spans="1:239" s="21" customFormat="1" ht="255" x14ac:dyDescent="0.25">
      <c r="A27" s="21" t="s">
        <v>78</v>
      </c>
      <c r="B27" s="21" t="s">
        <v>79</v>
      </c>
      <c r="C27" s="21" t="s">
        <v>80</v>
      </c>
      <c r="G27" s="21" t="s">
        <v>81</v>
      </c>
      <c r="H27" s="21" t="s">
        <v>80</v>
      </c>
      <c r="L27" s="21" t="s">
        <v>82</v>
      </c>
      <c r="M27" s="21" t="s">
        <v>80</v>
      </c>
      <c r="Q27" s="21" t="s">
        <v>83</v>
      </c>
      <c r="R27" s="21" t="s">
        <v>80</v>
      </c>
      <c r="V27" s="21" t="s">
        <v>84</v>
      </c>
      <c r="AA27" s="21" t="s">
        <v>85</v>
      </c>
      <c r="AF27" s="21" t="s">
        <v>86</v>
      </c>
      <c r="AK27" s="22" t="s">
        <v>87</v>
      </c>
      <c r="AL27" s="21" t="s">
        <v>80</v>
      </c>
      <c r="AP27" s="21" t="s">
        <v>88</v>
      </c>
      <c r="AU27" s="21" t="s">
        <v>89</v>
      </c>
      <c r="AZ27" s="21" t="s">
        <v>90</v>
      </c>
      <c r="BE27" s="21" t="s">
        <v>91</v>
      </c>
      <c r="BJ27" s="21" t="s">
        <v>92</v>
      </c>
      <c r="BO27" s="21" t="s">
        <v>93</v>
      </c>
      <c r="BT27" s="21" t="s">
        <v>94</v>
      </c>
      <c r="BY27" s="23" t="s">
        <v>95</v>
      </c>
      <c r="BZ27" s="23"/>
      <c r="CA27" s="23"/>
      <c r="CB27" s="23"/>
      <c r="CC27" s="21" t="s">
        <v>95</v>
      </c>
      <c r="CH27" s="21" t="s">
        <v>96</v>
      </c>
      <c r="CM27" s="24" t="s">
        <v>97</v>
      </c>
      <c r="CN27" s="24"/>
      <c r="CO27" s="24"/>
      <c r="CP27" s="24"/>
      <c r="CQ27" s="21" t="s">
        <v>98</v>
      </c>
      <c r="CV27" s="21" t="s">
        <v>98</v>
      </c>
      <c r="DA27" s="21" t="s">
        <v>99</v>
      </c>
      <c r="DF27" s="21" t="s">
        <v>100</v>
      </c>
      <c r="DK27" s="21" t="s">
        <v>101</v>
      </c>
      <c r="DP27" s="21" t="s">
        <v>102</v>
      </c>
      <c r="DU27" s="24" t="s">
        <v>103</v>
      </c>
      <c r="DV27" s="24"/>
      <c r="DW27" s="24"/>
      <c r="DX27" s="24"/>
      <c r="DY27" s="21" t="s">
        <v>104</v>
      </c>
      <c r="ED27" s="21" t="s">
        <v>105</v>
      </c>
      <c r="EI27" s="21" t="s">
        <v>106</v>
      </c>
      <c r="EN27" s="21" t="s">
        <v>107</v>
      </c>
      <c r="ES27" s="21" t="s">
        <v>108</v>
      </c>
      <c r="EX27" s="21" t="s">
        <v>109</v>
      </c>
      <c r="FC27" s="21" t="s">
        <v>110</v>
      </c>
      <c r="FH27" s="21" t="s">
        <v>111</v>
      </c>
      <c r="FM27" s="21" t="s">
        <v>112</v>
      </c>
      <c r="FR27" s="21" t="s">
        <v>113</v>
      </c>
      <c r="FW27" s="21" t="s">
        <v>114</v>
      </c>
      <c r="GB27" s="24" t="s">
        <v>115</v>
      </c>
      <c r="GC27" s="24"/>
      <c r="GD27" s="24"/>
      <c r="GE27" s="24"/>
      <c r="GF27" s="21" t="s">
        <v>116</v>
      </c>
      <c r="GJ27" s="21" t="s">
        <v>117</v>
      </c>
      <c r="GN27" s="21" t="s">
        <v>118</v>
      </c>
      <c r="GS27" s="21" t="s">
        <v>119</v>
      </c>
      <c r="GX27" s="24" t="s">
        <v>120</v>
      </c>
      <c r="GY27" s="24"/>
      <c r="GZ27" s="24"/>
      <c r="HA27" s="24"/>
      <c r="HB27" s="21" t="s">
        <v>121</v>
      </c>
      <c r="HG27" s="21" t="s">
        <v>122</v>
      </c>
      <c r="HL27" s="21" t="s">
        <v>123</v>
      </c>
      <c r="HQ27" s="21" t="s">
        <v>124</v>
      </c>
      <c r="HV27" s="21" t="s">
        <v>125</v>
      </c>
      <c r="IA27" s="21" t="s">
        <v>126</v>
      </c>
    </row>
    <row r="28" spans="1:239" ht="45" x14ac:dyDescent="0.25">
      <c r="A28" s="1"/>
      <c r="B28" s="2">
        <v>1</v>
      </c>
      <c r="C28" s="2" t="s">
        <v>127</v>
      </c>
      <c r="D28" s="2" t="s">
        <v>15</v>
      </c>
      <c r="E28" s="2" t="s">
        <v>3</v>
      </c>
      <c r="F28" s="2" t="s">
        <v>4</v>
      </c>
      <c r="G28" s="3">
        <v>2</v>
      </c>
      <c r="H28" s="3" t="s">
        <v>22</v>
      </c>
      <c r="I28" s="3" t="s">
        <v>15</v>
      </c>
      <c r="J28" s="3" t="s">
        <v>3</v>
      </c>
      <c r="K28" s="3" t="s">
        <v>4</v>
      </c>
      <c r="L28" s="2">
        <v>3</v>
      </c>
      <c r="M28" s="2" t="s">
        <v>22</v>
      </c>
      <c r="N28" s="2" t="s">
        <v>15</v>
      </c>
      <c r="O28" s="2" t="s">
        <v>3</v>
      </c>
      <c r="P28" s="2" t="s">
        <v>4</v>
      </c>
      <c r="Q28" s="3">
        <v>4</v>
      </c>
      <c r="R28" s="3" t="s">
        <v>22</v>
      </c>
      <c r="S28" s="3" t="s">
        <v>15</v>
      </c>
      <c r="T28" s="3" t="s">
        <v>3</v>
      </c>
      <c r="U28" s="3" t="s">
        <v>4</v>
      </c>
      <c r="V28" s="4">
        <v>5</v>
      </c>
      <c r="W28" s="4" t="s">
        <v>22</v>
      </c>
      <c r="X28" s="4" t="s">
        <v>15</v>
      </c>
      <c r="Y28" s="4" t="s">
        <v>3</v>
      </c>
      <c r="Z28" s="4" t="s">
        <v>4</v>
      </c>
      <c r="AA28" s="4">
        <v>6</v>
      </c>
      <c r="AB28" s="4" t="s">
        <v>22</v>
      </c>
      <c r="AC28" s="4" t="s">
        <v>15</v>
      </c>
      <c r="AD28" s="4" t="s">
        <v>3</v>
      </c>
      <c r="AE28" s="4" t="s">
        <v>4</v>
      </c>
      <c r="AF28" s="3">
        <v>7</v>
      </c>
      <c r="AG28" s="3" t="s">
        <v>22</v>
      </c>
      <c r="AH28" s="3" t="s">
        <v>15</v>
      </c>
      <c r="AI28" s="3" t="s">
        <v>3</v>
      </c>
      <c r="AJ28" s="3" t="s">
        <v>4</v>
      </c>
      <c r="AK28" s="3">
        <v>8</v>
      </c>
      <c r="AL28" s="3" t="s">
        <v>6</v>
      </c>
      <c r="AM28" s="3" t="s">
        <v>15</v>
      </c>
      <c r="AN28" s="3" t="s">
        <v>3</v>
      </c>
      <c r="AO28" s="3" t="s">
        <v>4</v>
      </c>
      <c r="AP28" s="3">
        <v>9</v>
      </c>
      <c r="AQ28" s="3" t="s">
        <v>6</v>
      </c>
      <c r="AR28" s="3" t="s">
        <v>15</v>
      </c>
      <c r="AS28" s="3" t="s">
        <v>3</v>
      </c>
      <c r="AT28" s="3" t="s">
        <v>4</v>
      </c>
      <c r="AU28" s="3">
        <v>10</v>
      </c>
      <c r="AV28" s="3" t="s">
        <v>127</v>
      </c>
      <c r="AW28" s="3" t="s">
        <v>15</v>
      </c>
      <c r="AX28" s="3" t="s">
        <v>3</v>
      </c>
      <c r="AY28" s="3" t="s">
        <v>4</v>
      </c>
      <c r="AZ28" s="3">
        <v>11</v>
      </c>
      <c r="BA28" s="3" t="s">
        <v>6</v>
      </c>
      <c r="BB28" s="3" t="s">
        <v>15</v>
      </c>
      <c r="BC28" s="3" t="s">
        <v>3</v>
      </c>
      <c r="BD28" s="3" t="s">
        <v>4</v>
      </c>
      <c r="BE28" s="2">
        <v>12</v>
      </c>
      <c r="BF28" s="2" t="s">
        <v>6</v>
      </c>
      <c r="BG28" s="2" t="s">
        <v>15</v>
      </c>
      <c r="BH28" s="2" t="s">
        <v>3</v>
      </c>
      <c r="BI28" s="2" t="s">
        <v>4</v>
      </c>
      <c r="BJ28" s="3">
        <v>13</v>
      </c>
      <c r="BK28" s="3" t="s">
        <v>6</v>
      </c>
      <c r="BL28" s="3" t="s">
        <v>15</v>
      </c>
      <c r="BM28" s="3" t="s">
        <v>3</v>
      </c>
      <c r="BN28" s="3" t="s">
        <v>4</v>
      </c>
      <c r="BO28" s="3">
        <v>14</v>
      </c>
      <c r="BP28" s="3" t="s">
        <v>6</v>
      </c>
      <c r="BQ28" s="3" t="s">
        <v>15</v>
      </c>
      <c r="BR28" s="3" t="s">
        <v>3</v>
      </c>
      <c r="BS28" s="3" t="s">
        <v>4</v>
      </c>
      <c r="BT28" s="2">
        <v>15</v>
      </c>
      <c r="BU28" s="2" t="s">
        <v>6</v>
      </c>
      <c r="BV28" s="2" t="s">
        <v>15</v>
      </c>
      <c r="BW28" s="2" t="s">
        <v>3</v>
      </c>
      <c r="BX28" s="2" t="s">
        <v>4</v>
      </c>
      <c r="BY28" s="5" t="s">
        <v>128</v>
      </c>
      <c r="BZ28" s="5" t="s">
        <v>6</v>
      </c>
      <c r="CA28" s="5" t="s">
        <v>3</v>
      </c>
      <c r="CB28" s="5" t="s">
        <v>4</v>
      </c>
      <c r="CC28" s="3">
        <v>16</v>
      </c>
      <c r="CD28" s="3" t="s">
        <v>127</v>
      </c>
      <c r="CE28" s="3" t="s">
        <v>15</v>
      </c>
      <c r="CF28" s="3" t="s">
        <v>3</v>
      </c>
      <c r="CG28" s="3" t="s">
        <v>4</v>
      </c>
      <c r="CH28" s="2">
        <v>17</v>
      </c>
      <c r="CI28" s="2" t="s">
        <v>6</v>
      </c>
      <c r="CJ28" s="2" t="s">
        <v>15</v>
      </c>
      <c r="CK28" s="2" t="s">
        <v>3</v>
      </c>
      <c r="CL28" s="2" t="s">
        <v>4</v>
      </c>
      <c r="CM28" s="6" t="s">
        <v>24</v>
      </c>
      <c r="CN28" s="6" t="s">
        <v>6</v>
      </c>
      <c r="CO28" s="6" t="s">
        <v>3</v>
      </c>
      <c r="CP28" s="6" t="s">
        <v>4</v>
      </c>
      <c r="CQ28" s="2">
        <v>18</v>
      </c>
      <c r="CR28" s="2" t="s">
        <v>6</v>
      </c>
      <c r="CS28" s="2" t="s">
        <v>15</v>
      </c>
      <c r="CT28" s="2" t="s">
        <v>3</v>
      </c>
      <c r="CU28" s="2" t="s">
        <v>4</v>
      </c>
      <c r="CV28" s="2">
        <v>19</v>
      </c>
      <c r="CW28" s="2" t="s">
        <v>6</v>
      </c>
      <c r="CX28" s="2" t="s">
        <v>15</v>
      </c>
      <c r="CY28" s="2" t="s">
        <v>3</v>
      </c>
      <c r="CZ28" s="2" t="s">
        <v>4</v>
      </c>
      <c r="DA28" s="2">
        <v>20</v>
      </c>
      <c r="DB28" s="2" t="s">
        <v>6</v>
      </c>
      <c r="DC28" s="2" t="s">
        <v>15</v>
      </c>
      <c r="DD28" s="2" t="s">
        <v>3</v>
      </c>
      <c r="DE28" s="2" t="s">
        <v>4</v>
      </c>
      <c r="DF28" s="3">
        <v>21</v>
      </c>
      <c r="DG28" s="3" t="s">
        <v>6</v>
      </c>
      <c r="DH28" s="3" t="s">
        <v>15</v>
      </c>
      <c r="DI28" s="3" t="s">
        <v>3</v>
      </c>
      <c r="DJ28" s="3" t="s">
        <v>4</v>
      </c>
      <c r="DK28" s="2">
        <v>22</v>
      </c>
      <c r="DL28" s="2" t="s">
        <v>6</v>
      </c>
      <c r="DM28" s="2" t="s">
        <v>15</v>
      </c>
      <c r="DN28" s="2" t="s">
        <v>3</v>
      </c>
      <c r="DO28" s="2" t="s">
        <v>4</v>
      </c>
      <c r="DP28" s="3">
        <v>23</v>
      </c>
      <c r="DQ28" s="3" t="s">
        <v>6</v>
      </c>
      <c r="DR28" s="3" t="s">
        <v>15</v>
      </c>
      <c r="DS28" s="3" t="s">
        <v>3</v>
      </c>
      <c r="DT28" s="3" t="s">
        <v>4</v>
      </c>
      <c r="DU28" s="6" t="s">
        <v>31</v>
      </c>
      <c r="DV28" s="6" t="s">
        <v>6</v>
      </c>
      <c r="DW28" s="6" t="s">
        <v>3</v>
      </c>
      <c r="DX28" s="6" t="s">
        <v>4</v>
      </c>
      <c r="DY28" s="4">
        <v>24</v>
      </c>
      <c r="DZ28" s="4" t="s">
        <v>6</v>
      </c>
      <c r="EA28" s="4" t="s">
        <v>15</v>
      </c>
      <c r="EB28" s="4" t="s">
        <v>3</v>
      </c>
      <c r="EC28" s="4" t="s">
        <v>4</v>
      </c>
      <c r="ED28" s="3">
        <v>25</v>
      </c>
      <c r="EE28" s="3" t="s">
        <v>6</v>
      </c>
      <c r="EF28" s="3" t="s">
        <v>15</v>
      </c>
      <c r="EG28" s="3" t="s">
        <v>3</v>
      </c>
      <c r="EH28" s="3" t="s">
        <v>4</v>
      </c>
      <c r="EI28" s="3">
        <v>26</v>
      </c>
      <c r="EJ28" s="3" t="s">
        <v>6</v>
      </c>
      <c r="EK28" s="3" t="s">
        <v>15</v>
      </c>
      <c r="EL28" s="3" t="s">
        <v>3</v>
      </c>
      <c r="EM28" s="3" t="s">
        <v>4</v>
      </c>
      <c r="EN28" s="2">
        <v>27</v>
      </c>
      <c r="EO28" s="2" t="s">
        <v>6</v>
      </c>
      <c r="EP28" s="2" t="s">
        <v>15</v>
      </c>
      <c r="EQ28" s="2" t="s">
        <v>3</v>
      </c>
      <c r="ER28" s="2" t="s">
        <v>4</v>
      </c>
      <c r="ES28" s="7">
        <v>28</v>
      </c>
      <c r="ET28" s="3" t="s">
        <v>6</v>
      </c>
      <c r="EU28" s="3" t="s">
        <v>15</v>
      </c>
      <c r="EV28" s="3" t="s">
        <v>3</v>
      </c>
      <c r="EW28" s="3" t="s">
        <v>4</v>
      </c>
      <c r="EX28" s="7">
        <v>29</v>
      </c>
      <c r="EY28" s="3" t="s">
        <v>6</v>
      </c>
      <c r="EZ28" s="3" t="s">
        <v>15</v>
      </c>
      <c r="FA28" s="3" t="s">
        <v>3</v>
      </c>
      <c r="FB28" s="3" t="s">
        <v>4</v>
      </c>
      <c r="FC28" s="3">
        <v>30</v>
      </c>
      <c r="FD28" s="3" t="s">
        <v>6</v>
      </c>
      <c r="FE28" s="3" t="s">
        <v>15</v>
      </c>
      <c r="FF28" s="3" t="s">
        <v>3</v>
      </c>
      <c r="FG28" s="3" t="s">
        <v>4</v>
      </c>
      <c r="FH28" s="4">
        <v>31</v>
      </c>
      <c r="FI28" s="4" t="s">
        <v>6</v>
      </c>
      <c r="FJ28" s="4" t="s">
        <v>15</v>
      </c>
      <c r="FK28" s="4" t="s">
        <v>3</v>
      </c>
      <c r="FL28" s="4" t="s">
        <v>4</v>
      </c>
      <c r="FM28" s="4">
        <v>32</v>
      </c>
      <c r="FN28" s="4" t="s">
        <v>6</v>
      </c>
      <c r="FO28" s="4" t="s">
        <v>15</v>
      </c>
      <c r="FP28" s="4" t="s">
        <v>3</v>
      </c>
      <c r="FQ28" s="4" t="s">
        <v>4</v>
      </c>
      <c r="FR28" s="2">
        <v>33</v>
      </c>
      <c r="FS28" s="2" t="s">
        <v>6</v>
      </c>
      <c r="FT28" s="2" t="s">
        <v>15</v>
      </c>
      <c r="FU28" s="2" t="s">
        <v>3</v>
      </c>
      <c r="FV28" s="2" t="s">
        <v>4</v>
      </c>
      <c r="FW28" s="4">
        <v>34</v>
      </c>
      <c r="FX28" s="4" t="s">
        <v>6</v>
      </c>
      <c r="FY28" s="4" t="s">
        <v>15</v>
      </c>
      <c r="FZ28" s="4" t="s">
        <v>3</v>
      </c>
      <c r="GA28" s="4" t="s">
        <v>4</v>
      </c>
      <c r="GB28" s="6" t="s">
        <v>43</v>
      </c>
      <c r="GC28" s="6" t="s">
        <v>6</v>
      </c>
      <c r="GD28" s="6" t="s">
        <v>3</v>
      </c>
      <c r="GE28" s="6" t="s">
        <v>4</v>
      </c>
      <c r="GF28" s="3" t="s">
        <v>44</v>
      </c>
      <c r="GG28" s="3" t="s">
        <v>6</v>
      </c>
      <c r="GH28" s="3" t="s">
        <v>3</v>
      </c>
      <c r="GI28" s="3" t="s">
        <v>4</v>
      </c>
      <c r="GJ28" s="3" t="s">
        <v>45</v>
      </c>
      <c r="GK28" s="3" t="s">
        <v>6</v>
      </c>
      <c r="GL28" s="3" t="s">
        <v>3</v>
      </c>
      <c r="GM28" s="3" t="s">
        <v>4</v>
      </c>
      <c r="GN28" s="3">
        <v>35</v>
      </c>
      <c r="GO28" s="3" t="s">
        <v>6</v>
      </c>
      <c r="GP28" s="3" t="s">
        <v>15</v>
      </c>
      <c r="GQ28" s="3" t="s">
        <v>3</v>
      </c>
      <c r="GR28" s="3" t="s">
        <v>4</v>
      </c>
      <c r="GS28" s="3">
        <v>36</v>
      </c>
      <c r="GT28" s="3" t="s">
        <v>6</v>
      </c>
      <c r="GU28" s="3" t="s">
        <v>15</v>
      </c>
      <c r="GV28" s="3" t="s">
        <v>3</v>
      </c>
      <c r="GW28" s="3" t="s">
        <v>4</v>
      </c>
      <c r="GX28" s="6" t="s">
        <v>48</v>
      </c>
      <c r="GY28" s="6" t="s">
        <v>6</v>
      </c>
      <c r="GZ28" s="6" t="s">
        <v>3</v>
      </c>
      <c r="HA28" s="6" t="s">
        <v>4</v>
      </c>
      <c r="HB28" s="4">
        <v>37</v>
      </c>
      <c r="HC28" s="4" t="s">
        <v>6</v>
      </c>
      <c r="HD28" s="4" t="s">
        <v>15</v>
      </c>
      <c r="HE28" s="4" t="s">
        <v>3</v>
      </c>
      <c r="HF28" s="4" t="s">
        <v>4</v>
      </c>
      <c r="HG28" s="4">
        <v>38</v>
      </c>
      <c r="HH28" s="4" t="s">
        <v>6</v>
      </c>
      <c r="HI28" s="4" t="s">
        <v>15</v>
      </c>
      <c r="HJ28" s="4" t="s">
        <v>3</v>
      </c>
      <c r="HK28" s="4" t="s">
        <v>4</v>
      </c>
      <c r="HL28" s="3">
        <v>39</v>
      </c>
      <c r="HM28" s="3" t="s">
        <v>6</v>
      </c>
      <c r="HN28" s="3" t="s">
        <v>15</v>
      </c>
      <c r="HO28" s="3" t="s">
        <v>3</v>
      </c>
      <c r="HP28" s="3" t="s">
        <v>4</v>
      </c>
      <c r="HQ28" s="3">
        <v>40</v>
      </c>
      <c r="HR28" s="3" t="s">
        <v>6</v>
      </c>
      <c r="HS28" s="3" t="s">
        <v>15</v>
      </c>
      <c r="HT28" s="3" t="s">
        <v>3</v>
      </c>
      <c r="HU28" s="3" t="s">
        <v>4</v>
      </c>
      <c r="HV28" s="3">
        <v>41</v>
      </c>
      <c r="HW28" s="3" t="s">
        <v>6</v>
      </c>
      <c r="HX28" s="3" t="s">
        <v>15</v>
      </c>
      <c r="HY28" s="3" t="s">
        <v>3</v>
      </c>
      <c r="HZ28" s="3" t="s">
        <v>4</v>
      </c>
      <c r="IA28" s="3">
        <v>42</v>
      </c>
      <c r="IB28" s="3" t="s">
        <v>6</v>
      </c>
      <c r="IC28" s="3" t="s">
        <v>15</v>
      </c>
      <c r="ID28" s="3" t="s">
        <v>3</v>
      </c>
      <c r="IE28" s="3" t="s">
        <v>4</v>
      </c>
    </row>
    <row r="29" spans="1:239" hidden="1" x14ac:dyDescent="0.25">
      <c r="A29" s="25">
        <v>1800</v>
      </c>
      <c r="B29" s="26"/>
      <c r="C29" s="26"/>
      <c r="D29" s="26"/>
      <c r="E29" s="26"/>
      <c r="F29" s="26"/>
      <c r="G29" s="27"/>
      <c r="H29" s="27"/>
      <c r="I29" s="27"/>
      <c r="J29" s="27"/>
      <c r="K29" s="27"/>
      <c r="L29" s="26"/>
      <c r="M29" s="26"/>
      <c r="N29" s="26"/>
      <c r="O29" s="26"/>
      <c r="P29" s="26"/>
      <c r="Q29" s="27"/>
      <c r="R29" s="27"/>
      <c r="S29" s="27"/>
      <c r="T29" s="27"/>
      <c r="U29" s="27"/>
      <c r="V29" s="28"/>
      <c r="W29" s="28"/>
      <c r="X29" s="28"/>
      <c r="Y29" s="28"/>
      <c r="Z29" s="28"/>
      <c r="AA29" s="28"/>
      <c r="AB29" s="28"/>
      <c r="AC29" s="28"/>
      <c r="AD29" s="28"/>
      <c r="AE29" s="28"/>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6"/>
      <c r="BF29" s="26"/>
      <c r="BG29" s="26"/>
      <c r="BH29" s="26"/>
      <c r="BI29" s="26"/>
      <c r="BJ29" s="27"/>
      <c r="BK29" s="27"/>
      <c r="BL29" s="27"/>
      <c r="BM29" s="27"/>
      <c r="BN29" s="27"/>
      <c r="BO29" s="27"/>
      <c r="BP29" s="27"/>
      <c r="BQ29" s="27"/>
      <c r="BR29" s="27"/>
      <c r="BS29" s="27"/>
      <c r="BT29" s="26"/>
      <c r="BU29" s="26"/>
      <c r="BV29" s="26"/>
      <c r="BW29" s="26"/>
      <c r="BX29" s="26"/>
      <c r="BY29" s="29"/>
      <c r="BZ29" s="29"/>
      <c r="CA29" s="29"/>
      <c r="CB29" s="29"/>
      <c r="CC29" s="27"/>
      <c r="CD29" s="27"/>
      <c r="CE29" s="27"/>
      <c r="CF29" s="27"/>
      <c r="CG29" s="27"/>
      <c r="CH29" s="26"/>
      <c r="CI29" s="26"/>
      <c r="CJ29" s="26"/>
      <c r="CK29" s="26"/>
      <c r="CL29" s="26"/>
      <c r="CM29" s="30"/>
      <c r="CN29" s="30"/>
      <c r="CO29" s="30"/>
      <c r="CP29" s="30"/>
      <c r="CQ29" s="26"/>
      <c r="CR29" s="26"/>
      <c r="CS29" s="26"/>
      <c r="CT29" s="26"/>
      <c r="CU29" s="26"/>
      <c r="CV29" s="26"/>
      <c r="CW29" s="26"/>
      <c r="CX29" s="26"/>
      <c r="CY29" s="26"/>
      <c r="CZ29" s="26"/>
      <c r="DA29" s="26"/>
      <c r="DB29" s="26"/>
      <c r="DC29" s="26"/>
      <c r="DD29" s="26"/>
      <c r="DE29" s="26"/>
      <c r="DF29" s="27"/>
      <c r="DG29" s="27"/>
      <c r="DH29" s="27"/>
      <c r="DI29" s="27"/>
      <c r="DJ29" s="27"/>
      <c r="DK29" s="26"/>
      <c r="DL29" s="26"/>
      <c r="DM29" s="26"/>
      <c r="DN29" s="26"/>
      <c r="DO29" s="26"/>
      <c r="DP29" s="27"/>
      <c r="DQ29" s="27"/>
      <c r="DR29" s="27"/>
      <c r="DS29" s="27"/>
      <c r="DT29" s="27"/>
      <c r="DU29" s="30"/>
      <c r="DV29" s="30"/>
      <c r="DW29" s="30"/>
      <c r="DX29" s="30"/>
      <c r="DY29" s="28"/>
      <c r="DZ29" s="28"/>
      <c r="EA29" s="28"/>
      <c r="EB29" s="28"/>
      <c r="EC29" s="28"/>
      <c r="ED29" s="27"/>
      <c r="EE29" s="27"/>
      <c r="EF29" s="27"/>
      <c r="EG29" s="27"/>
      <c r="EH29" s="27"/>
      <c r="EI29" s="27"/>
      <c r="EJ29" s="27"/>
      <c r="EK29" s="27"/>
      <c r="EL29" s="27"/>
      <c r="EM29" s="27"/>
      <c r="EN29" s="26"/>
      <c r="EO29" s="26"/>
      <c r="EP29" s="26"/>
      <c r="EQ29" s="26"/>
      <c r="ER29" s="26"/>
      <c r="ES29" s="27"/>
      <c r="ET29" s="27"/>
      <c r="EU29" s="27"/>
      <c r="EV29" s="27"/>
      <c r="EW29" s="27"/>
      <c r="EX29" s="27"/>
      <c r="EY29" s="27"/>
      <c r="EZ29" s="27"/>
      <c r="FA29" s="27"/>
      <c r="FB29" s="27"/>
      <c r="FC29" s="27"/>
      <c r="FD29" s="27"/>
      <c r="FE29" s="27"/>
      <c r="FF29" s="27"/>
      <c r="FG29" s="27"/>
      <c r="FH29" s="28"/>
      <c r="FI29" s="28"/>
      <c r="FJ29" s="28"/>
      <c r="FK29" s="28"/>
      <c r="FL29" s="28"/>
      <c r="FM29" s="28"/>
      <c r="FN29" s="28"/>
      <c r="FO29" s="28"/>
      <c r="FP29" s="28"/>
      <c r="FQ29" s="28"/>
      <c r="FR29" s="26"/>
      <c r="FS29" s="26"/>
      <c r="FT29" s="26"/>
      <c r="FU29" s="26"/>
      <c r="FV29" s="26"/>
      <c r="FW29" s="28"/>
      <c r="FX29" s="28"/>
      <c r="FY29" s="28"/>
      <c r="FZ29" s="28"/>
      <c r="GA29" s="28"/>
      <c r="GB29" s="30"/>
      <c r="GC29" s="30"/>
      <c r="GD29" s="30"/>
      <c r="GE29" s="30"/>
      <c r="GF29" s="27"/>
      <c r="GG29" s="27"/>
      <c r="GH29" s="27"/>
      <c r="GI29" s="27"/>
      <c r="GJ29" s="27"/>
      <c r="GK29" s="27"/>
      <c r="GL29" s="27"/>
      <c r="GM29" s="27"/>
      <c r="GN29" s="27"/>
      <c r="GO29" s="27"/>
      <c r="GP29" s="27"/>
      <c r="GQ29" s="27"/>
      <c r="GR29" s="27"/>
      <c r="GS29" s="27"/>
      <c r="GT29" s="27"/>
      <c r="GU29" s="27"/>
      <c r="GV29" s="27"/>
      <c r="GW29" s="27"/>
      <c r="GX29" s="30"/>
      <c r="GY29" s="30"/>
      <c r="GZ29" s="30"/>
      <c r="HA29" s="30"/>
      <c r="HB29" s="28"/>
      <c r="HC29" s="28"/>
      <c r="HD29" s="28"/>
      <c r="HE29" s="28"/>
      <c r="HF29" s="28"/>
      <c r="HG29" s="28"/>
      <c r="HH29" s="28"/>
      <c r="HI29" s="28"/>
      <c r="HJ29" s="28"/>
      <c r="HK29" s="28"/>
      <c r="HL29" s="27"/>
      <c r="HM29" s="27"/>
      <c r="HN29" s="27"/>
      <c r="HO29" s="27"/>
      <c r="HP29" s="27"/>
      <c r="HQ29" s="27"/>
      <c r="HR29" s="27"/>
      <c r="HS29" s="27"/>
      <c r="HT29" s="27"/>
      <c r="HU29" s="27"/>
      <c r="HV29" s="27"/>
      <c r="HW29" s="27"/>
      <c r="HX29" s="27"/>
      <c r="HY29" s="27"/>
      <c r="HZ29" s="27"/>
      <c r="IA29" s="27"/>
      <c r="IB29" s="27"/>
      <c r="IC29" s="27"/>
      <c r="ID29" s="27"/>
      <c r="IE29" s="27"/>
    </row>
    <row r="30" spans="1:239" hidden="1" x14ac:dyDescent="0.25">
      <c r="A30" s="25">
        <v>1801</v>
      </c>
      <c r="B30" s="26"/>
      <c r="C30" s="26"/>
      <c r="D30" s="26"/>
      <c r="E30" s="26"/>
      <c r="F30" s="26"/>
      <c r="G30" s="27"/>
      <c r="H30" s="27"/>
      <c r="I30" s="27"/>
      <c r="J30" s="27"/>
      <c r="K30" s="27"/>
      <c r="L30" s="26"/>
      <c r="M30" s="26"/>
      <c r="N30" s="26"/>
      <c r="O30" s="26"/>
      <c r="P30" s="26"/>
      <c r="Q30" s="27"/>
      <c r="R30" s="27"/>
      <c r="S30" s="27"/>
      <c r="T30" s="27"/>
      <c r="U30" s="27"/>
      <c r="V30" s="28"/>
      <c r="W30" s="28"/>
      <c r="X30" s="28"/>
      <c r="Y30" s="28"/>
      <c r="Z30" s="28"/>
      <c r="AA30" s="28"/>
      <c r="AB30" s="28"/>
      <c r="AC30" s="28"/>
      <c r="AD30" s="28"/>
      <c r="AE30" s="28"/>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6"/>
      <c r="BF30" s="26"/>
      <c r="BG30" s="26"/>
      <c r="BH30" s="26"/>
      <c r="BI30" s="26"/>
      <c r="BJ30" s="27"/>
      <c r="BK30" s="27"/>
      <c r="BL30" s="27"/>
      <c r="BM30" s="27"/>
      <c r="BN30" s="27"/>
      <c r="BO30" s="27"/>
      <c r="BP30" s="27"/>
      <c r="BQ30" s="27"/>
      <c r="BR30" s="27"/>
      <c r="BS30" s="27"/>
      <c r="BT30" s="26"/>
      <c r="BU30" s="26"/>
      <c r="BV30" s="26"/>
      <c r="BW30" s="26"/>
      <c r="BX30" s="26"/>
      <c r="BY30" s="29"/>
      <c r="BZ30" s="29"/>
      <c r="CA30" s="29"/>
      <c r="CB30" s="29"/>
      <c r="CC30" s="27"/>
      <c r="CD30" s="27"/>
      <c r="CE30" s="27"/>
      <c r="CF30" s="27"/>
      <c r="CG30" s="27"/>
      <c r="CH30" s="26"/>
      <c r="CI30" s="26"/>
      <c r="CJ30" s="26"/>
      <c r="CK30" s="26"/>
      <c r="CL30" s="26"/>
      <c r="CM30" s="30"/>
      <c r="CN30" s="30"/>
      <c r="CO30" s="30"/>
      <c r="CP30" s="30"/>
      <c r="CQ30" s="26"/>
      <c r="CR30" s="26"/>
      <c r="CS30" s="26"/>
      <c r="CT30" s="26"/>
      <c r="CU30" s="26"/>
      <c r="CV30" s="26"/>
      <c r="CW30" s="26"/>
      <c r="CX30" s="26"/>
      <c r="CY30" s="26"/>
      <c r="CZ30" s="26"/>
      <c r="DA30" s="26"/>
      <c r="DB30" s="26"/>
      <c r="DC30" s="26"/>
      <c r="DD30" s="26"/>
      <c r="DE30" s="26"/>
      <c r="DF30" s="27"/>
      <c r="DG30" s="27"/>
      <c r="DH30" s="27"/>
      <c r="DI30" s="27"/>
      <c r="DJ30" s="27"/>
      <c r="DK30" s="26"/>
      <c r="DL30" s="26"/>
      <c r="DM30" s="26"/>
      <c r="DN30" s="26"/>
      <c r="DO30" s="26"/>
      <c r="DP30" s="27"/>
      <c r="DQ30" s="27"/>
      <c r="DR30" s="27"/>
      <c r="DS30" s="27"/>
      <c r="DT30" s="27"/>
      <c r="DU30" s="30"/>
      <c r="DV30" s="30"/>
      <c r="DW30" s="30"/>
      <c r="DX30" s="30"/>
      <c r="DY30" s="28"/>
      <c r="DZ30" s="28"/>
      <c r="EA30" s="28"/>
      <c r="EB30" s="28"/>
      <c r="EC30" s="28"/>
      <c r="ED30" s="27"/>
      <c r="EE30" s="27"/>
      <c r="EF30" s="27"/>
      <c r="EG30" s="27"/>
      <c r="EH30" s="27"/>
      <c r="EI30" s="27"/>
      <c r="EJ30" s="27"/>
      <c r="EK30" s="27"/>
      <c r="EL30" s="27"/>
      <c r="EM30" s="27"/>
      <c r="EN30" s="26"/>
      <c r="EO30" s="26"/>
      <c r="EP30" s="26"/>
      <c r="EQ30" s="26"/>
      <c r="ER30" s="26"/>
      <c r="ES30" s="27"/>
      <c r="ET30" s="27"/>
      <c r="EU30" s="27"/>
      <c r="EV30" s="27"/>
      <c r="EW30" s="27"/>
      <c r="EX30" s="27"/>
      <c r="EY30" s="27"/>
      <c r="EZ30" s="27"/>
      <c r="FA30" s="27"/>
      <c r="FB30" s="27"/>
      <c r="FC30" s="27"/>
      <c r="FD30" s="27"/>
      <c r="FE30" s="27"/>
      <c r="FF30" s="27"/>
      <c r="FG30" s="27"/>
      <c r="FH30" s="28"/>
      <c r="FI30" s="28"/>
      <c r="FJ30" s="28"/>
      <c r="FK30" s="28"/>
      <c r="FL30" s="28"/>
      <c r="FM30" s="28"/>
      <c r="FN30" s="28"/>
      <c r="FO30" s="28"/>
      <c r="FP30" s="28"/>
      <c r="FQ30" s="28"/>
      <c r="FR30" s="26"/>
      <c r="FS30" s="26"/>
      <c r="FT30" s="26"/>
      <c r="FU30" s="26"/>
      <c r="FV30" s="26"/>
      <c r="FW30" s="28"/>
      <c r="FX30" s="28"/>
      <c r="FY30" s="28"/>
      <c r="FZ30" s="28"/>
      <c r="GA30" s="28"/>
      <c r="GB30" s="30"/>
      <c r="GC30" s="30"/>
      <c r="GD30" s="30"/>
      <c r="GE30" s="30"/>
      <c r="GF30" s="27"/>
      <c r="GG30" s="27"/>
      <c r="GH30" s="27"/>
      <c r="GI30" s="27"/>
      <c r="GJ30" s="27"/>
      <c r="GK30" s="27"/>
      <c r="GL30" s="27"/>
      <c r="GM30" s="27"/>
      <c r="GN30" s="27"/>
      <c r="GO30" s="27"/>
      <c r="GP30" s="27"/>
      <c r="GQ30" s="27"/>
      <c r="GR30" s="27"/>
      <c r="GS30" s="27"/>
      <c r="GT30" s="27"/>
      <c r="GU30" s="27"/>
      <c r="GV30" s="27"/>
      <c r="GW30" s="27"/>
      <c r="GX30" s="30"/>
      <c r="GY30" s="30"/>
      <c r="GZ30" s="30"/>
      <c r="HA30" s="30"/>
      <c r="HB30" s="28"/>
      <c r="HC30" s="28"/>
      <c r="HD30" s="28"/>
      <c r="HE30" s="28"/>
      <c r="HF30" s="28"/>
      <c r="HG30" s="28"/>
      <c r="HH30" s="28"/>
      <c r="HI30" s="28"/>
      <c r="HJ30" s="28"/>
      <c r="HK30" s="28"/>
      <c r="HL30" s="27"/>
      <c r="HM30" s="27"/>
      <c r="HN30" s="27"/>
      <c r="HO30" s="27"/>
      <c r="HP30" s="27"/>
      <c r="HQ30" s="27"/>
      <c r="HR30" s="27"/>
      <c r="HS30" s="27"/>
      <c r="HT30" s="27"/>
      <c r="HU30" s="27"/>
      <c r="HV30" s="27"/>
      <c r="HW30" s="27"/>
      <c r="HX30" s="27"/>
      <c r="HY30" s="27"/>
      <c r="HZ30" s="27"/>
      <c r="IA30" s="27"/>
      <c r="IB30" s="27"/>
      <c r="IC30" s="27"/>
      <c r="ID30" s="27"/>
      <c r="IE30" s="27"/>
    </row>
    <row r="31" spans="1:239" hidden="1" x14ac:dyDescent="0.25">
      <c r="A31" s="25">
        <v>1802</v>
      </c>
      <c r="B31" s="26"/>
      <c r="C31" s="26"/>
      <c r="D31" s="26"/>
      <c r="E31" s="26"/>
      <c r="F31" s="26"/>
      <c r="G31" s="27"/>
      <c r="H31" s="27"/>
      <c r="I31" s="27"/>
      <c r="J31" s="27"/>
      <c r="K31" s="27"/>
      <c r="L31" s="26"/>
      <c r="M31" s="26"/>
      <c r="N31" s="26"/>
      <c r="O31" s="26"/>
      <c r="P31" s="26"/>
      <c r="Q31" s="27"/>
      <c r="R31" s="27"/>
      <c r="S31" s="27"/>
      <c r="T31" s="27"/>
      <c r="U31" s="27"/>
      <c r="V31" s="28"/>
      <c r="W31" s="28"/>
      <c r="X31" s="28"/>
      <c r="Y31" s="28"/>
      <c r="Z31" s="28"/>
      <c r="AA31" s="28"/>
      <c r="AB31" s="28"/>
      <c r="AC31" s="28"/>
      <c r="AD31" s="28"/>
      <c r="AE31" s="28"/>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6"/>
      <c r="BF31" s="26"/>
      <c r="BG31" s="26"/>
      <c r="BH31" s="26"/>
      <c r="BI31" s="26"/>
      <c r="BJ31" s="27"/>
      <c r="BK31" s="27"/>
      <c r="BL31" s="27"/>
      <c r="BM31" s="27"/>
      <c r="BN31" s="27"/>
      <c r="BO31" s="27"/>
      <c r="BP31" s="27"/>
      <c r="BQ31" s="27"/>
      <c r="BR31" s="27"/>
      <c r="BS31" s="27"/>
      <c r="BT31" s="26"/>
      <c r="BU31" s="26"/>
      <c r="BV31" s="26"/>
      <c r="BW31" s="26"/>
      <c r="BX31" s="26"/>
      <c r="BY31" s="29"/>
      <c r="BZ31" s="29"/>
      <c r="CA31" s="29"/>
      <c r="CB31" s="29"/>
      <c r="CC31" s="27"/>
      <c r="CD31" s="27"/>
      <c r="CE31" s="27"/>
      <c r="CF31" s="27"/>
      <c r="CG31" s="27"/>
      <c r="CH31" s="26"/>
      <c r="CI31" s="26"/>
      <c r="CJ31" s="26"/>
      <c r="CK31" s="26"/>
      <c r="CL31" s="26"/>
      <c r="CM31" s="30"/>
      <c r="CN31" s="30"/>
      <c r="CO31" s="30"/>
      <c r="CP31" s="30"/>
      <c r="CQ31" s="26"/>
      <c r="CR31" s="26"/>
      <c r="CS31" s="26"/>
      <c r="CT31" s="26"/>
      <c r="CU31" s="26"/>
      <c r="CV31" s="26"/>
      <c r="CW31" s="26"/>
      <c r="CX31" s="26"/>
      <c r="CY31" s="26"/>
      <c r="CZ31" s="26"/>
      <c r="DA31" s="26"/>
      <c r="DB31" s="26"/>
      <c r="DC31" s="26"/>
      <c r="DD31" s="26"/>
      <c r="DE31" s="26"/>
      <c r="DF31" s="27"/>
      <c r="DG31" s="27"/>
      <c r="DH31" s="27"/>
      <c r="DI31" s="27"/>
      <c r="DJ31" s="27"/>
      <c r="DK31" s="26"/>
      <c r="DL31" s="26"/>
      <c r="DM31" s="26"/>
      <c r="DN31" s="26"/>
      <c r="DO31" s="26"/>
      <c r="DP31" s="27"/>
      <c r="DQ31" s="27"/>
      <c r="DR31" s="27"/>
      <c r="DS31" s="27"/>
      <c r="DT31" s="27"/>
      <c r="DU31" s="30"/>
      <c r="DV31" s="30"/>
      <c r="DW31" s="30"/>
      <c r="DX31" s="30"/>
      <c r="DY31" s="28"/>
      <c r="DZ31" s="28"/>
      <c r="EA31" s="28"/>
      <c r="EB31" s="28"/>
      <c r="EC31" s="28"/>
      <c r="ED31" s="27"/>
      <c r="EE31" s="27"/>
      <c r="EF31" s="27"/>
      <c r="EG31" s="27"/>
      <c r="EH31" s="27"/>
      <c r="EI31" s="27"/>
      <c r="EJ31" s="27"/>
      <c r="EK31" s="27"/>
      <c r="EL31" s="27"/>
      <c r="EM31" s="27"/>
      <c r="EN31" s="26"/>
      <c r="EO31" s="26"/>
      <c r="EP31" s="26"/>
      <c r="EQ31" s="26"/>
      <c r="ER31" s="26"/>
      <c r="ES31" s="27"/>
      <c r="ET31" s="27"/>
      <c r="EU31" s="27"/>
      <c r="EV31" s="27"/>
      <c r="EW31" s="27"/>
      <c r="EX31" s="27"/>
      <c r="EY31" s="27"/>
      <c r="EZ31" s="27"/>
      <c r="FA31" s="27"/>
      <c r="FB31" s="27"/>
      <c r="FC31" s="27"/>
      <c r="FD31" s="27"/>
      <c r="FE31" s="27"/>
      <c r="FF31" s="27"/>
      <c r="FG31" s="27"/>
      <c r="FH31" s="28"/>
      <c r="FI31" s="28"/>
      <c r="FJ31" s="28"/>
      <c r="FK31" s="28"/>
      <c r="FL31" s="28"/>
      <c r="FM31" s="28"/>
      <c r="FN31" s="28"/>
      <c r="FO31" s="28"/>
      <c r="FP31" s="28"/>
      <c r="FQ31" s="28"/>
      <c r="FR31" s="26"/>
      <c r="FS31" s="26"/>
      <c r="FT31" s="26"/>
      <c r="FU31" s="26"/>
      <c r="FV31" s="26"/>
      <c r="FW31" s="28"/>
      <c r="FX31" s="28"/>
      <c r="FY31" s="28"/>
      <c r="FZ31" s="28"/>
      <c r="GA31" s="28"/>
      <c r="GB31" s="30"/>
      <c r="GC31" s="30"/>
      <c r="GD31" s="30"/>
      <c r="GE31" s="30"/>
      <c r="GF31" s="27"/>
      <c r="GG31" s="27"/>
      <c r="GH31" s="27"/>
      <c r="GI31" s="27"/>
      <c r="GJ31" s="27"/>
      <c r="GK31" s="27"/>
      <c r="GL31" s="27"/>
      <c r="GM31" s="27"/>
      <c r="GN31" s="27"/>
      <c r="GO31" s="27"/>
      <c r="GP31" s="27"/>
      <c r="GQ31" s="27"/>
      <c r="GR31" s="27"/>
      <c r="GS31" s="27"/>
      <c r="GT31" s="27"/>
      <c r="GU31" s="27"/>
      <c r="GV31" s="27"/>
      <c r="GW31" s="27"/>
      <c r="GX31" s="30"/>
      <c r="GY31" s="30"/>
      <c r="GZ31" s="30"/>
      <c r="HA31" s="30"/>
      <c r="HB31" s="28"/>
      <c r="HC31" s="28"/>
      <c r="HD31" s="28"/>
      <c r="HE31" s="28"/>
      <c r="HF31" s="28"/>
      <c r="HG31" s="28"/>
      <c r="HH31" s="28"/>
      <c r="HI31" s="28"/>
      <c r="HJ31" s="28"/>
      <c r="HK31" s="28"/>
      <c r="HL31" s="27"/>
      <c r="HM31" s="27"/>
      <c r="HN31" s="27"/>
      <c r="HO31" s="27"/>
      <c r="HP31" s="27"/>
      <c r="HQ31" s="27"/>
      <c r="HR31" s="27"/>
      <c r="HS31" s="27"/>
      <c r="HT31" s="27"/>
      <c r="HU31" s="27"/>
      <c r="HV31" s="27"/>
      <c r="HW31" s="27"/>
      <c r="HX31" s="27"/>
      <c r="HY31" s="27"/>
      <c r="HZ31" s="27"/>
      <c r="IA31" s="27"/>
      <c r="IB31" s="27"/>
      <c r="IC31" s="27"/>
      <c r="ID31" s="27"/>
      <c r="IE31" s="27"/>
    </row>
    <row r="32" spans="1:239" hidden="1" x14ac:dyDescent="0.25">
      <c r="A32" s="25">
        <v>1803</v>
      </c>
      <c r="B32" s="26"/>
      <c r="C32" s="26"/>
      <c r="D32" s="26"/>
      <c r="E32" s="26"/>
      <c r="F32" s="26"/>
      <c r="G32" s="27"/>
      <c r="H32" s="27"/>
      <c r="I32" s="27"/>
      <c r="J32" s="27"/>
      <c r="K32" s="27"/>
      <c r="L32" s="26"/>
      <c r="M32" s="26"/>
      <c r="N32" s="26"/>
      <c r="O32" s="26"/>
      <c r="P32" s="26"/>
      <c r="Q32" s="27"/>
      <c r="R32" s="27"/>
      <c r="S32" s="27"/>
      <c r="T32" s="27"/>
      <c r="U32" s="27"/>
      <c r="V32" s="28"/>
      <c r="W32" s="28"/>
      <c r="X32" s="28"/>
      <c r="Y32" s="28"/>
      <c r="Z32" s="28"/>
      <c r="AA32" s="28"/>
      <c r="AB32" s="28"/>
      <c r="AC32" s="28"/>
      <c r="AD32" s="28"/>
      <c r="AE32" s="28"/>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6"/>
      <c r="BF32" s="26"/>
      <c r="BG32" s="26"/>
      <c r="BH32" s="26"/>
      <c r="BI32" s="26"/>
      <c r="BJ32" s="27"/>
      <c r="BK32" s="27"/>
      <c r="BL32" s="27"/>
      <c r="BM32" s="27"/>
      <c r="BN32" s="27"/>
      <c r="BO32" s="27"/>
      <c r="BP32" s="27"/>
      <c r="BQ32" s="27"/>
      <c r="BR32" s="27"/>
      <c r="BS32" s="27"/>
      <c r="BT32" s="26"/>
      <c r="BU32" s="26"/>
      <c r="BV32" s="26"/>
      <c r="BW32" s="26"/>
      <c r="BX32" s="26"/>
      <c r="BY32" s="29"/>
      <c r="BZ32" s="29"/>
      <c r="CA32" s="29"/>
      <c r="CB32" s="29"/>
      <c r="CC32" s="27"/>
      <c r="CD32" s="27"/>
      <c r="CE32" s="27"/>
      <c r="CF32" s="27"/>
      <c r="CG32" s="27"/>
      <c r="CH32" s="26"/>
      <c r="CI32" s="26"/>
      <c r="CJ32" s="26"/>
      <c r="CK32" s="26"/>
      <c r="CL32" s="26"/>
      <c r="CM32" s="30"/>
      <c r="CN32" s="30"/>
      <c r="CO32" s="30"/>
      <c r="CP32" s="30"/>
      <c r="CQ32" s="26"/>
      <c r="CR32" s="26"/>
      <c r="CS32" s="26"/>
      <c r="CT32" s="26"/>
      <c r="CU32" s="26"/>
      <c r="CV32" s="26"/>
      <c r="CW32" s="26"/>
      <c r="CX32" s="26"/>
      <c r="CY32" s="26"/>
      <c r="CZ32" s="26"/>
      <c r="DA32" s="26"/>
      <c r="DB32" s="26"/>
      <c r="DC32" s="26"/>
      <c r="DD32" s="26"/>
      <c r="DE32" s="26"/>
      <c r="DF32" s="27"/>
      <c r="DG32" s="27"/>
      <c r="DH32" s="27"/>
      <c r="DI32" s="27"/>
      <c r="DJ32" s="27"/>
      <c r="DK32" s="26"/>
      <c r="DL32" s="26"/>
      <c r="DM32" s="26"/>
      <c r="DN32" s="26"/>
      <c r="DO32" s="26"/>
      <c r="DP32" s="27"/>
      <c r="DQ32" s="27"/>
      <c r="DR32" s="27"/>
      <c r="DS32" s="27"/>
      <c r="DT32" s="27"/>
      <c r="DU32" s="30"/>
      <c r="DV32" s="30"/>
      <c r="DW32" s="30"/>
      <c r="DX32" s="30"/>
      <c r="DY32" s="28"/>
      <c r="DZ32" s="28"/>
      <c r="EA32" s="28"/>
      <c r="EB32" s="28"/>
      <c r="EC32" s="28"/>
      <c r="ED32" s="27"/>
      <c r="EE32" s="27"/>
      <c r="EF32" s="27"/>
      <c r="EG32" s="27"/>
      <c r="EH32" s="27"/>
      <c r="EI32" s="27"/>
      <c r="EJ32" s="27"/>
      <c r="EK32" s="27"/>
      <c r="EL32" s="27"/>
      <c r="EM32" s="27"/>
      <c r="EN32" s="26"/>
      <c r="EO32" s="26"/>
      <c r="EP32" s="26"/>
      <c r="EQ32" s="26"/>
      <c r="ER32" s="26"/>
      <c r="ES32" s="27"/>
      <c r="ET32" s="27"/>
      <c r="EU32" s="27"/>
      <c r="EV32" s="27"/>
      <c r="EW32" s="27"/>
      <c r="EX32" s="27"/>
      <c r="EY32" s="27"/>
      <c r="EZ32" s="27"/>
      <c r="FA32" s="27"/>
      <c r="FB32" s="27"/>
      <c r="FC32" s="27"/>
      <c r="FD32" s="27"/>
      <c r="FE32" s="27"/>
      <c r="FF32" s="27"/>
      <c r="FG32" s="27"/>
      <c r="FH32" s="28"/>
      <c r="FI32" s="28"/>
      <c r="FJ32" s="28"/>
      <c r="FK32" s="28"/>
      <c r="FL32" s="28"/>
      <c r="FM32" s="28"/>
      <c r="FN32" s="28"/>
      <c r="FO32" s="28"/>
      <c r="FP32" s="28"/>
      <c r="FQ32" s="28"/>
      <c r="FR32" s="26"/>
      <c r="FS32" s="26"/>
      <c r="FT32" s="26"/>
      <c r="FU32" s="26"/>
      <c r="FV32" s="26"/>
      <c r="FW32" s="28"/>
      <c r="FX32" s="28"/>
      <c r="FY32" s="28"/>
      <c r="FZ32" s="28"/>
      <c r="GA32" s="28"/>
      <c r="GB32" s="30"/>
      <c r="GC32" s="30"/>
      <c r="GD32" s="30"/>
      <c r="GE32" s="30"/>
      <c r="GF32" s="27"/>
      <c r="GG32" s="27"/>
      <c r="GH32" s="27"/>
      <c r="GI32" s="27"/>
      <c r="GJ32" s="27"/>
      <c r="GK32" s="27"/>
      <c r="GL32" s="27"/>
      <c r="GM32" s="27"/>
      <c r="GN32" s="27"/>
      <c r="GO32" s="27"/>
      <c r="GP32" s="27"/>
      <c r="GQ32" s="27"/>
      <c r="GR32" s="27"/>
      <c r="GS32" s="27"/>
      <c r="GT32" s="27"/>
      <c r="GU32" s="27"/>
      <c r="GV32" s="27"/>
      <c r="GW32" s="27"/>
      <c r="GX32" s="30"/>
      <c r="GY32" s="30"/>
      <c r="GZ32" s="30"/>
      <c r="HA32" s="30"/>
      <c r="HB32" s="28"/>
      <c r="HC32" s="28"/>
      <c r="HD32" s="28"/>
      <c r="HE32" s="28"/>
      <c r="HF32" s="28"/>
      <c r="HG32" s="28"/>
      <c r="HH32" s="28"/>
      <c r="HI32" s="28"/>
      <c r="HJ32" s="28"/>
      <c r="HK32" s="28"/>
      <c r="HL32" s="27"/>
      <c r="HM32" s="27"/>
      <c r="HN32" s="27"/>
      <c r="HO32" s="27"/>
      <c r="HP32" s="27"/>
      <c r="HQ32" s="27"/>
      <c r="HR32" s="27"/>
      <c r="HS32" s="27"/>
      <c r="HT32" s="27"/>
      <c r="HU32" s="27"/>
      <c r="HV32" s="27"/>
      <c r="HW32" s="27"/>
      <c r="HX32" s="27"/>
      <c r="HY32" s="27"/>
      <c r="HZ32" s="27"/>
      <c r="IA32" s="27"/>
      <c r="IB32" s="27"/>
      <c r="IC32" s="27"/>
      <c r="ID32" s="27"/>
      <c r="IE32" s="27"/>
    </row>
    <row r="33" spans="1:239" hidden="1" x14ac:dyDescent="0.25">
      <c r="A33" s="25">
        <v>1804</v>
      </c>
      <c r="B33" s="26"/>
      <c r="C33" s="26"/>
      <c r="D33" s="26"/>
      <c r="E33" s="26"/>
      <c r="F33" s="26"/>
      <c r="G33" s="27"/>
      <c r="H33" s="27"/>
      <c r="I33" s="27"/>
      <c r="J33" s="27"/>
      <c r="K33" s="27"/>
      <c r="L33" s="26"/>
      <c r="M33" s="26"/>
      <c r="N33" s="26"/>
      <c r="O33" s="26"/>
      <c r="P33" s="26"/>
      <c r="Q33" s="27"/>
      <c r="R33" s="27"/>
      <c r="S33" s="27"/>
      <c r="T33" s="27"/>
      <c r="U33" s="27"/>
      <c r="V33" s="28"/>
      <c r="W33" s="28"/>
      <c r="X33" s="28"/>
      <c r="Y33" s="28"/>
      <c r="Z33" s="28"/>
      <c r="AA33" s="28"/>
      <c r="AB33" s="28"/>
      <c r="AC33" s="28"/>
      <c r="AD33" s="28"/>
      <c r="AE33" s="28"/>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6"/>
      <c r="BF33" s="26"/>
      <c r="BG33" s="26"/>
      <c r="BH33" s="26"/>
      <c r="BI33" s="26"/>
      <c r="BJ33" s="27"/>
      <c r="BK33" s="27"/>
      <c r="BL33" s="27"/>
      <c r="BM33" s="27"/>
      <c r="BN33" s="27"/>
      <c r="BO33" s="27"/>
      <c r="BP33" s="27"/>
      <c r="BQ33" s="27"/>
      <c r="BR33" s="27"/>
      <c r="BS33" s="27"/>
      <c r="BT33" s="26"/>
      <c r="BU33" s="26"/>
      <c r="BV33" s="26"/>
      <c r="BW33" s="26"/>
      <c r="BX33" s="26"/>
      <c r="BY33" s="29"/>
      <c r="BZ33" s="29"/>
      <c r="CA33" s="29"/>
      <c r="CB33" s="29"/>
      <c r="CC33" s="27"/>
      <c r="CD33" s="27"/>
      <c r="CE33" s="27"/>
      <c r="CF33" s="27"/>
      <c r="CG33" s="27"/>
      <c r="CH33" s="26"/>
      <c r="CI33" s="26"/>
      <c r="CJ33" s="26"/>
      <c r="CK33" s="26"/>
      <c r="CL33" s="26"/>
      <c r="CM33" s="30"/>
      <c r="CN33" s="30"/>
      <c r="CO33" s="30"/>
      <c r="CP33" s="30"/>
      <c r="CQ33" s="26"/>
      <c r="CR33" s="26"/>
      <c r="CS33" s="26"/>
      <c r="CT33" s="26"/>
      <c r="CU33" s="26"/>
      <c r="CV33" s="26"/>
      <c r="CW33" s="26"/>
      <c r="CX33" s="26"/>
      <c r="CY33" s="26"/>
      <c r="CZ33" s="26"/>
      <c r="DA33" s="26"/>
      <c r="DB33" s="26"/>
      <c r="DC33" s="26"/>
      <c r="DD33" s="26"/>
      <c r="DE33" s="26"/>
      <c r="DF33" s="27"/>
      <c r="DG33" s="27"/>
      <c r="DH33" s="27"/>
      <c r="DI33" s="27"/>
      <c r="DJ33" s="27"/>
      <c r="DK33" s="26"/>
      <c r="DL33" s="26"/>
      <c r="DM33" s="26"/>
      <c r="DN33" s="26"/>
      <c r="DO33" s="26"/>
      <c r="DP33" s="27"/>
      <c r="DQ33" s="27"/>
      <c r="DR33" s="27"/>
      <c r="DS33" s="27"/>
      <c r="DT33" s="27"/>
      <c r="DU33" s="30"/>
      <c r="DV33" s="30"/>
      <c r="DW33" s="30"/>
      <c r="DX33" s="30"/>
      <c r="DY33" s="28"/>
      <c r="DZ33" s="28"/>
      <c r="EA33" s="28"/>
      <c r="EB33" s="28"/>
      <c r="EC33" s="28"/>
      <c r="ED33" s="27"/>
      <c r="EE33" s="27"/>
      <c r="EF33" s="27"/>
      <c r="EG33" s="27"/>
      <c r="EH33" s="27"/>
      <c r="EI33" s="27"/>
      <c r="EJ33" s="27"/>
      <c r="EK33" s="27"/>
      <c r="EL33" s="27"/>
      <c r="EM33" s="27"/>
      <c r="EN33" s="26"/>
      <c r="EO33" s="26"/>
      <c r="EP33" s="26"/>
      <c r="EQ33" s="26"/>
      <c r="ER33" s="26"/>
      <c r="ES33" s="27"/>
      <c r="ET33" s="27"/>
      <c r="EU33" s="27"/>
      <c r="EV33" s="27"/>
      <c r="EW33" s="27"/>
      <c r="EX33" s="27"/>
      <c r="EY33" s="27"/>
      <c r="EZ33" s="27"/>
      <c r="FA33" s="27"/>
      <c r="FB33" s="27"/>
      <c r="FC33" s="27"/>
      <c r="FD33" s="27"/>
      <c r="FE33" s="27"/>
      <c r="FF33" s="27"/>
      <c r="FG33" s="27"/>
      <c r="FH33" s="28"/>
      <c r="FI33" s="28"/>
      <c r="FJ33" s="28"/>
      <c r="FK33" s="28"/>
      <c r="FL33" s="28"/>
      <c r="FM33" s="28"/>
      <c r="FN33" s="28"/>
      <c r="FO33" s="28"/>
      <c r="FP33" s="28"/>
      <c r="FQ33" s="28"/>
      <c r="FR33" s="26"/>
      <c r="FS33" s="26"/>
      <c r="FT33" s="26"/>
      <c r="FU33" s="26"/>
      <c r="FV33" s="26"/>
      <c r="FW33" s="28"/>
      <c r="FX33" s="28"/>
      <c r="FY33" s="28"/>
      <c r="FZ33" s="28"/>
      <c r="GA33" s="28"/>
      <c r="GB33" s="30"/>
      <c r="GC33" s="30"/>
      <c r="GD33" s="30"/>
      <c r="GE33" s="30"/>
      <c r="GF33" s="27"/>
      <c r="GG33" s="27"/>
      <c r="GH33" s="27"/>
      <c r="GI33" s="27"/>
      <c r="GJ33" s="27"/>
      <c r="GK33" s="27"/>
      <c r="GL33" s="27"/>
      <c r="GM33" s="27"/>
      <c r="GN33" s="27"/>
      <c r="GO33" s="27"/>
      <c r="GP33" s="27"/>
      <c r="GQ33" s="27"/>
      <c r="GR33" s="27"/>
      <c r="GS33" s="27"/>
      <c r="GT33" s="27"/>
      <c r="GU33" s="27"/>
      <c r="GV33" s="27"/>
      <c r="GW33" s="27"/>
      <c r="GX33" s="30"/>
      <c r="GY33" s="30"/>
      <c r="GZ33" s="30"/>
      <c r="HA33" s="30"/>
      <c r="HB33" s="28"/>
      <c r="HC33" s="28"/>
      <c r="HD33" s="28"/>
      <c r="HE33" s="28"/>
      <c r="HF33" s="28"/>
      <c r="HG33" s="28"/>
      <c r="HH33" s="28"/>
      <c r="HI33" s="28"/>
      <c r="HJ33" s="28"/>
      <c r="HK33" s="28"/>
      <c r="HL33" s="27"/>
      <c r="HM33" s="27"/>
      <c r="HN33" s="27"/>
      <c r="HO33" s="27"/>
      <c r="HP33" s="27"/>
      <c r="HQ33" s="27"/>
      <c r="HR33" s="27"/>
      <c r="HS33" s="27"/>
      <c r="HT33" s="27"/>
      <c r="HU33" s="27"/>
      <c r="HV33" s="27"/>
      <c r="HW33" s="27"/>
      <c r="HX33" s="27"/>
      <c r="HY33" s="27"/>
      <c r="HZ33" s="27"/>
      <c r="IA33" s="27"/>
      <c r="IB33" s="27"/>
      <c r="IC33" s="27"/>
      <c r="ID33" s="27"/>
      <c r="IE33" s="27"/>
    </row>
    <row r="34" spans="1:239" hidden="1" x14ac:dyDescent="0.25">
      <c r="A34" s="25">
        <v>1805</v>
      </c>
      <c r="B34" s="26"/>
      <c r="C34" s="26"/>
      <c r="D34" s="26"/>
      <c r="E34" s="26"/>
      <c r="F34" s="26"/>
      <c r="G34" s="27"/>
      <c r="H34" s="27"/>
      <c r="I34" s="27"/>
      <c r="J34" s="27"/>
      <c r="K34" s="27"/>
      <c r="L34" s="26"/>
      <c r="M34" s="26"/>
      <c r="N34" s="26"/>
      <c r="O34" s="26"/>
      <c r="P34" s="26"/>
      <c r="Q34" s="27"/>
      <c r="R34" s="27"/>
      <c r="S34" s="27"/>
      <c r="T34" s="27"/>
      <c r="U34" s="27"/>
      <c r="V34" s="28"/>
      <c r="W34" s="28"/>
      <c r="X34" s="28"/>
      <c r="Y34" s="28"/>
      <c r="Z34" s="28"/>
      <c r="AA34" s="28"/>
      <c r="AB34" s="28"/>
      <c r="AC34" s="28"/>
      <c r="AD34" s="28"/>
      <c r="AE34" s="28"/>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6"/>
      <c r="BF34" s="26"/>
      <c r="BG34" s="26"/>
      <c r="BH34" s="26"/>
      <c r="BI34" s="26"/>
      <c r="BJ34" s="27"/>
      <c r="BK34" s="27"/>
      <c r="BL34" s="27"/>
      <c r="BM34" s="27"/>
      <c r="BN34" s="27"/>
      <c r="BO34" s="27"/>
      <c r="BP34" s="27"/>
      <c r="BQ34" s="27"/>
      <c r="BR34" s="27"/>
      <c r="BS34" s="27"/>
      <c r="BT34" s="26"/>
      <c r="BU34" s="26"/>
      <c r="BV34" s="26"/>
      <c r="BW34" s="26"/>
      <c r="BX34" s="26"/>
      <c r="BY34" s="29"/>
      <c r="BZ34" s="29"/>
      <c r="CA34" s="29"/>
      <c r="CB34" s="29"/>
      <c r="CC34" s="27"/>
      <c r="CD34" s="27"/>
      <c r="CE34" s="27"/>
      <c r="CF34" s="27"/>
      <c r="CG34" s="27"/>
      <c r="CH34" s="26"/>
      <c r="CI34" s="26"/>
      <c r="CJ34" s="26"/>
      <c r="CK34" s="26"/>
      <c r="CL34" s="26"/>
      <c r="CM34" s="30"/>
      <c r="CN34" s="30"/>
      <c r="CO34" s="30"/>
      <c r="CP34" s="30"/>
      <c r="CQ34" s="26"/>
      <c r="CR34" s="26"/>
      <c r="CS34" s="26"/>
      <c r="CT34" s="26"/>
      <c r="CU34" s="26"/>
      <c r="CV34" s="26"/>
      <c r="CW34" s="26"/>
      <c r="CX34" s="26"/>
      <c r="CY34" s="26"/>
      <c r="CZ34" s="26"/>
      <c r="DA34" s="26"/>
      <c r="DB34" s="26"/>
      <c r="DC34" s="26"/>
      <c r="DD34" s="26"/>
      <c r="DE34" s="26"/>
      <c r="DF34" s="27"/>
      <c r="DG34" s="27"/>
      <c r="DH34" s="27"/>
      <c r="DI34" s="27"/>
      <c r="DJ34" s="27"/>
      <c r="DK34" s="26"/>
      <c r="DL34" s="26"/>
      <c r="DM34" s="26"/>
      <c r="DN34" s="26"/>
      <c r="DO34" s="26"/>
      <c r="DP34" s="27"/>
      <c r="DQ34" s="27"/>
      <c r="DR34" s="27"/>
      <c r="DS34" s="27"/>
      <c r="DT34" s="27"/>
      <c r="DU34" s="30"/>
      <c r="DV34" s="30"/>
      <c r="DW34" s="30"/>
      <c r="DX34" s="30"/>
      <c r="DY34" s="28"/>
      <c r="DZ34" s="28"/>
      <c r="EA34" s="28"/>
      <c r="EB34" s="28"/>
      <c r="EC34" s="28"/>
      <c r="ED34" s="27"/>
      <c r="EE34" s="27"/>
      <c r="EF34" s="27"/>
      <c r="EG34" s="27"/>
      <c r="EH34" s="27"/>
      <c r="EI34" s="27"/>
      <c r="EJ34" s="27"/>
      <c r="EK34" s="27"/>
      <c r="EL34" s="27"/>
      <c r="EM34" s="27"/>
      <c r="EN34" s="26"/>
      <c r="EO34" s="26"/>
      <c r="EP34" s="26"/>
      <c r="EQ34" s="26"/>
      <c r="ER34" s="26"/>
      <c r="ES34" s="27"/>
      <c r="ET34" s="27"/>
      <c r="EU34" s="27"/>
      <c r="EV34" s="27"/>
      <c r="EW34" s="27"/>
      <c r="EX34" s="27"/>
      <c r="EY34" s="27"/>
      <c r="EZ34" s="27"/>
      <c r="FA34" s="27"/>
      <c r="FB34" s="27"/>
      <c r="FC34" s="27"/>
      <c r="FD34" s="27"/>
      <c r="FE34" s="27"/>
      <c r="FF34" s="27"/>
      <c r="FG34" s="27"/>
      <c r="FH34" s="28"/>
      <c r="FI34" s="28"/>
      <c r="FJ34" s="28"/>
      <c r="FK34" s="28"/>
      <c r="FL34" s="28"/>
      <c r="FM34" s="28"/>
      <c r="FN34" s="28"/>
      <c r="FO34" s="28"/>
      <c r="FP34" s="28"/>
      <c r="FQ34" s="28"/>
      <c r="FR34" s="26"/>
      <c r="FS34" s="26"/>
      <c r="FT34" s="26"/>
      <c r="FU34" s="26"/>
      <c r="FV34" s="26"/>
      <c r="FW34" s="28"/>
      <c r="FX34" s="28"/>
      <c r="FY34" s="28"/>
      <c r="FZ34" s="28"/>
      <c r="GA34" s="28"/>
      <c r="GB34" s="30"/>
      <c r="GC34" s="30"/>
      <c r="GD34" s="30"/>
      <c r="GE34" s="30"/>
      <c r="GF34" s="27"/>
      <c r="GG34" s="27"/>
      <c r="GH34" s="27"/>
      <c r="GI34" s="27"/>
      <c r="GJ34" s="27"/>
      <c r="GK34" s="27"/>
      <c r="GL34" s="27"/>
      <c r="GM34" s="27"/>
      <c r="GN34" s="27"/>
      <c r="GO34" s="27"/>
      <c r="GP34" s="27"/>
      <c r="GQ34" s="27"/>
      <c r="GR34" s="27"/>
      <c r="GS34" s="27"/>
      <c r="GT34" s="27"/>
      <c r="GU34" s="27"/>
      <c r="GV34" s="27"/>
      <c r="GW34" s="27"/>
      <c r="GX34" s="30"/>
      <c r="GY34" s="30"/>
      <c r="GZ34" s="30"/>
      <c r="HA34" s="30"/>
      <c r="HB34" s="28"/>
      <c r="HC34" s="28"/>
      <c r="HD34" s="28"/>
      <c r="HE34" s="28"/>
      <c r="HF34" s="28"/>
      <c r="HG34" s="28"/>
      <c r="HH34" s="28"/>
      <c r="HI34" s="28"/>
      <c r="HJ34" s="28"/>
      <c r="HK34" s="28"/>
      <c r="HL34" s="27"/>
      <c r="HM34" s="27"/>
      <c r="HN34" s="27"/>
      <c r="HO34" s="27"/>
      <c r="HP34" s="27"/>
      <c r="HQ34" s="27"/>
      <c r="HR34" s="27"/>
      <c r="HS34" s="27"/>
      <c r="HT34" s="27"/>
      <c r="HU34" s="27"/>
      <c r="HV34" s="27"/>
      <c r="HW34" s="27"/>
      <c r="HX34" s="27"/>
      <c r="HY34" s="27"/>
      <c r="HZ34" s="27"/>
      <c r="IA34" s="27"/>
      <c r="IB34" s="27"/>
      <c r="IC34" s="27"/>
      <c r="ID34" s="27"/>
      <c r="IE34" s="27"/>
    </row>
    <row r="35" spans="1:239" hidden="1" x14ac:dyDescent="0.25">
      <c r="A35" s="25">
        <v>1806</v>
      </c>
      <c r="B35" s="26"/>
      <c r="C35" s="26"/>
      <c r="D35" s="26"/>
      <c r="E35" s="26"/>
      <c r="F35" s="26"/>
      <c r="G35" s="27"/>
      <c r="H35" s="27"/>
      <c r="I35" s="27"/>
      <c r="J35" s="27"/>
      <c r="K35" s="27"/>
      <c r="L35" s="26"/>
      <c r="M35" s="26"/>
      <c r="N35" s="26"/>
      <c r="O35" s="26"/>
      <c r="P35" s="26"/>
      <c r="Q35" s="27"/>
      <c r="R35" s="27"/>
      <c r="S35" s="27"/>
      <c r="T35" s="27"/>
      <c r="U35" s="27"/>
      <c r="V35" s="28"/>
      <c r="W35" s="28"/>
      <c r="X35" s="28"/>
      <c r="Y35" s="28"/>
      <c r="Z35" s="28"/>
      <c r="AA35" s="28"/>
      <c r="AB35" s="28"/>
      <c r="AC35" s="28"/>
      <c r="AD35" s="28"/>
      <c r="AE35" s="28"/>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6"/>
      <c r="BF35" s="26"/>
      <c r="BG35" s="26"/>
      <c r="BH35" s="26"/>
      <c r="BI35" s="26"/>
      <c r="BJ35" s="27"/>
      <c r="BK35" s="27"/>
      <c r="BL35" s="27"/>
      <c r="BM35" s="27"/>
      <c r="BN35" s="27"/>
      <c r="BO35" s="27"/>
      <c r="BP35" s="27"/>
      <c r="BQ35" s="27"/>
      <c r="BR35" s="27"/>
      <c r="BS35" s="27"/>
      <c r="BT35" s="26"/>
      <c r="BU35" s="26"/>
      <c r="BV35" s="26"/>
      <c r="BW35" s="26"/>
      <c r="BX35" s="26"/>
      <c r="BY35" s="29"/>
      <c r="BZ35" s="29"/>
      <c r="CA35" s="29"/>
      <c r="CB35" s="29"/>
      <c r="CC35" s="27"/>
      <c r="CD35" s="27"/>
      <c r="CE35" s="27"/>
      <c r="CF35" s="27"/>
      <c r="CG35" s="27"/>
      <c r="CH35" s="26"/>
      <c r="CI35" s="26"/>
      <c r="CJ35" s="26"/>
      <c r="CK35" s="26"/>
      <c r="CL35" s="26"/>
      <c r="CM35" s="30"/>
      <c r="CN35" s="30"/>
      <c r="CO35" s="30"/>
      <c r="CP35" s="30"/>
      <c r="CQ35" s="26"/>
      <c r="CR35" s="26"/>
      <c r="CS35" s="26"/>
      <c r="CT35" s="26"/>
      <c r="CU35" s="26"/>
      <c r="CV35" s="26"/>
      <c r="CW35" s="26"/>
      <c r="CX35" s="26"/>
      <c r="CY35" s="26"/>
      <c r="CZ35" s="26"/>
      <c r="DA35" s="26"/>
      <c r="DB35" s="26"/>
      <c r="DC35" s="26"/>
      <c r="DD35" s="26"/>
      <c r="DE35" s="26"/>
      <c r="DF35" s="27"/>
      <c r="DG35" s="27"/>
      <c r="DH35" s="27"/>
      <c r="DI35" s="27"/>
      <c r="DJ35" s="27"/>
      <c r="DK35" s="26"/>
      <c r="DL35" s="26"/>
      <c r="DM35" s="26"/>
      <c r="DN35" s="26"/>
      <c r="DO35" s="26"/>
      <c r="DP35" s="27"/>
      <c r="DQ35" s="27"/>
      <c r="DR35" s="27"/>
      <c r="DS35" s="27"/>
      <c r="DT35" s="27"/>
      <c r="DU35" s="30"/>
      <c r="DV35" s="30"/>
      <c r="DW35" s="30"/>
      <c r="DX35" s="30"/>
      <c r="DY35" s="28"/>
      <c r="DZ35" s="28"/>
      <c r="EA35" s="28"/>
      <c r="EB35" s="28"/>
      <c r="EC35" s="28"/>
      <c r="ED35" s="27"/>
      <c r="EE35" s="27"/>
      <c r="EF35" s="27"/>
      <c r="EG35" s="27"/>
      <c r="EH35" s="27"/>
      <c r="EI35" s="27"/>
      <c r="EJ35" s="27"/>
      <c r="EK35" s="27"/>
      <c r="EL35" s="27"/>
      <c r="EM35" s="27"/>
      <c r="EN35" s="26"/>
      <c r="EO35" s="26"/>
      <c r="EP35" s="26"/>
      <c r="EQ35" s="26"/>
      <c r="ER35" s="26"/>
      <c r="ES35" s="27"/>
      <c r="ET35" s="27"/>
      <c r="EU35" s="27"/>
      <c r="EV35" s="27"/>
      <c r="EW35" s="27"/>
      <c r="EX35" s="27"/>
      <c r="EY35" s="27"/>
      <c r="EZ35" s="27"/>
      <c r="FA35" s="27"/>
      <c r="FB35" s="27"/>
      <c r="FC35" s="27"/>
      <c r="FD35" s="27"/>
      <c r="FE35" s="27"/>
      <c r="FF35" s="27"/>
      <c r="FG35" s="27"/>
      <c r="FH35" s="28"/>
      <c r="FI35" s="28"/>
      <c r="FJ35" s="28"/>
      <c r="FK35" s="28"/>
      <c r="FL35" s="28"/>
      <c r="FM35" s="28"/>
      <c r="FN35" s="28"/>
      <c r="FO35" s="28"/>
      <c r="FP35" s="28"/>
      <c r="FQ35" s="28"/>
      <c r="FR35" s="26"/>
      <c r="FS35" s="26"/>
      <c r="FT35" s="26"/>
      <c r="FU35" s="26"/>
      <c r="FV35" s="26"/>
      <c r="FW35" s="28"/>
      <c r="FX35" s="28"/>
      <c r="FY35" s="28"/>
      <c r="FZ35" s="28"/>
      <c r="GA35" s="28"/>
      <c r="GB35" s="30"/>
      <c r="GC35" s="30"/>
      <c r="GD35" s="30"/>
      <c r="GE35" s="30"/>
      <c r="GF35" s="27"/>
      <c r="GG35" s="27"/>
      <c r="GH35" s="27"/>
      <c r="GI35" s="27"/>
      <c r="GJ35" s="27"/>
      <c r="GK35" s="27"/>
      <c r="GL35" s="27"/>
      <c r="GM35" s="27"/>
      <c r="GN35" s="27"/>
      <c r="GO35" s="27"/>
      <c r="GP35" s="27"/>
      <c r="GQ35" s="27"/>
      <c r="GR35" s="27"/>
      <c r="GS35" s="27"/>
      <c r="GT35" s="27"/>
      <c r="GU35" s="27"/>
      <c r="GV35" s="27"/>
      <c r="GW35" s="27"/>
      <c r="GX35" s="30"/>
      <c r="GY35" s="30"/>
      <c r="GZ35" s="30"/>
      <c r="HA35" s="30"/>
      <c r="HB35" s="28"/>
      <c r="HC35" s="28"/>
      <c r="HD35" s="28"/>
      <c r="HE35" s="28"/>
      <c r="HF35" s="28"/>
      <c r="HG35" s="28"/>
      <c r="HH35" s="28"/>
      <c r="HI35" s="28"/>
      <c r="HJ35" s="28"/>
      <c r="HK35" s="28"/>
      <c r="HL35" s="27"/>
      <c r="HM35" s="27"/>
      <c r="HN35" s="27"/>
      <c r="HO35" s="27"/>
      <c r="HP35" s="27"/>
      <c r="HQ35" s="27"/>
      <c r="HR35" s="27"/>
      <c r="HS35" s="27"/>
      <c r="HT35" s="27"/>
      <c r="HU35" s="27"/>
      <c r="HV35" s="27"/>
      <c r="HW35" s="27"/>
      <c r="HX35" s="27"/>
      <c r="HY35" s="27"/>
      <c r="HZ35" s="27"/>
      <c r="IA35" s="27"/>
      <c r="IB35" s="27"/>
      <c r="IC35" s="27"/>
      <c r="ID35" s="27"/>
      <c r="IE35" s="27"/>
    </row>
    <row r="36" spans="1:239" hidden="1" x14ac:dyDescent="0.25">
      <c r="A36" s="25">
        <v>1807</v>
      </c>
      <c r="B36" s="26"/>
      <c r="C36" s="26"/>
      <c r="D36" s="26"/>
      <c r="E36" s="26"/>
      <c r="F36" s="26"/>
      <c r="G36" s="27"/>
      <c r="H36" s="27"/>
      <c r="I36" s="27"/>
      <c r="J36" s="27"/>
      <c r="K36" s="27"/>
      <c r="L36" s="26"/>
      <c r="M36" s="26"/>
      <c r="N36" s="26"/>
      <c r="O36" s="26"/>
      <c r="P36" s="26"/>
      <c r="Q36" s="27"/>
      <c r="R36" s="27"/>
      <c r="S36" s="27"/>
      <c r="T36" s="27"/>
      <c r="U36" s="27"/>
      <c r="V36" s="28"/>
      <c r="W36" s="28"/>
      <c r="X36" s="28"/>
      <c r="Y36" s="28"/>
      <c r="Z36" s="28"/>
      <c r="AA36" s="28"/>
      <c r="AB36" s="28"/>
      <c r="AC36" s="28"/>
      <c r="AD36" s="28"/>
      <c r="AE36" s="28"/>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6"/>
      <c r="BF36" s="26"/>
      <c r="BG36" s="26"/>
      <c r="BH36" s="26"/>
      <c r="BI36" s="26"/>
      <c r="BJ36" s="27"/>
      <c r="BK36" s="27"/>
      <c r="BL36" s="27"/>
      <c r="BM36" s="27"/>
      <c r="BN36" s="27"/>
      <c r="BO36" s="27"/>
      <c r="BP36" s="27"/>
      <c r="BQ36" s="27"/>
      <c r="BR36" s="27"/>
      <c r="BS36" s="27"/>
      <c r="BT36" s="26"/>
      <c r="BU36" s="26"/>
      <c r="BV36" s="26"/>
      <c r="BW36" s="26"/>
      <c r="BX36" s="26"/>
      <c r="BY36" s="29"/>
      <c r="BZ36" s="29"/>
      <c r="CA36" s="29"/>
      <c r="CB36" s="29"/>
      <c r="CC36" s="27"/>
      <c r="CD36" s="27"/>
      <c r="CE36" s="27"/>
      <c r="CF36" s="27"/>
      <c r="CG36" s="27"/>
      <c r="CH36" s="26"/>
      <c r="CI36" s="26"/>
      <c r="CJ36" s="26"/>
      <c r="CK36" s="26"/>
      <c r="CL36" s="26"/>
      <c r="CM36" s="30"/>
      <c r="CN36" s="30"/>
      <c r="CO36" s="30"/>
      <c r="CP36" s="30"/>
      <c r="CQ36" s="26"/>
      <c r="CR36" s="26"/>
      <c r="CS36" s="26"/>
      <c r="CT36" s="26"/>
      <c r="CU36" s="26"/>
      <c r="CV36" s="26"/>
      <c r="CW36" s="26"/>
      <c r="CX36" s="26"/>
      <c r="CY36" s="26"/>
      <c r="CZ36" s="26"/>
      <c r="DA36" s="26"/>
      <c r="DB36" s="26"/>
      <c r="DC36" s="26"/>
      <c r="DD36" s="26"/>
      <c r="DE36" s="26"/>
      <c r="DF36" s="27"/>
      <c r="DG36" s="27"/>
      <c r="DH36" s="27"/>
      <c r="DI36" s="27"/>
      <c r="DJ36" s="27"/>
      <c r="DK36" s="26"/>
      <c r="DL36" s="26"/>
      <c r="DM36" s="26"/>
      <c r="DN36" s="26"/>
      <c r="DO36" s="26"/>
      <c r="DP36" s="27"/>
      <c r="DQ36" s="27"/>
      <c r="DR36" s="27"/>
      <c r="DS36" s="27"/>
      <c r="DT36" s="27"/>
      <c r="DU36" s="30"/>
      <c r="DV36" s="30"/>
      <c r="DW36" s="30"/>
      <c r="DX36" s="30"/>
      <c r="DY36" s="28"/>
      <c r="DZ36" s="28"/>
      <c r="EA36" s="28"/>
      <c r="EB36" s="28"/>
      <c r="EC36" s="28"/>
      <c r="ED36" s="27"/>
      <c r="EE36" s="27"/>
      <c r="EF36" s="27"/>
      <c r="EG36" s="27"/>
      <c r="EH36" s="27"/>
      <c r="EI36" s="27"/>
      <c r="EJ36" s="27"/>
      <c r="EK36" s="27"/>
      <c r="EL36" s="27"/>
      <c r="EM36" s="27"/>
      <c r="EN36" s="26"/>
      <c r="EO36" s="26"/>
      <c r="EP36" s="26"/>
      <c r="EQ36" s="26"/>
      <c r="ER36" s="26"/>
      <c r="ES36" s="27"/>
      <c r="ET36" s="27"/>
      <c r="EU36" s="27"/>
      <c r="EV36" s="27"/>
      <c r="EW36" s="27"/>
      <c r="EX36" s="27"/>
      <c r="EY36" s="27"/>
      <c r="EZ36" s="27"/>
      <c r="FA36" s="27"/>
      <c r="FB36" s="27"/>
      <c r="FC36" s="27"/>
      <c r="FD36" s="27"/>
      <c r="FE36" s="27"/>
      <c r="FF36" s="27"/>
      <c r="FG36" s="27"/>
      <c r="FH36" s="28"/>
      <c r="FI36" s="28"/>
      <c r="FJ36" s="28"/>
      <c r="FK36" s="28"/>
      <c r="FL36" s="28"/>
      <c r="FM36" s="28"/>
      <c r="FN36" s="28"/>
      <c r="FO36" s="28"/>
      <c r="FP36" s="28"/>
      <c r="FQ36" s="28"/>
      <c r="FR36" s="26"/>
      <c r="FS36" s="26"/>
      <c r="FT36" s="26"/>
      <c r="FU36" s="26"/>
      <c r="FV36" s="26"/>
      <c r="FW36" s="28"/>
      <c r="FX36" s="28"/>
      <c r="FY36" s="28"/>
      <c r="FZ36" s="28"/>
      <c r="GA36" s="28"/>
      <c r="GB36" s="30"/>
      <c r="GC36" s="30"/>
      <c r="GD36" s="30"/>
      <c r="GE36" s="30"/>
      <c r="GF36" s="27"/>
      <c r="GG36" s="27"/>
      <c r="GH36" s="27"/>
      <c r="GI36" s="27"/>
      <c r="GJ36" s="27"/>
      <c r="GK36" s="27"/>
      <c r="GL36" s="27"/>
      <c r="GM36" s="27"/>
      <c r="GN36" s="27"/>
      <c r="GO36" s="27"/>
      <c r="GP36" s="27"/>
      <c r="GQ36" s="27"/>
      <c r="GR36" s="27"/>
      <c r="GS36" s="27"/>
      <c r="GT36" s="27"/>
      <c r="GU36" s="27"/>
      <c r="GV36" s="27"/>
      <c r="GW36" s="27"/>
      <c r="GX36" s="30"/>
      <c r="GY36" s="30"/>
      <c r="GZ36" s="30"/>
      <c r="HA36" s="30"/>
      <c r="HB36" s="28"/>
      <c r="HC36" s="28"/>
      <c r="HD36" s="28"/>
      <c r="HE36" s="28"/>
      <c r="HF36" s="28"/>
      <c r="HG36" s="28"/>
      <c r="HH36" s="28"/>
      <c r="HI36" s="28"/>
      <c r="HJ36" s="28"/>
      <c r="HK36" s="28"/>
      <c r="HL36" s="27"/>
      <c r="HM36" s="27"/>
      <c r="HN36" s="27"/>
      <c r="HO36" s="27"/>
      <c r="HP36" s="27"/>
      <c r="HQ36" s="27"/>
      <c r="HR36" s="27"/>
      <c r="HS36" s="27"/>
      <c r="HT36" s="27"/>
      <c r="HU36" s="27"/>
      <c r="HV36" s="27"/>
      <c r="HW36" s="27"/>
      <c r="HX36" s="27"/>
      <c r="HY36" s="27"/>
      <c r="HZ36" s="27"/>
      <c r="IA36" s="27"/>
      <c r="IB36" s="27"/>
      <c r="IC36" s="27"/>
      <c r="ID36" s="27"/>
      <c r="IE36" s="27"/>
    </row>
    <row r="37" spans="1:239" hidden="1" x14ac:dyDescent="0.25">
      <c r="A37" s="25">
        <v>1808</v>
      </c>
      <c r="B37" s="26"/>
      <c r="C37" s="26"/>
      <c r="D37" s="26"/>
      <c r="E37" s="26"/>
      <c r="F37" s="26"/>
      <c r="G37" s="27"/>
      <c r="H37" s="27"/>
      <c r="I37" s="27"/>
      <c r="J37" s="27"/>
      <c r="K37" s="27"/>
      <c r="L37" s="26"/>
      <c r="M37" s="26"/>
      <c r="N37" s="26"/>
      <c r="O37" s="26"/>
      <c r="P37" s="26"/>
      <c r="Q37" s="27"/>
      <c r="R37" s="27"/>
      <c r="S37" s="27"/>
      <c r="T37" s="27"/>
      <c r="U37" s="27"/>
      <c r="V37" s="28"/>
      <c r="W37" s="28"/>
      <c r="X37" s="28"/>
      <c r="Y37" s="28"/>
      <c r="Z37" s="28"/>
      <c r="AA37" s="28"/>
      <c r="AB37" s="28"/>
      <c r="AC37" s="28"/>
      <c r="AD37" s="28"/>
      <c r="AE37" s="28"/>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6"/>
      <c r="BF37" s="26"/>
      <c r="BG37" s="26"/>
      <c r="BH37" s="26"/>
      <c r="BI37" s="26"/>
      <c r="BJ37" s="27"/>
      <c r="BK37" s="27"/>
      <c r="BL37" s="27"/>
      <c r="BM37" s="27"/>
      <c r="BN37" s="27"/>
      <c r="BO37" s="27"/>
      <c r="BP37" s="27"/>
      <c r="BQ37" s="27"/>
      <c r="BR37" s="27"/>
      <c r="BS37" s="27"/>
      <c r="BT37" s="26"/>
      <c r="BU37" s="26"/>
      <c r="BV37" s="26"/>
      <c r="BW37" s="26"/>
      <c r="BX37" s="26"/>
      <c r="BY37" s="29"/>
      <c r="BZ37" s="29"/>
      <c r="CA37" s="29"/>
      <c r="CB37" s="29"/>
      <c r="CC37" s="27"/>
      <c r="CD37" s="27"/>
      <c r="CE37" s="27"/>
      <c r="CF37" s="27"/>
      <c r="CG37" s="27"/>
      <c r="CH37" s="26"/>
      <c r="CI37" s="26"/>
      <c r="CJ37" s="26"/>
      <c r="CK37" s="26"/>
      <c r="CL37" s="26"/>
      <c r="CM37" s="30"/>
      <c r="CN37" s="30"/>
      <c r="CO37" s="30"/>
      <c r="CP37" s="30"/>
      <c r="CQ37" s="26"/>
      <c r="CR37" s="26"/>
      <c r="CS37" s="26"/>
      <c r="CT37" s="26"/>
      <c r="CU37" s="26"/>
      <c r="CV37" s="26"/>
      <c r="CW37" s="26"/>
      <c r="CX37" s="26"/>
      <c r="CY37" s="26"/>
      <c r="CZ37" s="26"/>
      <c r="DA37" s="26"/>
      <c r="DB37" s="26"/>
      <c r="DC37" s="26"/>
      <c r="DD37" s="26"/>
      <c r="DE37" s="26"/>
      <c r="DF37" s="27"/>
      <c r="DG37" s="27"/>
      <c r="DH37" s="27"/>
      <c r="DI37" s="27"/>
      <c r="DJ37" s="27"/>
      <c r="DK37" s="26"/>
      <c r="DL37" s="26"/>
      <c r="DM37" s="26"/>
      <c r="DN37" s="26"/>
      <c r="DO37" s="26"/>
      <c r="DP37" s="27"/>
      <c r="DQ37" s="27"/>
      <c r="DR37" s="27"/>
      <c r="DS37" s="27"/>
      <c r="DT37" s="27"/>
      <c r="DU37" s="30"/>
      <c r="DV37" s="30"/>
      <c r="DW37" s="30"/>
      <c r="DX37" s="30"/>
      <c r="DY37" s="28"/>
      <c r="DZ37" s="28"/>
      <c r="EA37" s="28"/>
      <c r="EB37" s="28"/>
      <c r="EC37" s="28"/>
      <c r="ED37" s="27"/>
      <c r="EE37" s="27"/>
      <c r="EF37" s="27"/>
      <c r="EG37" s="27"/>
      <c r="EH37" s="27"/>
      <c r="EI37" s="27"/>
      <c r="EJ37" s="27"/>
      <c r="EK37" s="27"/>
      <c r="EL37" s="27"/>
      <c r="EM37" s="27"/>
      <c r="EN37" s="26"/>
      <c r="EO37" s="26"/>
      <c r="EP37" s="26"/>
      <c r="EQ37" s="26"/>
      <c r="ER37" s="26"/>
      <c r="ES37" s="27"/>
      <c r="ET37" s="27"/>
      <c r="EU37" s="27"/>
      <c r="EV37" s="27"/>
      <c r="EW37" s="27"/>
      <c r="EX37" s="27"/>
      <c r="EY37" s="27"/>
      <c r="EZ37" s="27"/>
      <c r="FA37" s="27"/>
      <c r="FB37" s="27"/>
      <c r="FC37" s="27"/>
      <c r="FD37" s="27"/>
      <c r="FE37" s="27"/>
      <c r="FF37" s="27"/>
      <c r="FG37" s="27"/>
      <c r="FH37" s="28"/>
      <c r="FI37" s="28"/>
      <c r="FJ37" s="28"/>
      <c r="FK37" s="28"/>
      <c r="FL37" s="28"/>
      <c r="FM37" s="28"/>
      <c r="FN37" s="28"/>
      <c r="FO37" s="28"/>
      <c r="FP37" s="28"/>
      <c r="FQ37" s="28"/>
      <c r="FR37" s="26"/>
      <c r="FS37" s="26"/>
      <c r="FT37" s="26"/>
      <c r="FU37" s="26"/>
      <c r="FV37" s="26"/>
      <c r="FW37" s="28"/>
      <c r="FX37" s="28"/>
      <c r="FY37" s="28"/>
      <c r="FZ37" s="28"/>
      <c r="GA37" s="28"/>
      <c r="GB37" s="30"/>
      <c r="GC37" s="30"/>
      <c r="GD37" s="30"/>
      <c r="GE37" s="30"/>
      <c r="GF37" s="27"/>
      <c r="GG37" s="27"/>
      <c r="GH37" s="27"/>
      <c r="GI37" s="27"/>
      <c r="GJ37" s="27"/>
      <c r="GK37" s="27"/>
      <c r="GL37" s="27"/>
      <c r="GM37" s="27"/>
      <c r="GN37" s="27"/>
      <c r="GO37" s="27"/>
      <c r="GP37" s="27"/>
      <c r="GQ37" s="27"/>
      <c r="GR37" s="27"/>
      <c r="GS37" s="27"/>
      <c r="GT37" s="27"/>
      <c r="GU37" s="27"/>
      <c r="GV37" s="27"/>
      <c r="GW37" s="27"/>
      <c r="GX37" s="30"/>
      <c r="GY37" s="30"/>
      <c r="GZ37" s="30"/>
      <c r="HA37" s="30"/>
      <c r="HB37" s="28"/>
      <c r="HC37" s="28"/>
      <c r="HD37" s="28"/>
      <c r="HE37" s="28"/>
      <c r="HF37" s="28"/>
      <c r="HG37" s="28"/>
      <c r="HH37" s="28"/>
      <c r="HI37" s="28"/>
      <c r="HJ37" s="28"/>
      <c r="HK37" s="28"/>
      <c r="HL37" s="27"/>
      <c r="HM37" s="27"/>
      <c r="HN37" s="27"/>
      <c r="HO37" s="27"/>
      <c r="HP37" s="27"/>
      <c r="HQ37" s="27"/>
      <c r="HR37" s="27"/>
      <c r="HS37" s="27"/>
      <c r="HT37" s="27"/>
      <c r="HU37" s="27"/>
      <c r="HV37" s="27"/>
      <c r="HW37" s="27"/>
      <c r="HX37" s="27"/>
      <c r="HY37" s="27"/>
      <c r="HZ37" s="27"/>
      <c r="IA37" s="27"/>
      <c r="IB37" s="27"/>
      <c r="IC37" s="27"/>
      <c r="ID37" s="27"/>
      <c r="IE37" s="27"/>
    </row>
    <row r="38" spans="1:239" hidden="1" x14ac:dyDescent="0.25">
      <c r="A38" s="25">
        <v>1809</v>
      </c>
      <c r="B38" s="26"/>
      <c r="C38" s="26"/>
      <c r="D38" s="26"/>
      <c r="E38" s="26"/>
      <c r="F38" s="26"/>
      <c r="G38" s="27"/>
      <c r="H38" s="27"/>
      <c r="I38" s="27"/>
      <c r="J38" s="27"/>
      <c r="K38" s="27"/>
      <c r="L38" s="26"/>
      <c r="M38" s="26"/>
      <c r="N38" s="26"/>
      <c r="O38" s="26"/>
      <c r="P38" s="26"/>
      <c r="Q38" s="27"/>
      <c r="R38" s="27"/>
      <c r="S38" s="27"/>
      <c r="T38" s="27"/>
      <c r="U38" s="27"/>
      <c r="V38" s="28"/>
      <c r="W38" s="28"/>
      <c r="X38" s="28"/>
      <c r="Y38" s="28"/>
      <c r="Z38" s="28"/>
      <c r="AA38" s="28"/>
      <c r="AB38" s="28"/>
      <c r="AC38" s="28"/>
      <c r="AD38" s="28"/>
      <c r="AE38" s="28"/>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6"/>
      <c r="BF38" s="26"/>
      <c r="BG38" s="26"/>
      <c r="BH38" s="26"/>
      <c r="BI38" s="26"/>
      <c r="BJ38" s="27"/>
      <c r="BK38" s="27"/>
      <c r="BL38" s="27"/>
      <c r="BM38" s="27"/>
      <c r="BN38" s="27"/>
      <c r="BO38" s="27"/>
      <c r="BP38" s="27"/>
      <c r="BQ38" s="27"/>
      <c r="BR38" s="27"/>
      <c r="BS38" s="27"/>
      <c r="BT38" s="26"/>
      <c r="BU38" s="26"/>
      <c r="BV38" s="26"/>
      <c r="BW38" s="26"/>
      <c r="BX38" s="26"/>
      <c r="BY38" s="29"/>
      <c r="BZ38" s="29"/>
      <c r="CA38" s="29"/>
      <c r="CB38" s="29"/>
      <c r="CC38" s="27"/>
      <c r="CD38" s="27"/>
      <c r="CE38" s="27"/>
      <c r="CF38" s="27"/>
      <c r="CG38" s="27"/>
      <c r="CH38" s="26"/>
      <c r="CI38" s="26"/>
      <c r="CJ38" s="26"/>
      <c r="CK38" s="26"/>
      <c r="CL38" s="26"/>
      <c r="CM38" s="30"/>
      <c r="CN38" s="30"/>
      <c r="CO38" s="30"/>
      <c r="CP38" s="30"/>
      <c r="CQ38" s="26"/>
      <c r="CR38" s="26"/>
      <c r="CS38" s="26"/>
      <c r="CT38" s="26"/>
      <c r="CU38" s="26"/>
      <c r="CV38" s="26"/>
      <c r="CW38" s="26"/>
      <c r="CX38" s="26"/>
      <c r="CY38" s="26"/>
      <c r="CZ38" s="26"/>
      <c r="DA38" s="26"/>
      <c r="DB38" s="26"/>
      <c r="DC38" s="26"/>
      <c r="DD38" s="26"/>
      <c r="DE38" s="26"/>
      <c r="DF38" s="27"/>
      <c r="DG38" s="27"/>
      <c r="DH38" s="27"/>
      <c r="DI38" s="27"/>
      <c r="DJ38" s="27"/>
      <c r="DK38" s="26"/>
      <c r="DL38" s="26"/>
      <c r="DM38" s="26"/>
      <c r="DN38" s="26"/>
      <c r="DO38" s="26"/>
      <c r="DP38" s="27"/>
      <c r="DQ38" s="27"/>
      <c r="DR38" s="27"/>
      <c r="DS38" s="27"/>
      <c r="DT38" s="27"/>
      <c r="DU38" s="30"/>
      <c r="DV38" s="30"/>
      <c r="DW38" s="30"/>
      <c r="DX38" s="30"/>
      <c r="DY38" s="28"/>
      <c r="DZ38" s="28"/>
      <c r="EA38" s="28"/>
      <c r="EB38" s="28"/>
      <c r="EC38" s="28"/>
      <c r="ED38" s="27"/>
      <c r="EE38" s="27"/>
      <c r="EF38" s="27"/>
      <c r="EG38" s="27"/>
      <c r="EH38" s="27"/>
      <c r="EI38" s="27"/>
      <c r="EJ38" s="27"/>
      <c r="EK38" s="27"/>
      <c r="EL38" s="27"/>
      <c r="EM38" s="27"/>
      <c r="EN38" s="26"/>
      <c r="EO38" s="26"/>
      <c r="EP38" s="26"/>
      <c r="EQ38" s="26"/>
      <c r="ER38" s="26"/>
      <c r="ES38" s="27"/>
      <c r="ET38" s="27"/>
      <c r="EU38" s="27"/>
      <c r="EV38" s="27"/>
      <c r="EW38" s="27"/>
      <c r="EX38" s="27"/>
      <c r="EY38" s="27"/>
      <c r="EZ38" s="27"/>
      <c r="FA38" s="27"/>
      <c r="FB38" s="27"/>
      <c r="FC38" s="27"/>
      <c r="FD38" s="27"/>
      <c r="FE38" s="27"/>
      <c r="FF38" s="27"/>
      <c r="FG38" s="27"/>
      <c r="FH38" s="28"/>
      <c r="FI38" s="28"/>
      <c r="FJ38" s="28"/>
      <c r="FK38" s="28"/>
      <c r="FL38" s="28"/>
      <c r="FM38" s="28"/>
      <c r="FN38" s="28"/>
      <c r="FO38" s="28"/>
      <c r="FP38" s="28"/>
      <c r="FQ38" s="28"/>
      <c r="FR38" s="26"/>
      <c r="FS38" s="26"/>
      <c r="FT38" s="26"/>
      <c r="FU38" s="26"/>
      <c r="FV38" s="26"/>
      <c r="FW38" s="28"/>
      <c r="FX38" s="28"/>
      <c r="FY38" s="28"/>
      <c r="FZ38" s="28"/>
      <c r="GA38" s="28"/>
      <c r="GB38" s="30"/>
      <c r="GC38" s="30"/>
      <c r="GD38" s="30"/>
      <c r="GE38" s="30"/>
      <c r="GF38" s="27"/>
      <c r="GG38" s="27"/>
      <c r="GH38" s="27"/>
      <c r="GI38" s="27"/>
      <c r="GJ38" s="27"/>
      <c r="GK38" s="27"/>
      <c r="GL38" s="27"/>
      <c r="GM38" s="27"/>
      <c r="GN38" s="27"/>
      <c r="GO38" s="27"/>
      <c r="GP38" s="27"/>
      <c r="GQ38" s="27"/>
      <c r="GR38" s="27"/>
      <c r="GS38" s="27"/>
      <c r="GT38" s="27"/>
      <c r="GU38" s="27"/>
      <c r="GV38" s="27"/>
      <c r="GW38" s="27"/>
      <c r="GX38" s="30"/>
      <c r="GY38" s="30"/>
      <c r="GZ38" s="30"/>
      <c r="HA38" s="30"/>
      <c r="HB38" s="28"/>
      <c r="HC38" s="28"/>
      <c r="HD38" s="28"/>
      <c r="HE38" s="28"/>
      <c r="HF38" s="28"/>
      <c r="HG38" s="28"/>
      <c r="HH38" s="28"/>
      <c r="HI38" s="28"/>
      <c r="HJ38" s="28"/>
      <c r="HK38" s="28"/>
      <c r="HL38" s="27"/>
      <c r="HM38" s="27"/>
      <c r="HN38" s="27"/>
      <c r="HO38" s="27"/>
      <c r="HP38" s="27"/>
      <c r="HQ38" s="27"/>
      <c r="HR38" s="27"/>
      <c r="HS38" s="27"/>
      <c r="HT38" s="27"/>
      <c r="HU38" s="27"/>
      <c r="HV38" s="27"/>
      <c r="HW38" s="27"/>
      <c r="HX38" s="27"/>
      <c r="HY38" s="27"/>
      <c r="HZ38" s="27"/>
      <c r="IA38" s="27"/>
      <c r="IB38" s="27"/>
      <c r="IC38" s="27"/>
      <c r="ID38" s="27"/>
      <c r="IE38" s="27"/>
    </row>
    <row r="39" spans="1:239" hidden="1" x14ac:dyDescent="0.25">
      <c r="A39" s="25">
        <v>1810</v>
      </c>
      <c r="B39" s="26"/>
      <c r="C39" s="26"/>
      <c r="D39" s="26"/>
      <c r="E39" s="26"/>
      <c r="F39" s="26"/>
      <c r="G39" s="27"/>
      <c r="H39" s="27"/>
      <c r="I39" s="27"/>
      <c r="J39" s="27"/>
      <c r="K39" s="27"/>
      <c r="L39" s="26"/>
      <c r="M39" s="26"/>
      <c r="N39" s="26"/>
      <c r="O39" s="26"/>
      <c r="P39" s="26"/>
      <c r="Q39" s="27"/>
      <c r="R39" s="27"/>
      <c r="S39" s="27"/>
      <c r="T39" s="27"/>
      <c r="U39" s="27"/>
      <c r="V39" s="28"/>
      <c r="W39" s="28"/>
      <c r="X39" s="28"/>
      <c r="Y39" s="28"/>
      <c r="Z39" s="28"/>
      <c r="AA39" s="28"/>
      <c r="AB39" s="28"/>
      <c r="AC39" s="28"/>
      <c r="AD39" s="28"/>
      <c r="AE39" s="28"/>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6"/>
      <c r="BF39" s="26"/>
      <c r="BG39" s="26"/>
      <c r="BH39" s="26"/>
      <c r="BI39" s="26"/>
      <c r="BJ39" s="27"/>
      <c r="BK39" s="27"/>
      <c r="BL39" s="27"/>
      <c r="BM39" s="27"/>
      <c r="BN39" s="27"/>
      <c r="BO39" s="27"/>
      <c r="BP39" s="27"/>
      <c r="BQ39" s="27"/>
      <c r="BR39" s="27"/>
      <c r="BS39" s="27"/>
      <c r="BT39" s="26"/>
      <c r="BU39" s="26"/>
      <c r="BV39" s="26"/>
      <c r="BW39" s="26"/>
      <c r="BX39" s="26"/>
      <c r="BY39" s="29"/>
      <c r="BZ39" s="29"/>
      <c r="CA39" s="29"/>
      <c r="CB39" s="29"/>
      <c r="CC39" s="27"/>
      <c r="CD39" s="27"/>
      <c r="CE39" s="27"/>
      <c r="CF39" s="27"/>
      <c r="CG39" s="27"/>
      <c r="CH39" s="26"/>
      <c r="CI39" s="26"/>
      <c r="CJ39" s="26"/>
      <c r="CK39" s="26"/>
      <c r="CL39" s="26"/>
      <c r="CM39" s="30"/>
      <c r="CN39" s="30"/>
      <c r="CO39" s="30"/>
      <c r="CP39" s="30"/>
      <c r="CQ39" s="26"/>
      <c r="CR39" s="26"/>
      <c r="CS39" s="26"/>
      <c r="CT39" s="26"/>
      <c r="CU39" s="26"/>
      <c r="CV39" s="26"/>
      <c r="CW39" s="26"/>
      <c r="CX39" s="26"/>
      <c r="CY39" s="26"/>
      <c r="CZ39" s="26"/>
      <c r="DA39" s="26"/>
      <c r="DB39" s="26"/>
      <c r="DC39" s="26"/>
      <c r="DD39" s="26"/>
      <c r="DE39" s="26"/>
      <c r="DF39" s="27"/>
      <c r="DG39" s="27"/>
      <c r="DH39" s="27"/>
      <c r="DI39" s="27"/>
      <c r="DJ39" s="27"/>
      <c r="DK39" s="26"/>
      <c r="DL39" s="26"/>
      <c r="DM39" s="26"/>
      <c r="DN39" s="26"/>
      <c r="DO39" s="26"/>
      <c r="DP39" s="27"/>
      <c r="DQ39" s="27"/>
      <c r="DR39" s="27"/>
      <c r="DS39" s="27"/>
      <c r="DT39" s="27"/>
      <c r="DU39" s="30"/>
      <c r="DV39" s="30"/>
      <c r="DW39" s="30"/>
      <c r="DX39" s="30"/>
      <c r="DY39" s="28"/>
      <c r="DZ39" s="28"/>
      <c r="EA39" s="28"/>
      <c r="EB39" s="28"/>
      <c r="EC39" s="28"/>
      <c r="ED39" s="27"/>
      <c r="EE39" s="27"/>
      <c r="EF39" s="27"/>
      <c r="EG39" s="27"/>
      <c r="EH39" s="27"/>
      <c r="EI39" s="27"/>
      <c r="EJ39" s="27"/>
      <c r="EK39" s="27"/>
      <c r="EL39" s="27"/>
      <c r="EM39" s="27"/>
      <c r="EN39" s="26"/>
      <c r="EO39" s="26"/>
      <c r="EP39" s="26"/>
      <c r="EQ39" s="26"/>
      <c r="ER39" s="26"/>
      <c r="ES39" s="27"/>
      <c r="ET39" s="27"/>
      <c r="EU39" s="27"/>
      <c r="EV39" s="27"/>
      <c r="EW39" s="27"/>
      <c r="EX39" s="27"/>
      <c r="EY39" s="27"/>
      <c r="EZ39" s="27"/>
      <c r="FA39" s="27"/>
      <c r="FB39" s="27"/>
      <c r="FC39" s="27"/>
      <c r="FD39" s="27"/>
      <c r="FE39" s="27"/>
      <c r="FF39" s="27"/>
      <c r="FG39" s="27"/>
      <c r="FH39" s="28"/>
      <c r="FI39" s="28"/>
      <c r="FJ39" s="28"/>
      <c r="FK39" s="28"/>
      <c r="FL39" s="28"/>
      <c r="FM39" s="28"/>
      <c r="FN39" s="28"/>
      <c r="FO39" s="28"/>
      <c r="FP39" s="28"/>
      <c r="FQ39" s="28"/>
      <c r="FR39" s="26"/>
      <c r="FS39" s="26"/>
      <c r="FT39" s="26"/>
      <c r="FU39" s="26"/>
      <c r="FV39" s="26"/>
      <c r="FW39" s="28"/>
      <c r="FX39" s="28"/>
      <c r="FY39" s="28"/>
      <c r="FZ39" s="28"/>
      <c r="GA39" s="28"/>
      <c r="GB39" s="30"/>
      <c r="GC39" s="30"/>
      <c r="GD39" s="30"/>
      <c r="GE39" s="30"/>
      <c r="GF39" s="27"/>
      <c r="GG39" s="27"/>
      <c r="GH39" s="27"/>
      <c r="GI39" s="27"/>
      <c r="GJ39" s="27"/>
      <c r="GK39" s="27"/>
      <c r="GL39" s="27"/>
      <c r="GM39" s="27"/>
      <c r="GN39" s="27"/>
      <c r="GO39" s="27"/>
      <c r="GP39" s="27"/>
      <c r="GQ39" s="27"/>
      <c r="GR39" s="27"/>
      <c r="GS39" s="27"/>
      <c r="GT39" s="27"/>
      <c r="GU39" s="27"/>
      <c r="GV39" s="27"/>
      <c r="GW39" s="27"/>
      <c r="GX39" s="30"/>
      <c r="GY39" s="30"/>
      <c r="GZ39" s="30"/>
      <c r="HA39" s="30"/>
      <c r="HB39" s="28"/>
      <c r="HC39" s="28"/>
      <c r="HD39" s="28"/>
      <c r="HE39" s="28"/>
      <c r="HF39" s="28"/>
      <c r="HG39" s="28"/>
      <c r="HH39" s="28"/>
      <c r="HI39" s="28"/>
      <c r="HJ39" s="28"/>
      <c r="HK39" s="28"/>
      <c r="HL39" s="27"/>
      <c r="HM39" s="27"/>
      <c r="HN39" s="27"/>
      <c r="HO39" s="27"/>
      <c r="HP39" s="27"/>
      <c r="HQ39" s="27"/>
      <c r="HR39" s="27"/>
      <c r="HS39" s="27"/>
      <c r="HT39" s="27"/>
      <c r="HU39" s="27"/>
      <c r="HV39" s="27"/>
      <c r="HW39" s="27"/>
      <c r="HX39" s="27"/>
      <c r="HY39" s="27"/>
      <c r="HZ39" s="27"/>
      <c r="IA39" s="27"/>
      <c r="IB39" s="27"/>
      <c r="IC39" s="27"/>
      <c r="ID39" s="27"/>
      <c r="IE39" s="27"/>
    </row>
    <row r="40" spans="1:239" hidden="1" x14ac:dyDescent="0.25">
      <c r="A40" s="25">
        <v>1811</v>
      </c>
      <c r="B40" s="26"/>
      <c r="C40" s="26"/>
      <c r="D40" s="26"/>
      <c r="E40" s="26"/>
      <c r="F40" s="26"/>
      <c r="G40" s="27"/>
      <c r="H40" s="27"/>
      <c r="I40" s="27"/>
      <c r="J40" s="27"/>
      <c r="K40" s="27"/>
      <c r="L40" s="26"/>
      <c r="M40" s="26"/>
      <c r="N40" s="26"/>
      <c r="O40" s="26"/>
      <c r="P40" s="26"/>
      <c r="Q40" s="27"/>
      <c r="R40" s="27"/>
      <c r="S40" s="27"/>
      <c r="T40" s="27"/>
      <c r="U40" s="27"/>
      <c r="V40" s="28"/>
      <c r="W40" s="28"/>
      <c r="X40" s="28"/>
      <c r="Y40" s="28"/>
      <c r="Z40" s="28"/>
      <c r="AA40" s="28"/>
      <c r="AB40" s="28"/>
      <c r="AC40" s="28"/>
      <c r="AD40" s="28"/>
      <c r="AE40" s="28"/>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6"/>
      <c r="BF40" s="26"/>
      <c r="BG40" s="26"/>
      <c r="BH40" s="26"/>
      <c r="BI40" s="26"/>
      <c r="BJ40" s="27"/>
      <c r="BK40" s="27"/>
      <c r="BL40" s="27"/>
      <c r="BM40" s="27"/>
      <c r="BN40" s="27"/>
      <c r="BO40" s="27"/>
      <c r="BP40" s="27"/>
      <c r="BQ40" s="27"/>
      <c r="BR40" s="27"/>
      <c r="BS40" s="27"/>
      <c r="BT40" s="26"/>
      <c r="BU40" s="26"/>
      <c r="BV40" s="26"/>
      <c r="BW40" s="26"/>
      <c r="BX40" s="26"/>
      <c r="BY40" s="29"/>
      <c r="BZ40" s="29"/>
      <c r="CA40" s="29"/>
      <c r="CB40" s="29"/>
      <c r="CC40" s="27"/>
      <c r="CD40" s="27"/>
      <c r="CE40" s="27"/>
      <c r="CF40" s="27"/>
      <c r="CG40" s="27"/>
      <c r="CH40" s="26"/>
      <c r="CI40" s="26"/>
      <c r="CJ40" s="26"/>
      <c r="CK40" s="26"/>
      <c r="CL40" s="26"/>
      <c r="CM40" s="30"/>
      <c r="CN40" s="30"/>
      <c r="CO40" s="30"/>
      <c r="CP40" s="30"/>
      <c r="CQ40" s="26"/>
      <c r="CR40" s="26"/>
      <c r="CS40" s="26"/>
      <c r="CT40" s="26"/>
      <c r="CU40" s="26"/>
      <c r="CV40" s="26"/>
      <c r="CW40" s="26"/>
      <c r="CX40" s="26"/>
      <c r="CY40" s="26"/>
      <c r="CZ40" s="26"/>
      <c r="DA40" s="26"/>
      <c r="DB40" s="26"/>
      <c r="DC40" s="26"/>
      <c r="DD40" s="26"/>
      <c r="DE40" s="26"/>
      <c r="DF40" s="27"/>
      <c r="DG40" s="27"/>
      <c r="DH40" s="27"/>
      <c r="DI40" s="27"/>
      <c r="DJ40" s="27"/>
      <c r="DK40" s="26"/>
      <c r="DL40" s="26"/>
      <c r="DM40" s="26"/>
      <c r="DN40" s="26"/>
      <c r="DO40" s="26"/>
      <c r="DP40" s="27"/>
      <c r="DQ40" s="27"/>
      <c r="DR40" s="27"/>
      <c r="DS40" s="27"/>
      <c r="DT40" s="27"/>
      <c r="DU40" s="30"/>
      <c r="DV40" s="30"/>
      <c r="DW40" s="30"/>
      <c r="DX40" s="30"/>
      <c r="DY40" s="28"/>
      <c r="DZ40" s="28"/>
      <c r="EA40" s="28"/>
      <c r="EB40" s="28"/>
      <c r="EC40" s="28"/>
      <c r="ED40" s="27"/>
      <c r="EE40" s="27"/>
      <c r="EF40" s="27"/>
      <c r="EG40" s="27"/>
      <c r="EH40" s="27"/>
      <c r="EI40" s="27"/>
      <c r="EJ40" s="27"/>
      <c r="EK40" s="27"/>
      <c r="EL40" s="27"/>
      <c r="EM40" s="27"/>
      <c r="EN40" s="26"/>
      <c r="EO40" s="26"/>
      <c r="EP40" s="26"/>
      <c r="EQ40" s="26"/>
      <c r="ER40" s="26"/>
      <c r="ES40" s="27"/>
      <c r="ET40" s="27"/>
      <c r="EU40" s="27"/>
      <c r="EV40" s="27"/>
      <c r="EW40" s="27"/>
      <c r="EX40" s="27"/>
      <c r="EY40" s="27"/>
      <c r="EZ40" s="27"/>
      <c r="FA40" s="27"/>
      <c r="FB40" s="27"/>
      <c r="FC40" s="27"/>
      <c r="FD40" s="27"/>
      <c r="FE40" s="27"/>
      <c r="FF40" s="27"/>
      <c r="FG40" s="27"/>
      <c r="FH40" s="28"/>
      <c r="FI40" s="28"/>
      <c r="FJ40" s="28"/>
      <c r="FK40" s="28"/>
      <c r="FL40" s="28"/>
      <c r="FM40" s="28"/>
      <c r="FN40" s="28"/>
      <c r="FO40" s="28"/>
      <c r="FP40" s="28"/>
      <c r="FQ40" s="28"/>
      <c r="FR40" s="26"/>
      <c r="FS40" s="26"/>
      <c r="FT40" s="26"/>
      <c r="FU40" s="26"/>
      <c r="FV40" s="26"/>
      <c r="FW40" s="28"/>
      <c r="FX40" s="28"/>
      <c r="FY40" s="28"/>
      <c r="FZ40" s="28"/>
      <c r="GA40" s="28"/>
      <c r="GB40" s="30"/>
      <c r="GC40" s="30"/>
      <c r="GD40" s="30"/>
      <c r="GE40" s="30"/>
      <c r="GF40" s="27"/>
      <c r="GG40" s="27"/>
      <c r="GH40" s="27"/>
      <c r="GI40" s="27"/>
      <c r="GJ40" s="27"/>
      <c r="GK40" s="27"/>
      <c r="GL40" s="27"/>
      <c r="GM40" s="27"/>
      <c r="GN40" s="27"/>
      <c r="GO40" s="27"/>
      <c r="GP40" s="27"/>
      <c r="GQ40" s="27"/>
      <c r="GR40" s="27"/>
      <c r="GS40" s="27"/>
      <c r="GT40" s="27"/>
      <c r="GU40" s="27"/>
      <c r="GV40" s="27"/>
      <c r="GW40" s="27"/>
      <c r="GX40" s="30"/>
      <c r="GY40" s="30"/>
      <c r="GZ40" s="30"/>
      <c r="HA40" s="30"/>
      <c r="HB40" s="28"/>
      <c r="HC40" s="28"/>
      <c r="HD40" s="28"/>
      <c r="HE40" s="28"/>
      <c r="HF40" s="28"/>
      <c r="HG40" s="28"/>
      <c r="HH40" s="28"/>
      <c r="HI40" s="28"/>
      <c r="HJ40" s="28"/>
      <c r="HK40" s="28"/>
      <c r="HL40" s="27"/>
      <c r="HM40" s="27"/>
      <c r="HN40" s="27"/>
      <c r="HO40" s="27"/>
      <c r="HP40" s="27"/>
      <c r="HQ40" s="27"/>
      <c r="HR40" s="27"/>
      <c r="HS40" s="27"/>
      <c r="HT40" s="27"/>
      <c r="HU40" s="27"/>
      <c r="HV40" s="27"/>
      <c r="HW40" s="27"/>
      <c r="HX40" s="27"/>
      <c r="HY40" s="27"/>
      <c r="HZ40" s="27"/>
      <c r="IA40" s="27"/>
      <c r="IB40" s="27"/>
      <c r="IC40" s="27"/>
      <c r="ID40" s="27"/>
      <c r="IE40" s="27"/>
    </row>
    <row r="41" spans="1:239" hidden="1" x14ac:dyDescent="0.25">
      <c r="A41" s="25">
        <v>1812</v>
      </c>
      <c r="B41" s="26"/>
      <c r="C41" s="26"/>
      <c r="D41" s="26"/>
      <c r="E41" s="26"/>
      <c r="F41" s="26"/>
      <c r="G41" s="27"/>
      <c r="H41" s="27"/>
      <c r="I41" s="27"/>
      <c r="J41" s="27"/>
      <c r="K41" s="27"/>
      <c r="L41" s="26"/>
      <c r="M41" s="26"/>
      <c r="N41" s="26"/>
      <c r="O41" s="26"/>
      <c r="P41" s="26"/>
      <c r="Q41" s="27"/>
      <c r="R41" s="27"/>
      <c r="S41" s="27"/>
      <c r="T41" s="27"/>
      <c r="U41" s="27"/>
      <c r="V41" s="28"/>
      <c r="W41" s="28"/>
      <c r="X41" s="28"/>
      <c r="Y41" s="28"/>
      <c r="Z41" s="28"/>
      <c r="AA41" s="28"/>
      <c r="AB41" s="28"/>
      <c r="AC41" s="28"/>
      <c r="AD41" s="28"/>
      <c r="AE41" s="28"/>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6"/>
      <c r="BF41" s="26"/>
      <c r="BG41" s="26"/>
      <c r="BH41" s="26"/>
      <c r="BI41" s="26"/>
      <c r="BJ41" s="27"/>
      <c r="BK41" s="27"/>
      <c r="BL41" s="27"/>
      <c r="BM41" s="27"/>
      <c r="BN41" s="27"/>
      <c r="BO41" s="27"/>
      <c r="BP41" s="27"/>
      <c r="BQ41" s="27"/>
      <c r="BR41" s="27"/>
      <c r="BS41" s="27"/>
      <c r="BT41" s="26"/>
      <c r="BU41" s="26"/>
      <c r="BV41" s="26"/>
      <c r="BW41" s="26"/>
      <c r="BX41" s="26"/>
      <c r="BY41" s="29"/>
      <c r="BZ41" s="29"/>
      <c r="CA41" s="29"/>
      <c r="CB41" s="29"/>
      <c r="CC41" s="27"/>
      <c r="CD41" s="27"/>
      <c r="CE41" s="27"/>
      <c r="CF41" s="27"/>
      <c r="CG41" s="27"/>
      <c r="CH41" s="26"/>
      <c r="CI41" s="26"/>
      <c r="CJ41" s="26"/>
      <c r="CK41" s="26"/>
      <c r="CL41" s="26"/>
      <c r="CM41" s="30"/>
      <c r="CN41" s="30"/>
      <c r="CO41" s="30"/>
      <c r="CP41" s="30"/>
      <c r="CQ41" s="26"/>
      <c r="CR41" s="26"/>
      <c r="CS41" s="26"/>
      <c r="CT41" s="26"/>
      <c r="CU41" s="26"/>
      <c r="CV41" s="26"/>
      <c r="CW41" s="26"/>
      <c r="CX41" s="26"/>
      <c r="CY41" s="26"/>
      <c r="CZ41" s="26"/>
      <c r="DA41" s="26"/>
      <c r="DB41" s="26"/>
      <c r="DC41" s="26"/>
      <c r="DD41" s="26"/>
      <c r="DE41" s="26"/>
      <c r="DF41" s="27"/>
      <c r="DG41" s="27"/>
      <c r="DH41" s="27"/>
      <c r="DI41" s="27"/>
      <c r="DJ41" s="27"/>
      <c r="DK41" s="26"/>
      <c r="DL41" s="26"/>
      <c r="DM41" s="26"/>
      <c r="DN41" s="26"/>
      <c r="DO41" s="26"/>
      <c r="DP41" s="27"/>
      <c r="DQ41" s="27"/>
      <c r="DR41" s="27"/>
      <c r="DS41" s="27"/>
      <c r="DT41" s="27"/>
      <c r="DU41" s="30"/>
      <c r="DV41" s="30"/>
      <c r="DW41" s="30"/>
      <c r="DX41" s="30"/>
      <c r="DY41" s="28"/>
      <c r="DZ41" s="28"/>
      <c r="EA41" s="28"/>
      <c r="EB41" s="28"/>
      <c r="EC41" s="28"/>
      <c r="ED41" s="27"/>
      <c r="EE41" s="27"/>
      <c r="EF41" s="27"/>
      <c r="EG41" s="27"/>
      <c r="EH41" s="27"/>
      <c r="EI41" s="27"/>
      <c r="EJ41" s="27"/>
      <c r="EK41" s="27"/>
      <c r="EL41" s="27"/>
      <c r="EM41" s="27"/>
      <c r="EN41" s="26"/>
      <c r="EO41" s="26"/>
      <c r="EP41" s="26"/>
      <c r="EQ41" s="26"/>
      <c r="ER41" s="26"/>
      <c r="ES41" s="27"/>
      <c r="ET41" s="27"/>
      <c r="EU41" s="27"/>
      <c r="EV41" s="27"/>
      <c r="EW41" s="27"/>
      <c r="EX41" s="27"/>
      <c r="EY41" s="27"/>
      <c r="EZ41" s="27"/>
      <c r="FA41" s="27"/>
      <c r="FB41" s="27"/>
      <c r="FC41" s="27"/>
      <c r="FD41" s="27"/>
      <c r="FE41" s="27"/>
      <c r="FF41" s="27"/>
      <c r="FG41" s="27"/>
      <c r="FH41" s="28"/>
      <c r="FI41" s="28"/>
      <c r="FJ41" s="28"/>
      <c r="FK41" s="28"/>
      <c r="FL41" s="28"/>
      <c r="FM41" s="28"/>
      <c r="FN41" s="28"/>
      <c r="FO41" s="28"/>
      <c r="FP41" s="28"/>
      <c r="FQ41" s="28"/>
      <c r="FR41" s="26"/>
      <c r="FS41" s="26"/>
      <c r="FT41" s="26"/>
      <c r="FU41" s="26"/>
      <c r="FV41" s="26"/>
      <c r="FW41" s="28"/>
      <c r="FX41" s="28"/>
      <c r="FY41" s="28"/>
      <c r="FZ41" s="28"/>
      <c r="GA41" s="28"/>
      <c r="GB41" s="30"/>
      <c r="GC41" s="30"/>
      <c r="GD41" s="30"/>
      <c r="GE41" s="30"/>
      <c r="GF41" s="27"/>
      <c r="GG41" s="27"/>
      <c r="GH41" s="27"/>
      <c r="GI41" s="27"/>
      <c r="GJ41" s="27"/>
      <c r="GK41" s="27"/>
      <c r="GL41" s="27"/>
      <c r="GM41" s="27"/>
      <c r="GN41" s="27"/>
      <c r="GO41" s="27"/>
      <c r="GP41" s="27"/>
      <c r="GQ41" s="27"/>
      <c r="GR41" s="27"/>
      <c r="GS41" s="27"/>
      <c r="GT41" s="27"/>
      <c r="GU41" s="27"/>
      <c r="GV41" s="27"/>
      <c r="GW41" s="27"/>
      <c r="GX41" s="30"/>
      <c r="GY41" s="30"/>
      <c r="GZ41" s="30"/>
      <c r="HA41" s="30"/>
      <c r="HB41" s="28"/>
      <c r="HC41" s="28"/>
      <c r="HD41" s="28"/>
      <c r="HE41" s="28"/>
      <c r="HF41" s="28"/>
      <c r="HG41" s="28"/>
      <c r="HH41" s="28"/>
      <c r="HI41" s="28"/>
      <c r="HJ41" s="28"/>
      <c r="HK41" s="28"/>
      <c r="HL41" s="27"/>
      <c r="HM41" s="27"/>
      <c r="HN41" s="27"/>
      <c r="HO41" s="27"/>
      <c r="HP41" s="27"/>
      <c r="HQ41" s="27"/>
      <c r="HR41" s="27"/>
      <c r="HS41" s="27"/>
      <c r="HT41" s="27"/>
      <c r="HU41" s="27"/>
      <c r="HV41" s="27"/>
      <c r="HW41" s="27"/>
      <c r="HX41" s="27"/>
      <c r="HY41" s="27"/>
      <c r="HZ41" s="27"/>
      <c r="IA41" s="27"/>
      <c r="IB41" s="27"/>
      <c r="IC41" s="27"/>
      <c r="ID41" s="27"/>
      <c r="IE41" s="27"/>
    </row>
    <row r="42" spans="1:239" hidden="1" x14ac:dyDescent="0.25">
      <c r="A42" s="25">
        <v>1813</v>
      </c>
      <c r="B42" s="26"/>
      <c r="C42" s="26"/>
      <c r="D42" s="26"/>
      <c r="E42" s="26"/>
      <c r="F42" s="26"/>
      <c r="G42" s="27"/>
      <c r="H42" s="27"/>
      <c r="I42" s="27"/>
      <c r="J42" s="27"/>
      <c r="K42" s="27"/>
      <c r="L42" s="26"/>
      <c r="M42" s="26"/>
      <c r="N42" s="26"/>
      <c r="O42" s="26"/>
      <c r="P42" s="26"/>
      <c r="Q42" s="27"/>
      <c r="R42" s="27"/>
      <c r="S42" s="27"/>
      <c r="T42" s="27"/>
      <c r="U42" s="27"/>
      <c r="V42" s="28"/>
      <c r="W42" s="28"/>
      <c r="X42" s="28"/>
      <c r="Y42" s="28"/>
      <c r="Z42" s="28"/>
      <c r="AA42" s="28"/>
      <c r="AB42" s="28"/>
      <c r="AC42" s="28"/>
      <c r="AD42" s="28"/>
      <c r="AE42" s="28"/>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6"/>
      <c r="BF42" s="26"/>
      <c r="BG42" s="26"/>
      <c r="BH42" s="26"/>
      <c r="BI42" s="26"/>
      <c r="BJ42" s="27"/>
      <c r="BK42" s="27"/>
      <c r="BL42" s="27"/>
      <c r="BM42" s="27"/>
      <c r="BN42" s="27"/>
      <c r="BO42" s="27"/>
      <c r="BP42" s="27"/>
      <c r="BQ42" s="27"/>
      <c r="BR42" s="27"/>
      <c r="BS42" s="27"/>
      <c r="BT42" s="26"/>
      <c r="BU42" s="26"/>
      <c r="BV42" s="26"/>
      <c r="BW42" s="26"/>
      <c r="BX42" s="26"/>
      <c r="BY42" s="29"/>
      <c r="BZ42" s="29"/>
      <c r="CA42" s="29"/>
      <c r="CB42" s="29"/>
      <c r="CC42" s="27"/>
      <c r="CD42" s="27"/>
      <c r="CE42" s="27"/>
      <c r="CF42" s="27"/>
      <c r="CG42" s="27"/>
      <c r="CH42" s="26"/>
      <c r="CI42" s="26"/>
      <c r="CJ42" s="26"/>
      <c r="CK42" s="26"/>
      <c r="CL42" s="26"/>
      <c r="CM42" s="30"/>
      <c r="CN42" s="30"/>
      <c r="CO42" s="30"/>
      <c r="CP42" s="30"/>
      <c r="CQ42" s="26"/>
      <c r="CR42" s="26"/>
      <c r="CS42" s="26"/>
      <c r="CT42" s="26"/>
      <c r="CU42" s="26"/>
      <c r="CV42" s="26"/>
      <c r="CW42" s="26"/>
      <c r="CX42" s="26"/>
      <c r="CY42" s="26"/>
      <c r="CZ42" s="26"/>
      <c r="DA42" s="26"/>
      <c r="DB42" s="26"/>
      <c r="DC42" s="26"/>
      <c r="DD42" s="26"/>
      <c r="DE42" s="26"/>
      <c r="DF42" s="27"/>
      <c r="DG42" s="27"/>
      <c r="DH42" s="27"/>
      <c r="DI42" s="27"/>
      <c r="DJ42" s="27"/>
      <c r="DK42" s="26"/>
      <c r="DL42" s="26"/>
      <c r="DM42" s="26"/>
      <c r="DN42" s="26"/>
      <c r="DO42" s="26"/>
      <c r="DP42" s="27"/>
      <c r="DQ42" s="27"/>
      <c r="DR42" s="27"/>
      <c r="DS42" s="27"/>
      <c r="DT42" s="27"/>
      <c r="DU42" s="30"/>
      <c r="DV42" s="30"/>
      <c r="DW42" s="30"/>
      <c r="DX42" s="30"/>
      <c r="DY42" s="28"/>
      <c r="DZ42" s="28"/>
      <c r="EA42" s="28"/>
      <c r="EB42" s="28"/>
      <c r="EC42" s="28"/>
      <c r="ED42" s="27"/>
      <c r="EE42" s="27"/>
      <c r="EF42" s="27"/>
      <c r="EG42" s="27"/>
      <c r="EH42" s="27"/>
      <c r="EI42" s="27"/>
      <c r="EJ42" s="27"/>
      <c r="EK42" s="27"/>
      <c r="EL42" s="27"/>
      <c r="EM42" s="27"/>
      <c r="EN42" s="26"/>
      <c r="EO42" s="26"/>
      <c r="EP42" s="26"/>
      <c r="EQ42" s="26"/>
      <c r="ER42" s="26"/>
      <c r="ES42" s="27"/>
      <c r="ET42" s="27"/>
      <c r="EU42" s="27"/>
      <c r="EV42" s="27"/>
      <c r="EW42" s="27"/>
      <c r="EX42" s="27"/>
      <c r="EY42" s="27"/>
      <c r="EZ42" s="27"/>
      <c r="FA42" s="27"/>
      <c r="FB42" s="27"/>
      <c r="FC42" s="27"/>
      <c r="FD42" s="27"/>
      <c r="FE42" s="27"/>
      <c r="FF42" s="27"/>
      <c r="FG42" s="27"/>
      <c r="FH42" s="28"/>
      <c r="FI42" s="28"/>
      <c r="FJ42" s="28"/>
      <c r="FK42" s="28"/>
      <c r="FL42" s="28"/>
      <c r="FM42" s="28"/>
      <c r="FN42" s="28"/>
      <c r="FO42" s="28"/>
      <c r="FP42" s="28"/>
      <c r="FQ42" s="28"/>
      <c r="FR42" s="26"/>
      <c r="FS42" s="26"/>
      <c r="FT42" s="26"/>
      <c r="FU42" s="26"/>
      <c r="FV42" s="26"/>
      <c r="FW42" s="28"/>
      <c r="FX42" s="28"/>
      <c r="FY42" s="28"/>
      <c r="FZ42" s="28"/>
      <c r="GA42" s="28"/>
      <c r="GB42" s="30"/>
      <c r="GC42" s="30"/>
      <c r="GD42" s="30"/>
      <c r="GE42" s="30"/>
      <c r="GF42" s="27"/>
      <c r="GG42" s="27"/>
      <c r="GH42" s="27"/>
      <c r="GI42" s="27"/>
      <c r="GJ42" s="27"/>
      <c r="GK42" s="27"/>
      <c r="GL42" s="27"/>
      <c r="GM42" s="27"/>
      <c r="GN42" s="27"/>
      <c r="GO42" s="27"/>
      <c r="GP42" s="27"/>
      <c r="GQ42" s="27"/>
      <c r="GR42" s="27"/>
      <c r="GS42" s="27"/>
      <c r="GT42" s="27"/>
      <c r="GU42" s="27"/>
      <c r="GV42" s="27"/>
      <c r="GW42" s="27"/>
      <c r="GX42" s="30"/>
      <c r="GY42" s="30"/>
      <c r="GZ42" s="30"/>
      <c r="HA42" s="30"/>
      <c r="HB42" s="28"/>
      <c r="HC42" s="28"/>
      <c r="HD42" s="28"/>
      <c r="HE42" s="28"/>
      <c r="HF42" s="28"/>
      <c r="HG42" s="28"/>
      <c r="HH42" s="28"/>
      <c r="HI42" s="28"/>
      <c r="HJ42" s="28"/>
      <c r="HK42" s="28"/>
      <c r="HL42" s="27"/>
      <c r="HM42" s="27"/>
      <c r="HN42" s="27"/>
      <c r="HO42" s="27"/>
      <c r="HP42" s="27"/>
      <c r="HQ42" s="27"/>
      <c r="HR42" s="27"/>
      <c r="HS42" s="27"/>
      <c r="HT42" s="27"/>
      <c r="HU42" s="27"/>
      <c r="HV42" s="27"/>
      <c r="HW42" s="27"/>
      <c r="HX42" s="27"/>
      <c r="HY42" s="27"/>
      <c r="HZ42" s="27"/>
      <c r="IA42" s="27"/>
      <c r="IB42" s="27"/>
      <c r="IC42" s="27"/>
      <c r="ID42" s="27"/>
      <c r="IE42" s="27"/>
    </row>
    <row r="43" spans="1:239" hidden="1" x14ac:dyDescent="0.25">
      <c r="A43" s="25">
        <v>1814</v>
      </c>
      <c r="B43" s="26"/>
      <c r="C43" s="26"/>
      <c r="D43" s="26"/>
      <c r="E43" s="26"/>
      <c r="F43" s="26"/>
      <c r="G43" s="27"/>
      <c r="H43" s="27"/>
      <c r="I43" s="27"/>
      <c r="J43" s="27"/>
      <c r="K43" s="27"/>
      <c r="L43" s="26"/>
      <c r="M43" s="26"/>
      <c r="N43" s="26"/>
      <c r="O43" s="26"/>
      <c r="P43" s="26"/>
      <c r="Q43" s="27"/>
      <c r="R43" s="27"/>
      <c r="S43" s="27"/>
      <c r="T43" s="27"/>
      <c r="U43" s="27"/>
      <c r="V43" s="28"/>
      <c r="W43" s="28"/>
      <c r="X43" s="28"/>
      <c r="Y43" s="28"/>
      <c r="Z43" s="28"/>
      <c r="AA43" s="28"/>
      <c r="AB43" s="28"/>
      <c r="AC43" s="28"/>
      <c r="AD43" s="28"/>
      <c r="AE43" s="28"/>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6"/>
      <c r="BF43" s="26"/>
      <c r="BG43" s="26"/>
      <c r="BH43" s="26"/>
      <c r="BI43" s="26"/>
      <c r="BJ43" s="27"/>
      <c r="BK43" s="27"/>
      <c r="BL43" s="27"/>
      <c r="BM43" s="27"/>
      <c r="BN43" s="27"/>
      <c r="BO43" s="27"/>
      <c r="BP43" s="27"/>
      <c r="BQ43" s="27"/>
      <c r="BR43" s="27"/>
      <c r="BS43" s="27"/>
      <c r="BT43" s="26"/>
      <c r="BU43" s="26"/>
      <c r="BV43" s="26"/>
      <c r="BW43" s="26"/>
      <c r="BX43" s="26"/>
      <c r="BY43" s="29"/>
      <c r="BZ43" s="29"/>
      <c r="CA43" s="29"/>
      <c r="CB43" s="29"/>
      <c r="CC43" s="27"/>
      <c r="CD43" s="27"/>
      <c r="CE43" s="27"/>
      <c r="CF43" s="27"/>
      <c r="CG43" s="27"/>
      <c r="CH43" s="26"/>
      <c r="CI43" s="26"/>
      <c r="CJ43" s="26"/>
      <c r="CK43" s="26"/>
      <c r="CL43" s="26"/>
      <c r="CM43" s="30"/>
      <c r="CN43" s="30"/>
      <c r="CO43" s="30"/>
      <c r="CP43" s="30"/>
      <c r="CQ43" s="26"/>
      <c r="CR43" s="26"/>
      <c r="CS43" s="26"/>
      <c r="CT43" s="26"/>
      <c r="CU43" s="26"/>
      <c r="CV43" s="26"/>
      <c r="CW43" s="26"/>
      <c r="CX43" s="26"/>
      <c r="CY43" s="26"/>
      <c r="CZ43" s="26"/>
      <c r="DA43" s="26"/>
      <c r="DB43" s="26"/>
      <c r="DC43" s="26"/>
      <c r="DD43" s="26"/>
      <c r="DE43" s="26"/>
      <c r="DF43" s="27"/>
      <c r="DG43" s="27"/>
      <c r="DH43" s="27"/>
      <c r="DI43" s="27"/>
      <c r="DJ43" s="27"/>
      <c r="DK43" s="26"/>
      <c r="DL43" s="26"/>
      <c r="DM43" s="26"/>
      <c r="DN43" s="26"/>
      <c r="DO43" s="26"/>
      <c r="DP43" s="27"/>
      <c r="DQ43" s="27"/>
      <c r="DR43" s="27"/>
      <c r="DS43" s="27"/>
      <c r="DT43" s="27"/>
      <c r="DU43" s="30"/>
      <c r="DV43" s="30"/>
      <c r="DW43" s="30"/>
      <c r="DX43" s="30"/>
      <c r="DY43" s="28"/>
      <c r="DZ43" s="28"/>
      <c r="EA43" s="28"/>
      <c r="EB43" s="28"/>
      <c r="EC43" s="28"/>
      <c r="ED43" s="27"/>
      <c r="EE43" s="27"/>
      <c r="EF43" s="27"/>
      <c r="EG43" s="27"/>
      <c r="EH43" s="27"/>
      <c r="EI43" s="27"/>
      <c r="EJ43" s="27"/>
      <c r="EK43" s="27"/>
      <c r="EL43" s="27"/>
      <c r="EM43" s="27"/>
      <c r="EN43" s="26"/>
      <c r="EO43" s="26"/>
      <c r="EP43" s="26"/>
      <c r="EQ43" s="26"/>
      <c r="ER43" s="26"/>
      <c r="ES43" s="27"/>
      <c r="ET43" s="27"/>
      <c r="EU43" s="27"/>
      <c r="EV43" s="27"/>
      <c r="EW43" s="27"/>
      <c r="EX43" s="27"/>
      <c r="EY43" s="27"/>
      <c r="EZ43" s="27"/>
      <c r="FA43" s="27"/>
      <c r="FB43" s="27"/>
      <c r="FC43" s="27"/>
      <c r="FD43" s="27"/>
      <c r="FE43" s="27"/>
      <c r="FF43" s="27"/>
      <c r="FG43" s="27"/>
      <c r="FH43" s="28"/>
      <c r="FI43" s="28"/>
      <c r="FJ43" s="28"/>
      <c r="FK43" s="28"/>
      <c r="FL43" s="28"/>
      <c r="FM43" s="28"/>
      <c r="FN43" s="28"/>
      <c r="FO43" s="28"/>
      <c r="FP43" s="28"/>
      <c r="FQ43" s="28"/>
      <c r="FR43" s="26"/>
      <c r="FS43" s="26"/>
      <c r="FT43" s="26"/>
      <c r="FU43" s="26"/>
      <c r="FV43" s="26"/>
      <c r="FW43" s="28"/>
      <c r="FX43" s="28"/>
      <c r="FY43" s="28"/>
      <c r="FZ43" s="28"/>
      <c r="GA43" s="28"/>
      <c r="GB43" s="30"/>
      <c r="GC43" s="30"/>
      <c r="GD43" s="30"/>
      <c r="GE43" s="30"/>
      <c r="GF43" s="27"/>
      <c r="GG43" s="27"/>
      <c r="GH43" s="27"/>
      <c r="GI43" s="27"/>
      <c r="GJ43" s="27"/>
      <c r="GK43" s="27"/>
      <c r="GL43" s="27"/>
      <c r="GM43" s="27"/>
      <c r="GN43" s="27"/>
      <c r="GO43" s="27"/>
      <c r="GP43" s="27"/>
      <c r="GQ43" s="27"/>
      <c r="GR43" s="27"/>
      <c r="GS43" s="27"/>
      <c r="GT43" s="27"/>
      <c r="GU43" s="27"/>
      <c r="GV43" s="27"/>
      <c r="GW43" s="27"/>
      <c r="GX43" s="30"/>
      <c r="GY43" s="30"/>
      <c r="GZ43" s="30"/>
      <c r="HA43" s="30"/>
      <c r="HB43" s="28"/>
      <c r="HC43" s="28"/>
      <c r="HD43" s="28"/>
      <c r="HE43" s="28"/>
      <c r="HF43" s="28"/>
      <c r="HG43" s="28"/>
      <c r="HH43" s="28"/>
      <c r="HI43" s="28"/>
      <c r="HJ43" s="28"/>
      <c r="HK43" s="28"/>
      <c r="HL43" s="27"/>
      <c r="HM43" s="27"/>
      <c r="HN43" s="27"/>
      <c r="HO43" s="27"/>
      <c r="HP43" s="27"/>
      <c r="HQ43" s="27"/>
      <c r="HR43" s="27"/>
      <c r="HS43" s="27"/>
      <c r="HT43" s="27"/>
      <c r="HU43" s="27"/>
      <c r="HV43" s="27"/>
      <c r="HW43" s="27"/>
      <c r="HX43" s="27"/>
      <c r="HY43" s="27"/>
      <c r="HZ43" s="27"/>
      <c r="IA43" s="27"/>
      <c r="IB43" s="27"/>
      <c r="IC43" s="27"/>
      <c r="ID43" s="27"/>
      <c r="IE43" s="27"/>
    </row>
    <row r="44" spans="1:239" hidden="1" x14ac:dyDescent="0.25">
      <c r="A44" s="25">
        <v>1815</v>
      </c>
      <c r="B44" s="26"/>
      <c r="C44" s="26"/>
      <c r="D44" s="26"/>
      <c r="E44" s="26"/>
      <c r="F44" s="26"/>
      <c r="G44" s="27"/>
      <c r="H44" s="27"/>
      <c r="I44" s="27"/>
      <c r="J44" s="27"/>
      <c r="K44" s="27"/>
      <c r="L44" s="26"/>
      <c r="M44" s="26"/>
      <c r="N44" s="26"/>
      <c r="O44" s="26"/>
      <c r="P44" s="26"/>
      <c r="Q44" s="27"/>
      <c r="R44" s="27"/>
      <c r="S44" s="27"/>
      <c r="T44" s="27"/>
      <c r="U44" s="27"/>
      <c r="V44" s="28"/>
      <c r="W44" s="28"/>
      <c r="X44" s="28"/>
      <c r="Y44" s="28"/>
      <c r="Z44" s="28"/>
      <c r="AA44" s="28"/>
      <c r="AB44" s="28"/>
      <c r="AC44" s="28"/>
      <c r="AD44" s="28"/>
      <c r="AE44" s="28"/>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6"/>
      <c r="BF44" s="26"/>
      <c r="BG44" s="26"/>
      <c r="BH44" s="26"/>
      <c r="BI44" s="26"/>
      <c r="BJ44" s="27"/>
      <c r="BK44" s="27"/>
      <c r="BL44" s="27"/>
      <c r="BM44" s="27"/>
      <c r="BN44" s="27"/>
      <c r="BO44" s="27"/>
      <c r="BP44" s="27"/>
      <c r="BQ44" s="27"/>
      <c r="BR44" s="27"/>
      <c r="BS44" s="27"/>
      <c r="BT44" s="26"/>
      <c r="BU44" s="26"/>
      <c r="BV44" s="26"/>
      <c r="BW44" s="26"/>
      <c r="BX44" s="26"/>
      <c r="BY44" s="29"/>
      <c r="BZ44" s="29"/>
      <c r="CA44" s="29"/>
      <c r="CB44" s="29"/>
      <c r="CC44" s="27"/>
      <c r="CD44" s="27"/>
      <c r="CE44" s="27"/>
      <c r="CF44" s="27"/>
      <c r="CG44" s="27"/>
      <c r="CH44" s="26"/>
      <c r="CI44" s="26"/>
      <c r="CJ44" s="26"/>
      <c r="CK44" s="26"/>
      <c r="CL44" s="26"/>
      <c r="CM44" s="30"/>
      <c r="CN44" s="30"/>
      <c r="CO44" s="30"/>
      <c r="CP44" s="30"/>
      <c r="CQ44" s="26"/>
      <c r="CR44" s="26"/>
      <c r="CS44" s="26"/>
      <c r="CT44" s="26"/>
      <c r="CU44" s="26"/>
      <c r="CV44" s="26"/>
      <c r="CW44" s="26"/>
      <c r="CX44" s="26"/>
      <c r="CY44" s="26"/>
      <c r="CZ44" s="26"/>
      <c r="DA44" s="26"/>
      <c r="DB44" s="26"/>
      <c r="DC44" s="26"/>
      <c r="DD44" s="26"/>
      <c r="DE44" s="26"/>
      <c r="DF44" s="27"/>
      <c r="DG44" s="27"/>
      <c r="DH44" s="27"/>
      <c r="DI44" s="27"/>
      <c r="DJ44" s="27"/>
      <c r="DK44" s="26"/>
      <c r="DL44" s="26"/>
      <c r="DM44" s="26"/>
      <c r="DN44" s="26"/>
      <c r="DO44" s="26"/>
      <c r="DP44" s="27"/>
      <c r="DQ44" s="27"/>
      <c r="DR44" s="27"/>
      <c r="DS44" s="27"/>
      <c r="DT44" s="27"/>
      <c r="DU44" s="30"/>
      <c r="DV44" s="30"/>
      <c r="DW44" s="30"/>
      <c r="DX44" s="30"/>
      <c r="DY44" s="28"/>
      <c r="DZ44" s="28"/>
      <c r="EA44" s="28"/>
      <c r="EB44" s="28"/>
      <c r="EC44" s="28"/>
      <c r="ED44" s="27"/>
      <c r="EE44" s="27"/>
      <c r="EF44" s="27"/>
      <c r="EG44" s="27"/>
      <c r="EH44" s="27"/>
      <c r="EI44" s="27"/>
      <c r="EJ44" s="27"/>
      <c r="EK44" s="27"/>
      <c r="EL44" s="27"/>
      <c r="EM44" s="27"/>
      <c r="EN44" s="26"/>
      <c r="EO44" s="26"/>
      <c r="EP44" s="26"/>
      <c r="EQ44" s="26"/>
      <c r="ER44" s="26"/>
      <c r="ES44" s="27"/>
      <c r="ET44" s="27"/>
      <c r="EU44" s="27"/>
      <c r="EV44" s="27"/>
      <c r="EW44" s="27"/>
      <c r="EX44" s="27"/>
      <c r="EY44" s="27"/>
      <c r="EZ44" s="27"/>
      <c r="FA44" s="27"/>
      <c r="FB44" s="27"/>
      <c r="FC44" s="27"/>
      <c r="FD44" s="27"/>
      <c r="FE44" s="27"/>
      <c r="FF44" s="27"/>
      <c r="FG44" s="27"/>
      <c r="FH44" s="28"/>
      <c r="FI44" s="28"/>
      <c r="FJ44" s="28"/>
      <c r="FK44" s="28"/>
      <c r="FL44" s="28"/>
      <c r="FM44" s="28"/>
      <c r="FN44" s="28"/>
      <c r="FO44" s="28"/>
      <c r="FP44" s="28"/>
      <c r="FQ44" s="28"/>
      <c r="FR44" s="26"/>
      <c r="FS44" s="26"/>
      <c r="FT44" s="26"/>
      <c r="FU44" s="26"/>
      <c r="FV44" s="26"/>
      <c r="FW44" s="28"/>
      <c r="FX44" s="28"/>
      <c r="FY44" s="28"/>
      <c r="FZ44" s="28"/>
      <c r="GA44" s="28"/>
      <c r="GB44" s="30"/>
      <c r="GC44" s="30"/>
      <c r="GD44" s="30"/>
      <c r="GE44" s="30"/>
      <c r="GF44" s="27"/>
      <c r="GG44" s="27"/>
      <c r="GH44" s="27"/>
      <c r="GI44" s="27"/>
      <c r="GJ44" s="27"/>
      <c r="GK44" s="27"/>
      <c r="GL44" s="27"/>
      <c r="GM44" s="27"/>
      <c r="GN44" s="27"/>
      <c r="GO44" s="27"/>
      <c r="GP44" s="27"/>
      <c r="GQ44" s="27"/>
      <c r="GR44" s="27"/>
      <c r="GS44" s="27"/>
      <c r="GT44" s="27"/>
      <c r="GU44" s="27"/>
      <c r="GV44" s="27"/>
      <c r="GW44" s="27"/>
      <c r="GX44" s="30"/>
      <c r="GY44" s="30"/>
      <c r="GZ44" s="30"/>
      <c r="HA44" s="30"/>
      <c r="HB44" s="28"/>
      <c r="HC44" s="28"/>
      <c r="HD44" s="28"/>
      <c r="HE44" s="28"/>
      <c r="HF44" s="28"/>
      <c r="HG44" s="28"/>
      <c r="HH44" s="28"/>
      <c r="HI44" s="28"/>
      <c r="HJ44" s="28"/>
      <c r="HK44" s="28"/>
      <c r="HL44" s="27"/>
      <c r="HM44" s="27"/>
      <c r="HN44" s="27"/>
      <c r="HO44" s="27"/>
      <c r="HP44" s="27"/>
      <c r="HQ44" s="27"/>
      <c r="HR44" s="27"/>
      <c r="HS44" s="27"/>
      <c r="HT44" s="27"/>
      <c r="HU44" s="27"/>
      <c r="HV44" s="27"/>
      <c r="HW44" s="27"/>
      <c r="HX44" s="27"/>
      <c r="HY44" s="27"/>
      <c r="HZ44" s="27"/>
      <c r="IA44" s="27"/>
      <c r="IB44" s="27"/>
      <c r="IC44" s="27"/>
      <c r="ID44" s="27"/>
      <c r="IE44" s="27"/>
    </row>
    <row r="45" spans="1:239" hidden="1" x14ac:dyDescent="0.25">
      <c r="A45" s="25">
        <v>1816</v>
      </c>
      <c r="B45" s="26"/>
      <c r="C45" s="26"/>
      <c r="D45" s="26"/>
      <c r="E45" s="26"/>
      <c r="F45" s="26"/>
      <c r="G45" s="27"/>
      <c r="H45" s="27"/>
      <c r="I45" s="27"/>
      <c r="J45" s="27"/>
      <c r="K45" s="27"/>
      <c r="L45" s="26"/>
      <c r="M45" s="26"/>
      <c r="N45" s="26"/>
      <c r="O45" s="26"/>
      <c r="P45" s="26"/>
      <c r="Q45" s="27"/>
      <c r="R45" s="27"/>
      <c r="S45" s="27"/>
      <c r="T45" s="27"/>
      <c r="U45" s="27"/>
      <c r="V45" s="28"/>
      <c r="W45" s="28"/>
      <c r="X45" s="28"/>
      <c r="Y45" s="28"/>
      <c r="Z45" s="28"/>
      <c r="AA45" s="28"/>
      <c r="AB45" s="28"/>
      <c r="AC45" s="28"/>
      <c r="AD45" s="28"/>
      <c r="AE45" s="28"/>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6"/>
      <c r="BF45" s="26"/>
      <c r="BG45" s="26"/>
      <c r="BH45" s="26"/>
      <c r="BI45" s="26"/>
      <c r="BJ45" s="27"/>
      <c r="BK45" s="27"/>
      <c r="BL45" s="27"/>
      <c r="BM45" s="27"/>
      <c r="BN45" s="27"/>
      <c r="BO45" s="27"/>
      <c r="BP45" s="27"/>
      <c r="BQ45" s="27"/>
      <c r="BR45" s="27"/>
      <c r="BS45" s="27"/>
      <c r="BT45" s="26"/>
      <c r="BU45" s="26"/>
      <c r="BV45" s="26"/>
      <c r="BW45" s="26"/>
      <c r="BX45" s="26"/>
      <c r="BY45" s="29"/>
      <c r="BZ45" s="29"/>
      <c r="CA45" s="29"/>
      <c r="CB45" s="29"/>
      <c r="CC45" s="27"/>
      <c r="CD45" s="27"/>
      <c r="CE45" s="27"/>
      <c r="CF45" s="27"/>
      <c r="CG45" s="27"/>
      <c r="CH45" s="26"/>
      <c r="CI45" s="26"/>
      <c r="CJ45" s="26"/>
      <c r="CK45" s="26"/>
      <c r="CL45" s="26"/>
      <c r="CM45" s="30"/>
      <c r="CN45" s="30"/>
      <c r="CO45" s="30"/>
      <c r="CP45" s="30"/>
      <c r="CQ45" s="26"/>
      <c r="CR45" s="26"/>
      <c r="CS45" s="26"/>
      <c r="CT45" s="26"/>
      <c r="CU45" s="26"/>
      <c r="CV45" s="26"/>
      <c r="CW45" s="26"/>
      <c r="CX45" s="26"/>
      <c r="CY45" s="26"/>
      <c r="CZ45" s="26"/>
      <c r="DA45" s="26"/>
      <c r="DB45" s="26"/>
      <c r="DC45" s="26"/>
      <c r="DD45" s="26"/>
      <c r="DE45" s="26"/>
      <c r="DF45" s="27"/>
      <c r="DG45" s="27"/>
      <c r="DH45" s="27"/>
      <c r="DI45" s="27"/>
      <c r="DJ45" s="27"/>
      <c r="DK45" s="26"/>
      <c r="DL45" s="26"/>
      <c r="DM45" s="26"/>
      <c r="DN45" s="26"/>
      <c r="DO45" s="26"/>
      <c r="DP45" s="27"/>
      <c r="DQ45" s="27"/>
      <c r="DR45" s="27"/>
      <c r="DS45" s="27"/>
      <c r="DT45" s="27"/>
      <c r="DU45" s="30"/>
      <c r="DV45" s="30"/>
      <c r="DW45" s="30"/>
      <c r="DX45" s="30"/>
      <c r="DY45" s="28"/>
      <c r="DZ45" s="28"/>
      <c r="EA45" s="28"/>
      <c r="EB45" s="28"/>
      <c r="EC45" s="28"/>
      <c r="ED45" s="27"/>
      <c r="EE45" s="27"/>
      <c r="EF45" s="27"/>
      <c r="EG45" s="27"/>
      <c r="EH45" s="27"/>
      <c r="EI45" s="27"/>
      <c r="EJ45" s="27"/>
      <c r="EK45" s="27"/>
      <c r="EL45" s="27"/>
      <c r="EM45" s="27"/>
      <c r="EN45" s="26"/>
      <c r="EO45" s="26"/>
      <c r="EP45" s="26"/>
      <c r="EQ45" s="26"/>
      <c r="ER45" s="26"/>
      <c r="ES45" s="27"/>
      <c r="ET45" s="27"/>
      <c r="EU45" s="27"/>
      <c r="EV45" s="27"/>
      <c r="EW45" s="27"/>
      <c r="EX45" s="27"/>
      <c r="EY45" s="27"/>
      <c r="EZ45" s="27"/>
      <c r="FA45" s="27"/>
      <c r="FB45" s="27"/>
      <c r="FC45" s="27"/>
      <c r="FD45" s="27"/>
      <c r="FE45" s="27"/>
      <c r="FF45" s="27"/>
      <c r="FG45" s="27"/>
      <c r="FH45" s="28"/>
      <c r="FI45" s="28"/>
      <c r="FJ45" s="28"/>
      <c r="FK45" s="28"/>
      <c r="FL45" s="28"/>
      <c r="FM45" s="28"/>
      <c r="FN45" s="28"/>
      <c r="FO45" s="28"/>
      <c r="FP45" s="28"/>
      <c r="FQ45" s="28"/>
      <c r="FR45" s="26"/>
      <c r="FS45" s="26"/>
      <c r="FT45" s="26"/>
      <c r="FU45" s="26"/>
      <c r="FV45" s="26"/>
      <c r="FW45" s="28"/>
      <c r="FX45" s="28"/>
      <c r="FY45" s="28"/>
      <c r="FZ45" s="28"/>
      <c r="GA45" s="28"/>
      <c r="GB45" s="30"/>
      <c r="GC45" s="30"/>
      <c r="GD45" s="30"/>
      <c r="GE45" s="30"/>
      <c r="GF45" s="27"/>
      <c r="GG45" s="27"/>
      <c r="GH45" s="27"/>
      <c r="GI45" s="27"/>
      <c r="GJ45" s="27"/>
      <c r="GK45" s="27"/>
      <c r="GL45" s="27"/>
      <c r="GM45" s="27"/>
      <c r="GN45" s="27"/>
      <c r="GO45" s="27"/>
      <c r="GP45" s="27"/>
      <c r="GQ45" s="27"/>
      <c r="GR45" s="27"/>
      <c r="GS45" s="27"/>
      <c r="GT45" s="27"/>
      <c r="GU45" s="27"/>
      <c r="GV45" s="27"/>
      <c r="GW45" s="27"/>
      <c r="GX45" s="30"/>
      <c r="GY45" s="30"/>
      <c r="GZ45" s="30"/>
      <c r="HA45" s="30"/>
      <c r="HB45" s="28"/>
      <c r="HC45" s="28"/>
      <c r="HD45" s="28"/>
      <c r="HE45" s="28"/>
      <c r="HF45" s="28"/>
      <c r="HG45" s="28"/>
      <c r="HH45" s="28"/>
      <c r="HI45" s="28"/>
      <c r="HJ45" s="28"/>
      <c r="HK45" s="28"/>
      <c r="HL45" s="27"/>
      <c r="HM45" s="27"/>
      <c r="HN45" s="27"/>
      <c r="HO45" s="27"/>
      <c r="HP45" s="27"/>
      <c r="HQ45" s="27"/>
      <c r="HR45" s="27"/>
      <c r="HS45" s="27"/>
      <c r="HT45" s="27"/>
      <c r="HU45" s="27"/>
      <c r="HV45" s="27"/>
      <c r="HW45" s="27"/>
      <c r="HX45" s="27"/>
      <c r="HY45" s="27"/>
      <c r="HZ45" s="27"/>
      <c r="IA45" s="27"/>
      <c r="IB45" s="27"/>
      <c r="IC45" s="27"/>
      <c r="ID45" s="27"/>
      <c r="IE45" s="27"/>
    </row>
    <row r="46" spans="1:239" hidden="1" x14ac:dyDescent="0.25">
      <c r="A46" s="25">
        <v>1817</v>
      </c>
      <c r="B46" s="26"/>
      <c r="C46" s="26"/>
      <c r="D46" s="26"/>
      <c r="E46" s="26"/>
      <c r="F46" s="26"/>
      <c r="G46" s="27"/>
      <c r="H46" s="27"/>
      <c r="I46" s="27"/>
      <c r="J46" s="27"/>
      <c r="K46" s="27"/>
      <c r="L46" s="26"/>
      <c r="M46" s="26"/>
      <c r="N46" s="26"/>
      <c r="O46" s="26"/>
      <c r="P46" s="26"/>
      <c r="Q46" s="27"/>
      <c r="R46" s="27"/>
      <c r="S46" s="27"/>
      <c r="T46" s="27"/>
      <c r="U46" s="27"/>
      <c r="V46" s="28"/>
      <c r="W46" s="28"/>
      <c r="X46" s="28"/>
      <c r="Y46" s="28"/>
      <c r="Z46" s="28"/>
      <c r="AA46" s="28"/>
      <c r="AB46" s="28"/>
      <c r="AC46" s="28"/>
      <c r="AD46" s="28"/>
      <c r="AE46" s="28"/>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6"/>
      <c r="BF46" s="26"/>
      <c r="BG46" s="26"/>
      <c r="BH46" s="26"/>
      <c r="BI46" s="26"/>
      <c r="BJ46" s="27"/>
      <c r="BK46" s="27"/>
      <c r="BL46" s="27"/>
      <c r="BM46" s="27"/>
      <c r="BN46" s="27"/>
      <c r="BO46" s="27"/>
      <c r="BP46" s="27"/>
      <c r="BQ46" s="27"/>
      <c r="BR46" s="27"/>
      <c r="BS46" s="27"/>
      <c r="BT46" s="26"/>
      <c r="BU46" s="26"/>
      <c r="BV46" s="26"/>
      <c r="BW46" s="26"/>
      <c r="BX46" s="26"/>
      <c r="BY46" s="29"/>
      <c r="BZ46" s="29"/>
      <c r="CA46" s="29"/>
      <c r="CB46" s="29"/>
      <c r="CC46" s="27"/>
      <c r="CD46" s="27"/>
      <c r="CE46" s="27"/>
      <c r="CF46" s="27"/>
      <c r="CG46" s="27"/>
      <c r="CH46" s="26"/>
      <c r="CI46" s="26"/>
      <c r="CJ46" s="26"/>
      <c r="CK46" s="26"/>
      <c r="CL46" s="26"/>
      <c r="CM46" s="30"/>
      <c r="CN46" s="30"/>
      <c r="CO46" s="30"/>
      <c r="CP46" s="30"/>
      <c r="CQ46" s="26"/>
      <c r="CR46" s="26"/>
      <c r="CS46" s="26"/>
      <c r="CT46" s="26"/>
      <c r="CU46" s="26"/>
      <c r="CV46" s="26"/>
      <c r="CW46" s="26"/>
      <c r="CX46" s="26"/>
      <c r="CY46" s="26"/>
      <c r="CZ46" s="26"/>
      <c r="DA46" s="26"/>
      <c r="DB46" s="26"/>
      <c r="DC46" s="26"/>
      <c r="DD46" s="26"/>
      <c r="DE46" s="26"/>
      <c r="DF46" s="27"/>
      <c r="DG46" s="27"/>
      <c r="DH46" s="27"/>
      <c r="DI46" s="27"/>
      <c r="DJ46" s="27"/>
      <c r="DK46" s="26"/>
      <c r="DL46" s="26"/>
      <c r="DM46" s="26"/>
      <c r="DN46" s="26"/>
      <c r="DO46" s="26"/>
      <c r="DP46" s="27"/>
      <c r="DQ46" s="27"/>
      <c r="DR46" s="27"/>
      <c r="DS46" s="27"/>
      <c r="DT46" s="27"/>
      <c r="DU46" s="30"/>
      <c r="DV46" s="30"/>
      <c r="DW46" s="30"/>
      <c r="DX46" s="30"/>
      <c r="DY46" s="28"/>
      <c r="DZ46" s="28"/>
      <c r="EA46" s="28"/>
      <c r="EB46" s="28"/>
      <c r="EC46" s="28"/>
      <c r="ED46" s="27"/>
      <c r="EE46" s="27"/>
      <c r="EF46" s="27"/>
      <c r="EG46" s="27"/>
      <c r="EH46" s="27"/>
      <c r="EI46" s="27"/>
      <c r="EJ46" s="27"/>
      <c r="EK46" s="27"/>
      <c r="EL46" s="27"/>
      <c r="EM46" s="27"/>
      <c r="EN46" s="26"/>
      <c r="EO46" s="26"/>
      <c r="EP46" s="26"/>
      <c r="EQ46" s="26"/>
      <c r="ER46" s="26"/>
      <c r="ES46" s="27"/>
      <c r="ET46" s="27"/>
      <c r="EU46" s="27"/>
      <c r="EV46" s="27"/>
      <c r="EW46" s="27"/>
      <c r="EX46" s="27"/>
      <c r="EY46" s="27"/>
      <c r="EZ46" s="27"/>
      <c r="FA46" s="27"/>
      <c r="FB46" s="27"/>
      <c r="FC46" s="27"/>
      <c r="FD46" s="27"/>
      <c r="FE46" s="27"/>
      <c r="FF46" s="27"/>
      <c r="FG46" s="27"/>
      <c r="FH46" s="28"/>
      <c r="FI46" s="28"/>
      <c r="FJ46" s="28"/>
      <c r="FK46" s="28"/>
      <c r="FL46" s="28"/>
      <c r="FM46" s="28"/>
      <c r="FN46" s="28"/>
      <c r="FO46" s="28"/>
      <c r="FP46" s="28"/>
      <c r="FQ46" s="28"/>
      <c r="FR46" s="26"/>
      <c r="FS46" s="26"/>
      <c r="FT46" s="26"/>
      <c r="FU46" s="26"/>
      <c r="FV46" s="26"/>
      <c r="FW46" s="28"/>
      <c r="FX46" s="28"/>
      <c r="FY46" s="28"/>
      <c r="FZ46" s="28"/>
      <c r="GA46" s="28"/>
      <c r="GB46" s="30"/>
      <c r="GC46" s="30"/>
      <c r="GD46" s="30"/>
      <c r="GE46" s="30"/>
      <c r="GF46" s="27"/>
      <c r="GG46" s="27"/>
      <c r="GH46" s="27"/>
      <c r="GI46" s="27"/>
      <c r="GJ46" s="27"/>
      <c r="GK46" s="27"/>
      <c r="GL46" s="27"/>
      <c r="GM46" s="27"/>
      <c r="GN46" s="27"/>
      <c r="GO46" s="27"/>
      <c r="GP46" s="27"/>
      <c r="GQ46" s="27"/>
      <c r="GR46" s="27"/>
      <c r="GS46" s="27"/>
      <c r="GT46" s="27"/>
      <c r="GU46" s="27"/>
      <c r="GV46" s="27"/>
      <c r="GW46" s="27"/>
      <c r="GX46" s="30"/>
      <c r="GY46" s="30"/>
      <c r="GZ46" s="30"/>
      <c r="HA46" s="30"/>
      <c r="HB46" s="28"/>
      <c r="HC46" s="28"/>
      <c r="HD46" s="28"/>
      <c r="HE46" s="28"/>
      <c r="HF46" s="28"/>
      <c r="HG46" s="28"/>
      <c r="HH46" s="28"/>
      <c r="HI46" s="28"/>
      <c r="HJ46" s="28"/>
      <c r="HK46" s="28"/>
      <c r="HL46" s="27"/>
      <c r="HM46" s="27"/>
      <c r="HN46" s="27"/>
      <c r="HO46" s="27"/>
      <c r="HP46" s="27"/>
      <c r="HQ46" s="27"/>
      <c r="HR46" s="27"/>
      <c r="HS46" s="27"/>
      <c r="HT46" s="27"/>
      <c r="HU46" s="27"/>
      <c r="HV46" s="27"/>
      <c r="HW46" s="27"/>
      <c r="HX46" s="27"/>
      <c r="HY46" s="27"/>
      <c r="HZ46" s="27"/>
      <c r="IA46" s="27"/>
      <c r="IB46" s="27"/>
      <c r="IC46" s="27"/>
      <c r="ID46" s="27"/>
      <c r="IE46" s="27"/>
    </row>
    <row r="47" spans="1:239" hidden="1" x14ac:dyDescent="0.25">
      <c r="A47" s="25">
        <v>1818</v>
      </c>
      <c r="B47" s="26"/>
      <c r="C47" s="26"/>
      <c r="D47" s="26"/>
      <c r="E47" s="26"/>
      <c r="F47" s="26"/>
      <c r="G47" s="27"/>
      <c r="H47" s="27"/>
      <c r="I47" s="27"/>
      <c r="J47" s="27"/>
      <c r="K47" s="27"/>
      <c r="L47" s="26"/>
      <c r="M47" s="26"/>
      <c r="N47" s="26"/>
      <c r="O47" s="26"/>
      <c r="P47" s="26"/>
      <c r="Q47" s="27"/>
      <c r="R47" s="27"/>
      <c r="S47" s="27"/>
      <c r="T47" s="27"/>
      <c r="U47" s="27"/>
      <c r="V47" s="28"/>
      <c r="W47" s="28"/>
      <c r="X47" s="28"/>
      <c r="Y47" s="28"/>
      <c r="Z47" s="28"/>
      <c r="AA47" s="28"/>
      <c r="AB47" s="28"/>
      <c r="AC47" s="28"/>
      <c r="AD47" s="28"/>
      <c r="AE47" s="28"/>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6"/>
      <c r="BF47" s="26"/>
      <c r="BG47" s="26"/>
      <c r="BH47" s="26"/>
      <c r="BI47" s="26"/>
      <c r="BJ47" s="27"/>
      <c r="BK47" s="27"/>
      <c r="BL47" s="27"/>
      <c r="BM47" s="27"/>
      <c r="BN47" s="27"/>
      <c r="BO47" s="27"/>
      <c r="BP47" s="27"/>
      <c r="BQ47" s="27"/>
      <c r="BR47" s="27"/>
      <c r="BS47" s="27"/>
      <c r="BT47" s="26"/>
      <c r="BU47" s="26"/>
      <c r="BV47" s="26"/>
      <c r="BW47" s="26"/>
      <c r="BX47" s="26"/>
      <c r="BY47" s="29"/>
      <c r="BZ47" s="29"/>
      <c r="CA47" s="29"/>
      <c r="CB47" s="29"/>
      <c r="CC47" s="27"/>
      <c r="CD47" s="27"/>
      <c r="CE47" s="27"/>
      <c r="CF47" s="27"/>
      <c r="CG47" s="27"/>
      <c r="CH47" s="26"/>
      <c r="CI47" s="26"/>
      <c r="CJ47" s="26"/>
      <c r="CK47" s="26"/>
      <c r="CL47" s="26"/>
      <c r="CM47" s="30"/>
      <c r="CN47" s="30"/>
      <c r="CO47" s="30"/>
      <c r="CP47" s="30"/>
      <c r="CQ47" s="26"/>
      <c r="CR47" s="26"/>
      <c r="CS47" s="26"/>
      <c r="CT47" s="26"/>
      <c r="CU47" s="26"/>
      <c r="CV47" s="26"/>
      <c r="CW47" s="26"/>
      <c r="CX47" s="26"/>
      <c r="CY47" s="26"/>
      <c r="CZ47" s="26"/>
      <c r="DA47" s="26"/>
      <c r="DB47" s="26"/>
      <c r="DC47" s="26"/>
      <c r="DD47" s="26"/>
      <c r="DE47" s="26"/>
      <c r="DF47" s="27"/>
      <c r="DG47" s="27"/>
      <c r="DH47" s="27"/>
      <c r="DI47" s="27"/>
      <c r="DJ47" s="27"/>
      <c r="DK47" s="26"/>
      <c r="DL47" s="26"/>
      <c r="DM47" s="26"/>
      <c r="DN47" s="26"/>
      <c r="DO47" s="26"/>
      <c r="DP47" s="27"/>
      <c r="DQ47" s="27"/>
      <c r="DR47" s="27"/>
      <c r="DS47" s="27"/>
      <c r="DT47" s="27"/>
      <c r="DU47" s="30"/>
      <c r="DV47" s="30"/>
      <c r="DW47" s="30"/>
      <c r="DX47" s="30"/>
      <c r="DY47" s="28"/>
      <c r="DZ47" s="28"/>
      <c r="EA47" s="28"/>
      <c r="EB47" s="28"/>
      <c r="EC47" s="28"/>
      <c r="ED47" s="27"/>
      <c r="EE47" s="27"/>
      <c r="EF47" s="27"/>
      <c r="EG47" s="27"/>
      <c r="EH47" s="27"/>
      <c r="EI47" s="27"/>
      <c r="EJ47" s="27"/>
      <c r="EK47" s="27"/>
      <c r="EL47" s="27"/>
      <c r="EM47" s="27"/>
      <c r="EN47" s="26"/>
      <c r="EO47" s="26"/>
      <c r="EP47" s="26"/>
      <c r="EQ47" s="26"/>
      <c r="ER47" s="26"/>
      <c r="ES47" s="27"/>
      <c r="ET47" s="27"/>
      <c r="EU47" s="27"/>
      <c r="EV47" s="27"/>
      <c r="EW47" s="27"/>
      <c r="EX47" s="27"/>
      <c r="EY47" s="27"/>
      <c r="EZ47" s="27"/>
      <c r="FA47" s="27"/>
      <c r="FB47" s="27"/>
      <c r="FC47" s="27"/>
      <c r="FD47" s="27"/>
      <c r="FE47" s="27"/>
      <c r="FF47" s="27"/>
      <c r="FG47" s="27"/>
      <c r="FH47" s="28"/>
      <c r="FI47" s="28"/>
      <c r="FJ47" s="28"/>
      <c r="FK47" s="28"/>
      <c r="FL47" s="28"/>
      <c r="FM47" s="28"/>
      <c r="FN47" s="28"/>
      <c r="FO47" s="28"/>
      <c r="FP47" s="28"/>
      <c r="FQ47" s="28"/>
      <c r="FR47" s="26"/>
      <c r="FS47" s="26"/>
      <c r="FT47" s="26"/>
      <c r="FU47" s="26"/>
      <c r="FV47" s="26"/>
      <c r="FW47" s="28"/>
      <c r="FX47" s="28"/>
      <c r="FY47" s="28"/>
      <c r="FZ47" s="28"/>
      <c r="GA47" s="28"/>
      <c r="GB47" s="30"/>
      <c r="GC47" s="30"/>
      <c r="GD47" s="30"/>
      <c r="GE47" s="30"/>
      <c r="GF47" s="27"/>
      <c r="GG47" s="27"/>
      <c r="GH47" s="27"/>
      <c r="GI47" s="27"/>
      <c r="GJ47" s="27"/>
      <c r="GK47" s="27"/>
      <c r="GL47" s="27"/>
      <c r="GM47" s="27"/>
      <c r="GN47" s="27"/>
      <c r="GO47" s="27"/>
      <c r="GP47" s="27"/>
      <c r="GQ47" s="27"/>
      <c r="GR47" s="27"/>
      <c r="GS47" s="27"/>
      <c r="GT47" s="27"/>
      <c r="GU47" s="27"/>
      <c r="GV47" s="27"/>
      <c r="GW47" s="27"/>
      <c r="GX47" s="30"/>
      <c r="GY47" s="30"/>
      <c r="GZ47" s="30"/>
      <c r="HA47" s="30"/>
      <c r="HB47" s="28"/>
      <c r="HC47" s="28"/>
      <c r="HD47" s="28"/>
      <c r="HE47" s="28"/>
      <c r="HF47" s="28"/>
      <c r="HG47" s="28"/>
      <c r="HH47" s="28"/>
      <c r="HI47" s="28"/>
      <c r="HJ47" s="28"/>
      <c r="HK47" s="28"/>
      <c r="HL47" s="27"/>
      <c r="HM47" s="27"/>
      <c r="HN47" s="27"/>
      <c r="HO47" s="27"/>
      <c r="HP47" s="27"/>
      <c r="HQ47" s="27"/>
      <c r="HR47" s="27"/>
      <c r="HS47" s="27"/>
      <c r="HT47" s="27"/>
      <c r="HU47" s="27"/>
      <c r="HV47" s="27"/>
      <c r="HW47" s="27"/>
      <c r="HX47" s="27"/>
      <c r="HY47" s="27"/>
      <c r="HZ47" s="27"/>
      <c r="IA47" s="27"/>
      <c r="IB47" s="27"/>
      <c r="IC47" s="27"/>
      <c r="ID47" s="27"/>
      <c r="IE47" s="27"/>
    </row>
    <row r="48" spans="1:239" hidden="1" x14ac:dyDescent="0.25">
      <c r="A48" s="25">
        <v>1819</v>
      </c>
      <c r="B48" s="26"/>
      <c r="C48" s="26"/>
      <c r="D48" s="26"/>
      <c r="E48" s="26"/>
      <c r="F48" s="26"/>
      <c r="G48" s="27"/>
      <c r="H48" s="27"/>
      <c r="I48" s="27"/>
      <c r="J48" s="27"/>
      <c r="K48" s="27"/>
      <c r="L48" s="26"/>
      <c r="M48" s="26"/>
      <c r="N48" s="26"/>
      <c r="O48" s="26"/>
      <c r="P48" s="26"/>
      <c r="Q48" s="27"/>
      <c r="R48" s="27"/>
      <c r="S48" s="27"/>
      <c r="T48" s="27"/>
      <c r="U48" s="27"/>
      <c r="V48" s="28"/>
      <c r="W48" s="28"/>
      <c r="X48" s="28"/>
      <c r="Y48" s="28"/>
      <c r="Z48" s="28"/>
      <c r="AA48" s="28"/>
      <c r="AB48" s="28"/>
      <c r="AC48" s="28"/>
      <c r="AD48" s="28"/>
      <c r="AE48" s="28"/>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6"/>
      <c r="BF48" s="26"/>
      <c r="BG48" s="26"/>
      <c r="BH48" s="26"/>
      <c r="BI48" s="26"/>
      <c r="BJ48" s="27"/>
      <c r="BK48" s="27"/>
      <c r="BL48" s="27"/>
      <c r="BM48" s="27"/>
      <c r="BN48" s="27"/>
      <c r="BO48" s="27"/>
      <c r="BP48" s="27"/>
      <c r="BQ48" s="27"/>
      <c r="BR48" s="27"/>
      <c r="BS48" s="27"/>
      <c r="BT48" s="26"/>
      <c r="BU48" s="26"/>
      <c r="BV48" s="26"/>
      <c r="BW48" s="26"/>
      <c r="BX48" s="26"/>
      <c r="BY48" s="29"/>
      <c r="BZ48" s="29"/>
      <c r="CA48" s="29"/>
      <c r="CB48" s="29"/>
      <c r="CC48" s="27"/>
      <c r="CD48" s="27"/>
      <c r="CE48" s="27"/>
      <c r="CF48" s="27"/>
      <c r="CG48" s="27"/>
      <c r="CH48" s="26"/>
      <c r="CI48" s="26"/>
      <c r="CJ48" s="26"/>
      <c r="CK48" s="26"/>
      <c r="CL48" s="26"/>
      <c r="CM48" s="30"/>
      <c r="CN48" s="30"/>
      <c r="CO48" s="30"/>
      <c r="CP48" s="30"/>
      <c r="CQ48" s="26"/>
      <c r="CR48" s="26"/>
      <c r="CS48" s="26"/>
      <c r="CT48" s="26"/>
      <c r="CU48" s="26"/>
      <c r="CV48" s="26"/>
      <c r="CW48" s="26"/>
      <c r="CX48" s="26"/>
      <c r="CY48" s="26"/>
      <c r="CZ48" s="26"/>
      <c r="DA48" s="26"/>
      <c r="DB48" s="26"/>
      <c r="DC48" s="26"/>
      <c r="DD48" s="26"/>
      <c r="DE48" s="26"/>
      <c r="DF48" s="27"/>
      <c r="DG48" s="27"/>
      <c r="DH48" s="27"/>
      <c r="DI48" s="27"/>
      <c r="DJ48" s="27"/>
      <c r="DK48" s="26"/>
      <c r="DL48" s="26"/>
      <c r="DM48" s="26"/>
      <c r="DN48" s="26"/>
      <c r="DO48" s="26"/>
      <c r="DP48" s="27"/>
      <c r="DQ48" s="27"/>
      <c r="DR48" s="27"/>
      <c r="DS48" s="27"/>
      <c r="DT48" s="27"/>
      <c r="DU48" s="30"/>
      <c r="DV48" s="30"/>
      <c r="DW48" s="30"/>
      <c r="DX48" s="30"/>
      <c r="DY48" s="28"/>
      <c r="DZ48" s="28"/>
      <c r="EA48" s="28"/>
      <c r="EB48" s="28"/>
      <c r="EC48" s="28"/>
      <c r="ED48" s="27"/>
      <c r="EE48" s="27"/>
      <c r="EF48" s="27"/>
      <c r="EG48" s="27"/>
      <c r="EH48" s="27"/>
      <c r="EI48" s="27"/>
      <c r="EJ48" s="27"/>
      <c r="EK48" s="27"/>
      <c r="EL48" s="27"/>
      <c r="EM48" s="27"/>
      <c r="EN48" s="26"/>
      <c r="EO48" s="26"/>
      <c r="EP48" s="26"/>
      <c r="EQ48" s="26"/>
      <c r="ER48" s="26"/>
      <c r="ES48" s="27"/>
      <c r="ET48" s="27"/>
      <c r="EU48" s="27"/>
      <c r="EV48" s="27"/>
      <c r="EW48" s="27"/>
      <c r="EX48" s="27"/>
      <c r="EY48" s="27"/>
      <c r="EZ48" s="27"/>
      <c r="FA48" s="27"/>
      <c r="FB48" s="27"/>
      <c r="FC48" s="27"/>
      <c r="FD48" s="27"/>
      <c r="FE48" s="27"/>
      <c r="FF48" s="27"/>
      <c r="FG48" s="27"/>
      <c r="FH48" s="28"/>
      <c r="FI48" s="28"/>
      <c r="FJ48" s="28"/>
      <c r="FK48" s="28"/>
      <c r="FL48" s="28"/>
      <c r="FM48" s="28"/>
      <c r="FN48" s="28"/>
      <c r="FO48" s="28"/>
      <c r="FP48" s="28"/>
      <c r="FQ48" s="28"/>
      <c r="FR48" s="26"/>
      <c r="FS48" s="26"/>
      <c r="FT48" s="26"/>
      <c r="FU48" s="26"/>
      <c r="FV48" s="26"/>
      <c r="FW48" s="28"/>
      <c r="FX48" s="28"/>
      <c r="FY48" s="28"/>
      <c r="FZ48" s="28"/>
      <c r="GA48" s="28"/>
      <c r="GB48" s="30"/>
      <c r="GC48" s="30"/>
      <c r="GD48" s="30"/>
      <c r="GE48" s="30"/>
      <c r="GF48" s="27"/>
      <c r="GG48" s="27"/>
      <c r="GH48" s="27"/>
      <c r="GI48" s="27"/>
      <c r="GJ48" s="27"/>
      <c r="GK48" s="27"/>
      <c r="GL48" s="27"/>
      <c r="GM48" s="27"/>
      <c r="GN48" s="27"/>
      <c r="GO48" s="27"/>
      <c r="GP48" s="27"/>
      <c r="GQ48" s="27"/>
      <c r="GR48" s="27"/>
      <c r="GS48" s="27"/>
      <c r="GT48" s="27"/>
      <c r="GU48" s="27"/>
      <c r="GV48" s="27"/>
      <c r="GW48" s="27"/>
      <c r="GX48" s="30"/>
      <c r="GY48" s="30"/>
      <c r="GZ48" s="30"/>
      <c r="HA48" s="30"/>
      <c r="HB48" s="28"/>
      <c r="HC48" s="28"/>
      <c r="HD48" s="28"/>
      <c r="HE48" s="28"/>
      <c r="HF48" s="28"/>
      <c r="HG48" s="28"/>
      <c r="HH48" s="28"/>
      <c r="HI48" s="28"/>
      <c r="HJ48" s="28"/>
      <c r="HK48" s="28"/>
      <c r="HL48" s="27"/>
      <c r="HM48" s="27"/>
      <c r="HN48" s="27"/>
      <c r="HO48" s="27"/>
      <c r="HP48" s="27"/>
      <c r="HQ48" s="27"/>
      <c r="HR48" s="27"/>
      <c r="HS48" s="27"/>
      <c r="HT48" s="27"/>
      <c r="HU48" s="27"/>
      <c r="HV48" s="27"/>
      <c r="HW48" s="27"/>
      <c r="HX48" s="27"/>
      <c r="HY48" s="27"/>
      <c r="HZ48" s="27"/>
      <c r="IA48" s="27"/>
      <c r="IB48" s="27"/>
      <c r="IC48" s="27"/>
      <c r="ID48" s="27"/>
      <c r="IE48" s="27"/>
    </row>
    <row r="49" spans="1:239" hidden="1" x14ac:dyDescent="0.25">
      <c r="A49" s="25">
        <v>1820</v>
      </c>
      <c r="B49" s="26"/>
      <c r="C49" s="26"/>
      <c r="D49" s="26"/>
      <c r="E49" s="26"/>
      <c r="F49" s="26"/>
      <c r="G49" s="27"/>
      <c r="H49" s="27"/>
      <c r="I49" s="27"/>
      <c r="J49" s="27"/>
      <c r="K49" s="27"/>
      <c r="L49" s="26"/>
      <c r="M49" s="26"/>
      <c r="N49" s="26"/>
      <c r="O49" s="26"/>
      <c r="P49" s="26"/>
      <c r="Q49" s="27"/>
      <c r="R49" s="27"/>
      <c r="S49" s="27"/>
      <c r="T49" s="27"/>
      <c r="U49" s="27"/>
      <c r="V49" s="28"/>
      <c r="W49" s="28"/>
      <c r="X49" s="28"/>
      <c r="Y49" s="28"/>
      <c r="Z49" s="28"/>
      <c r="AA49" s="28"/>
      <c r="AB49" s="28"/>
      <c r="AC49" s="28"/>
      <c r="AD49" s="28"/>
      <c r="AE49" s="28"/>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6"/>
      <c r="BF49" s="26"/>
      <c r="BG49" s="26"/>
      <c r="BH49" s="26"/>
      <c r="BI49" s="26"/>
      <c r="BJ49" s="27"/>
      <c r="BK49" s="27"/>
      <c r="BL49" s="27"/>
      <c r="BM49" s="27"/>
      <c r="BN49" s="27"/>
      <c r="BO49" s="27"/>
      <c r="BP49" s="27"/>
      <c r="BQ49" s="27"/>
      <c r="BR49" s="27"/>
      <c r="BS49" s="27"/>
      <c r="BT49" s="26"/>
      <c r="BU49" s="26"/>
      <c r="BV49" s="26"/>
      <c r="BW49" s="26"/>
      <c r="BX49" s="26"/>
      <c r="BY49" s="29"/>
      <c r="BZ49" s="29"/>
      <c r="CA49" s="29"/>
      <c r="CB49" s="29"/>
      <c r="CC49" s="27"/>
      <c r="CD49" s="27"/>
      <c r="CE49" s="27"/>
      <c r="CF49" s="27"/>
      <c r="CG49" s="27"/>
      <c r="CH49" s="26"/>
      <c r="CI49" s="26"/>
      <c r="CJ49" s="26"/>
      <c r="CK49" s="26"/>
      <c r="CL49" s="26"/>
      <c r="CM49" s="30"/>
      <c r="CN49" s="30"/>
      <c r="CO49" s="30"/>
      <c r="CP49" s="30"/>
      <c r="CQ49" s="26"/>
      <c r="CR49" s="26"/>
      <c r="CS49" s="26"/>
      <c r="CT49" s="26"/>
      <c r="CU49" s="26"/>
      <c r="CV49" s="26"/>
      <c r="CW49" s="26"/>
      <c r="CX49" s="26"/>
      <c r="CY49" s="26"/>
      <c r="CZ49" s="26"/>
      <c r="DA49" s="26"/>
      <c r="DB49" s="26"/>
      <c r="DC49" s="26"/>
      <c r="DD49" s="26"/>
      <c r="DE49" s="26"/>
      <c r="DF49" s="27"/>
      <c r="DG49" s="27"/>
      <c r="DH49" s="27"/>
      <c r="DI49" s="27"/>
      <c r="DJ49" s="27"/>
      <c r="DK49" s="26"/>
      <c r="DL49" s="26"/>
      <c r="DM49" s="26"/>
      <c r="DN49" s="26"/>
      <c r="DO49" s="26"/>
      <c r="DP49" s="27"/>
      <c r="DQ49" s="27"/>
      <c r="DR49" s="27"/>
      <c r="DS49" s="27"/>
      <c r="DT49" s="27"/>
      <c r="DU49" s="30"/>
      <c r="DV49" s="30"/>
      <c r="DW49" s="30"/>
      <c r="DX49" s="30"/>
      <c r="DY49" s="28"/>
      <c r="DZ49" s="28"/>
      <c r="EA49" s="28"/>
      <c r="EB49" s="28"/>
      <c r="EC49" s="28"/>
      <c r="ED49" s="27"/>
      <c r="EE49" s="27"/>
      <c r="EF49" s="27"/>
      <c r="EG49" s="27"/>
      <c r="EH49" s="27"/>
      <c r="EI49" s="27"/>
      <c r="EJ49" s="27"/>
      <c r="EK49" s="27"/>
      <c r="EL49" s="27"/>
      <c r="EM49" s="27"/>
      <c r="EN49" s="26"/>
      <c r="EO49" s="26"/>
      <c r="EP49" s="26"/>
      <c r="EQ49" s="26"/>
      <c r="ER49" s="26"/>
      <c r="ES49" s="27"/>
      <c r="ET49" s="27"/>
      <c r="EU49" s="27"/>
      <c r="EV49" s="27"/>
      <c r="EW49" s="27"/>
      <c r="EX49" s="27"/>
      <c r="EY49" s="27"/>
      <c r="EZ49" s="27"/>
      <c r="FA49" s="27"/>
      <c r="FB49" s="27"/>
      <c r="FC49" s="27"/>
      <c r="FD49" s="27"/>
      <c r="FE49" s="27"/>
      <c r="FF49" s="27"/>
      <c r="FG49" s="27"/>
      <c r="FH49" s="28"/>
      <c r="FI49" s="28"/>
      <c r="FJ49" s="28"/>
      <c r="FK49" s="28"/>
      <c r="FL49" s="28"/>
      <c r="FM49" s="28"/>
      <c r="FN49" s="28"/>
      <c r="FO49" s="28"/>
      <c r="FP49" s="28"/>
      <c r="FQ49" s="28"/>
      <c r="FR49" s="26"/>
      <c r="FS49" s="26"/>
      <c r="FT49" s="26"/>
      <c r="FU49" s="26"/>
      <c r="FV49" s="26"/>
      <c r="FW49" s="28"/>
      <c r="FX49" s="28"/>
      <c r="FY49" s="28"/>
      <c r="FZ49" s="28"/>
      <c r="GA49" s="28"/>
      <c r="GB49" s="30"/>
      <c r="GC49" s="30"/>
      <c r="GD49" s="30"/>
      <c r="GE49" s="30"/>
      <c r="GF49" s="27"/>
      <c r="GG49" s="27"/>
      <c r="GH49" s="27"/>
      <c r="GI49" s="27"/>
      <c r="GJ49" s="27"/>
      <c r="GK49" s="27"/>
      <c r="GL49" s="27"/>
      <c r="GM49" s="27"/>
      <c r="GN49" s="27"/>
      <c r="GO49" s="27"/>
      <c r="GP49" s="27"/>
      <c r="GQ49" s="27"/>
      <c r="GR49" s="27"/>
      <c r="GS49" s="27"/>
      <c r="GT49" s="27"/>
      <c r="GU49" s="27"/>
      <c r="GV49" s="27"/>
      <c r="GW49" s="27"/>
      <c r="GX49" s="30"/>
      <c r="GY49" s="30"/>
      <c r="GZ49" s="30"/>
      <c r="HA49" s="30"/>
      <c r="HB49" s="28"/>
      <c r="HC49" s="28"/>
      <c r="HD49" s="28"/>
      <c r="HE49" s="28"/>
      <c r="HF49" s="28"/>
      <c r="HG49" s="28"/>
      <c r="HH49" s="28"/>
      <c r="HI49" s="28"/>
      <c r="HJ49" s="28"/>
      <c r="HK49" s="28"/>
      <c r="HL49" s="27"/>
      <c r="HM49" s="27"/>
      <c r="HN49" s="27"/>
      <c r="HO49" s="27"/>
      <c r="HP49" s="27"/>
      <c r="HQ49" s="27"/>
      <c r="HR49" s="27"/>
      <c r="HS49" s="27"/>
      <c r="HT49" s="27"/>
      <c r="HU49" s="27"/>
      <c r="HV49" s="27"/>
      <c r="HW49" s="27"/>
      <c r="HX49" s="27"/>
      <c r="HY49" s="27"/>
      <c r="HZ49" s="27"/>
      <c r="IA49" s="27"/>
      <c r="IB49" s="27"/>
      <c r="IC49" s="27"/>
      <c r="ID49" s="27"/>
      <c r="IE49" s="27"/>
    </row>
    <row r="50" spans="1:239" hidden="1" x14ac:dyDescent="0.25">
      <c r="A50" s="25">
        <v>1821</v>
      </c>
      <c r="B50" s="26"/>
      <c r="C50" s="26"/>
      <c r="D50" s="26"/>
      <c r="E50" s="26"/>
      <c r="F50" s="26"/>
      <c r="G50" s="27"/>
      <c r="H50" s="27"/>
      <c r="I50" s="27"/>
      <c r="J50" s="27"/>
      <c r="K50" s="27"/>
      <c r="L50" s="26"/>
      <c r="M50" s="26"/>
      <c r="N50" s="26"/>
      <c r="O50" s="26"/>
      <c r="P50" s="26"/>
      <c r="Q50" s="27"/>
      <c r="R50" s="27"/>
      <c r="S50" s="27"/>
      <c r="T50" s="27"/>
      <c r="U50" s="27"/>
      <c r="V50" s="28"/>
      <c r="W50" s="28"/>
      <c r="X50" s="28"/>
      <c r="Y50" s="28"/>
      <c r="Z50" s="28"/>
      <c r="AA50" s="28"/>
      <c r="AB50" s="28"/>
      <c r="AC50" s="28"/>
      <c r="AD50" s="28"/>
      <c r="AE50" s="28"/>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6"/>
      <c r="BF50" s="26"/>
      <c r="BG50" s="26"/>
      <c r="BH50" s="26"/>
      <c r="BI50" s="26"/>
      <c r="BJ50" s="27"/>
      <c r="BK50" s="27"/>
      <c r="BL50" s="27"/>
      <c r="BM50" s="27"/>
      <c r="BN50" s="27"/>
      <c r="BO50" s="27"/>
      <c r="BP50" s="27"/>
      <c r="BQ50" s="27"/>
      <c r="BR50" s="27"/>
      <c r="BS50" s="27"/>
      <c r="BT50" s="26"/>
      <c r="BU50" s="26"/>
      <c r="BV50" s="26"/>
      <c r="BW50" s="26"/>
      <c r="BX50" s="26"/>
      <c r="BY50" s="29"/>
      <c r="BZ50" s="29"/>
      <c r="CA50" s="29"/>
      <c r="CB50" s="29"/>
      <c r="CC50" s="27"/>
      <c r="CD50" s="27"/>
      <c r="CE50" s="27"/>
      <c r="CF50" s="27"/>
      <c r="CG50" s="27"/>
      <c r="CH50" s="26"/>
      <c r="CI50" s="26"/>
      <c r="CJ50" s="26"/>
      <c r="CK50" s="26"/>
      <c r="CL50" s="26"/>
      <c r="CM50" s="30"/>
      <c r="CN50" s="30"/>
      <c r="CO50" s="30"/>
      <c r="CP50" s="30"/>
      <c r="CQ50" s="26"/>
      <c r="CR50" s="26"/>
      <c r="CS50" s="26"/>
      <c r="CT50" s="26"/>
      <c r="CU50" s="26"/>
      <c r="CV50" s="26"/>
      <c r="CW50" s="26"/>
      <c r="CX50" s="26"/>
      <c r="CY50" s="26"/>
      <c r="CZ50" s="26"/>
      <c r="DA50" s="26"/>
      <c r="DB50" s="26"/>
      <c r="DC50" s="26"/>
      <c r="DD50" s="26"/>
      <c r="DE50" s="26"/>
      <c r="DF50" s="27"/>
      <c r="DG50" s="27"/>
      <c r="DH50" s="27"/>
      <c r="DI50" s="27"/>
      <c r="DJ50" s="27"/>
      <c r="DK50" s="26"/>
      <c r="DL50" s="26"/>
      <c r="DM50" s="26"/>
      <c r="DN50" s="26"/>
      <c r="DO50" s="26"/>
      <c r="DP50" s="27"/>
      <c r="DQ50" s="27"/>
      <c r="DR50" s="27"/>
      <c r="DS50" s="27"/>
      <c r="DT50" s="27"/>
      <c r="DU50" s="30"/>
      <c r="DV50" s="30"/>
      <c r="DW50" s="30"/>
      <c r="DX50" s="30"/>
      <c r="DY50" s="28"/>
      <c r="DZ50" s="28"/>
      <c r="EA50" s="28"/>
      <c r="EB50" s="28"/>
      <c r="EC50" s="28"/>
      <c r="ED50" s="27"/>
      <c r="EE50" s="27"/>
      <c r="EF50" s="27"/>
      <c r="EG50" s="27"/>
      <c r="EH50" s="27"/>
      <c r="EI50" s="27"/>
      <c r="EJ50" s="27"/>
      <c r="EK50" s="27"/>
      <c r="EL50" s="27"/>
      <c r="EM50" s="27"/>
      <c r="EN50" s="26"/>
      <c r="EO50" s="26"/>
      <c r="EP50" s="26"/>
      <c r="EQ50" s="26"/>
      <c r="ER50" s="26"/>
      <c r="ES50" s="27"/>
      <c r="ET50" s="27"/>
      <c r="EU50" s="27"/>
      <c r="EV50" s="27"/>
      <c r="EW50" s="27"/>
      <c r="EX50" s="27"/>
      <c r="EY50" s="27"/>
      <c r="EZ50" s="27"/>
      <c r="FA50" s="27"/>
      <c r="FB50" s="27"/>
      <c r="FC50" s="27"/>
      <c r="FD50" s="27"/>
      <c r="FE50" s="27"/>
      <c r="FF50" s="27"/>
      <c r="FG50" s="27"/>
      <c r="FH50" s="28"/>
      <c r="FI50" s="28"/>
      <c r="FJ50" s="28"/>
      <c r="FK50" s="28"/>
      <c r="FL50" s="28"/>
      <c r="FM50" s="28"/>
      <c r="FN50" s="28"/>
      <c r="FO50" s="28"/>
      <c r="FP50" s="28"/>
      <c r="FQ50" s="28"/>
      <c r="FR50" s="26"/>
      <c r="FS50" s="26"/>
      <c r="FT50" s="26"/>
      <c r="FU50" s="26"/>
      <c r="FV50" s="26"/>
      <c r="FW50" s="28"/>
      <c r="FX50" s="28"/>
      <c r="FY50" s="28"/>
      <c r="FZ50" s="28"/>
      <c r="GA50" s="28"/>
      <c r="GB50" s="30"/>
      <c r="GC50" s="30"/>
      <c r="GD50" s="30"/>
      <c r="GE50" s="30"/>
      <c r="GF50" s="27"/>
      <c r="GG50" s="27"/>
      <c r="GH50" s="27"/>
      <c r="GI50" s="27"/>
      <c r="GJ50" s="27"/>
      <c r="GK50" s="27"/>
      <c r="GL50" s="27"/>
      <c r="GM50" s="27"/>
      <c r="GN50" s="27"/>
      <c r="GO50" s="27"/>
      <c r="GP50" s="27"/>
      <c r="GQ50" s="27"/>
      <c r="GR50" s="27"/>
      <c r="GS50" s="27"/>
      <c r="GT50" s="27"/>
      <c r="GU50" s="27"/>
      <c r="GV50" s="27"/>
      <c r="GW50" s="27"/>
      <c r="GX50" s="30"/>
      <c r="GY50" s="30"/>
      <c r="GZ50" s="30"/>
      <c r="HA50" s="30"/>
      <c r="HB50" s="28"/>
      <c r="HC50" s="28"/>
      <c r="HD50" s="28"/>
      <c r="HE50" s="28"/>
      <c r="HF50" s="28"/>
      <c r="HG50" s="28"/>
      <c r="HH50" s="28"/>
      <c r="HI50" s="28"/>
      <c r="HJ50" s="28"/>
      <c r="HK50" s="28"/>
      <c r="HL50" s="27"/>
      <c r="HM50" s="27"/>
      <c r="HN50" s="27"/>
      <c r="HO50" s="27"/>
      <c r="HP50" s="27"/>
      <c r="HQ50" s="27"/>
      <c r="HR50" s="27"/>
      <c r="HS50" s="27"/>
      <c r="HT50" s="27"/>
      <c r="HU50" s="27"/>
      <c r="HV50" s="27"/>
      <c r="HW50" s="27"/>
      <c r="HX50" s="27"/>
      <c r="HY50" s="27"/>
      <c r="HZ50" s="27"/>
      <c r="IA50" s="27"/>
      <c r="IB50" s="27"/>
      <c r="IC50" s="27"/>
      <c r="ID50" s="27"/>
      <c r="IE50" s="27"/>
    </row>
    <row r="51" spans="1:239" hidden="1" x14ac:dyDescent="0.25">
      <c r="A51" s="25">
        <v>1822</v>
      </c>
      <c r="B51" s="26"/>
      <c r="C51" s="26"/>
      <c r="D51" s="26"/>
      <c r="E51" s="26"/>
      <c r="F51" s="26"/>
      <c r="G51" s="27"/>
      <c r="H51" s="27"/>
      <c r="I51" s="27"/>
      <c r="J51" s="27"/>
      <c r="K51" s="27"/>
      <c r="L51" s="26"/>
      <c r="M51" s="26"/>
      <c r="N51" s="26"/>
      <c r="O51" s="26"/>
      <c r="P51" s="26"/>
      <c r="Q51" s="27"/>
      <c r="R51" s="27"/>
      <c r="S51" s="27"/>
      <c r="T51" s="27"/>
      <c r="U51" s="27"/>
      <c r="V51" s="28"/>
      <c r="W51" s="28"/>
      <c r="X51" s="28"/>
      <c r="Y51" s="28"/>
      <c r="Z51" s="28"/>
      <c r="AA51" s="28"/>
      <c r="AB51" s="28"/>
      <c r="AC51" s="28"/>
      <c r="AD51" s="28"/>
      <c r="AE51" s="28"/>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6"/>
      <c r="BF51" s="26"/>
      <c r="BG51" s="26"/>
      <c r="BH51" s="26"/>
      <c r="BI51" s="26"/>
      <c r="BJ51" s="27"/>
      <c r="BK51" s="27"/>
      <c r="BL51" s="27"/>
      <c r="BM51" s="27"/>
      <c r="BN51" s="27"/>
      <c r="BO51" s="27"/>
      <c r="BP51" s="27"/>
      <c r="BQ51" s="27"/>
      <c r="BR51" s="27"/>
      <c r="BS51" s="27"/>
      <c r="BT51" s="26"/>
      <c r="BU51" s="26"/>
      <c r="BV51" s="26"/>
      <c r="BW51" s="26"/>
      <c r="BX51" s="26"/>
      <c r="BY51" s="29"/>
      <c r="BZ51" s="29"/>
      <c r="CA51" s="29"/>
      <c r="CB51" s="29"/>
      <c r="CC51" s="27"/>
      <c r="CD51" s="27"/>
      <c r="CE51" s="27"/>
      <c r="CF51" s="27"/>
      <c r="CG51" s="27"/>
      <c r="CH51" s="26"/>
      <c r="CI51" s="26"/>
      <c r="CJ51" s="26"/>
      <c r="CK51" s="26"/>
      <c r="CL51" s="26"/>
      <c r="CM51" s="30"/>
      <c r="CN51" s="30"/>
      <c r="CO51" s="30"/>
      <c r="CP51" s="30"/>
      <c r="CQ51" s="26"/>
      <c r="CR51" s="26"/>
      <c r="CS51" s="26"/>
      <c r="CT51" s="26"/>
      <c r="CU51" s="26"/>
      <c r="CV51" s="26"/>
      <c r="CW51" s="26"/>
      <c r="CX51" s="26"/>
      <c r="CY51" s="26"/>
      <c r="CZ51" s="26"/>
      <c r="DA51" s="26"/>
      <c r="DB51" s="26"/>
      <c r="DC51" s="26"/>
      <c r="DD51" s="26"/>
      <c r="DE51" s="26"/>
      <c r="DF51" s="27"/>
      <c r="DG51" s="27"/>
      <c r="DH51" s="27"/>
      <c r="DI51" s="27"/>
      <c r="DJ51" s="27"/>
      <c r="DK51" s="26"/>
      <c r="DL51" s="26"/>
      <c r="DM51" s="26"/>
      <c r="DN51" s="26"/>
      <c r="DO51" s="26"/>
      <c r="DP51" s="27"/>
      <c r="DQ51" s="27"/>
      <c r="DR51" s="27"/>
      <c r="DS51" s="27"/>
      <c r="DT51" s="27"/>
      <c r="DU51" s="30"/>
      <c r="DV51" s="30"/>
      <c r="DW51" s="30"/>
      <c r="DX51" s="30"/>
      <c r="DY51" s="28"/>
      <c r="DZ51" s="28"/>
      <c r="EA51" s="28"/>
      <c r="EB51" s="28"/>
      <c r="EC51" s="28"/>
      <c r="ED51" s="27"/>
      <c r="EE51" s="27"/>
      <c r="EF51" s="27"/>
      <c r="EG51" s="27"/>
      <c r="EH51" s="27"/>
      <c r="EI51" s="27"/>
      <c r="EJ51" s="27"/>
      <c r="EK51" s="27"/>
      <c r="EL51" s="27"/>
      <c r="EM51" s="27"/>
      <c r="EN51" s="26"/>
      <c r="EO51" s="26"/>
      <c r="EP51" s="26"/>
      <c r="EQ51" s="26"/>
      <c r="ER51" s="26"/>
      <c r="ES51" s="27"/>
      <c r="ET51" s="27"/>
      <c r="EU51" s="27"/>
      <c r="EV51" s="27"/>
      <c r="EW51" s="27"/>
      <c r="EX51" s="27"/>
      <c r="EY51" s="27"/>
      <c r="EZ51" s="27"/>
      <c r="FA51" s="27"/>
      <c r="FB51" s="27"/>
      <c r="FC51" s="27"/>
      <c r="FD51" s="27"/>
      <c r="FE51" s="27"/>
      <c r="FF51" s="27"/>
      <c r="FG51" s="27"/>
      <c r="FH51" s="28"/>
      <c r="FI51" s="28"/>
      <c r="FJ51" s="28"/>
      <c r="FK51" s="28"/>
      <c r="FL51" s="28"/>
      <c r="FM51" s="28"/>
      <c r="FN51" s="28"/>
      <c r="FO51" s="28"/>
      <c r="FP51" s="28"/>
      <c r="FQ51" s="28"/>
      <c r="FR51" s="26"/>
      <c r="FS51" s="26"/>
      <c r="FT51" s="26"/>
      <c r="FU51" s="26"/>
      <c r="FV51" s="26"/>
      <c r="FW51" s="28"/>
      <c r="FX51" s="28"/>
      <c r="FY51" s="28"/>
      <c r="FZ51" s="28"/>
      <c r="GA51" s="28"/>
      <c r="GB51" s="30"/>
      <c r="GC51" s="30"/>
      <c r="GD51" s="30"/>
      <c r="GE51" s="30"/>
      <c r="GF51" s="27"/>
      <c r="GG51" s="27"/>
      <c r="GH51" s="27"/>
      <c r="GI51" s="27"/>
      <c r="GJ51" s="27"/>
      <c r="GK51" s="27"/>
      <c r="GL51" s="27"/>
      <c r="GM51" s="27"/>
      <c r="GN51" s="27"/>
      <c r="GO51" s="27"/>
      <c r="GP51" s="27"/>
      <c r="GQ51" s="27"/>
      <c r="GR51" s="27"/>
      <c r="GS51" s="27"/>
      <c r="GT51" s="27"/>
      <c r="GU51" s="27"/>
      <c r="GV51" s="27"/>
      <c r="GW51" s="27"/>
      <c r="GX51" s="30"/>
      <c r="GY51" s="30"/>
      <c r="GZ51" s="30"/>
      <c r="HA51" s="30"/>
      <c r="HB51" s="28"/>
      <c r="HC51" s="28"/>
      <c r="HD51" s="28"/>
      <c r="HE51" s="28"/>
      <c r="HF51" s="28"/>
      <c r="HG51" s="28"/>
      <c r="HH51" s="28"/>
      <c r="HI51" s="28"/>
      <c r="HJ51" s="28"/>
      <c r="HK51" s="28"/>
      <c r="HL51" s="27"/>
      <c r="HM51" s="27"/>
      <c r="HN51" s="27"/>
      <c r="HO51" s="27"/>
      <c r="HP51" s="27"/>
      <c r="HQ51" s="27"/>
      <c r="HR51" s="27"/>
      <c r="HS51" s="27"/>
      <c r="HT51" s="27"/>
      <c r="HU51" s="27"/>
      <c r="HV51" s="27"/>
      <c r="HW51" s="27"/>
      <c r="HX51" s="27"/>
      <c r="HY51" s="27"/>
      <c r="HZ51" s="27"/>
      <c r="IA51" s="27"/>
      <c r="IB51" s="27"/>
      <c r="IC51" s="27"/>
      <c r="ID51" s="27"/>
      <c r="IE51" s="27"/>
    </row>
    <row r="52" spans="1:239" hidden="1" x14ac:dyDescent="0.25">
      <c r="A52" s="25">
        <v>1823</v>
      </c>
      <c r="B52" s="26"/>
      <c r="C52" s="26"/>
      <c r="D52" s="26"/>
      <c r="E52" s="26"/>
      <c r="F52" s="26"/>
      <c r="G52" s="27"/>
      <c r="H52" s="27"/>
      <c r="I52" s="27"/>
      <c r="J52" s="27"/>
      <c r="K52" s="27"/>
      <c r="L52" s="26"/>
      <c r="M52" s="26"/>
      <c r="N52" s="26"/>
      <c r="O52" s="26"/>
      <c r="P52" s="26"/>
      <c r="Q52" s="27"/>
      <c r="R52" s="27"/>
      <c r="S52" s="27"/>
      <c r="T52" s="27"/>
      <c r="U52" s="27"/>
      <c r="V52" s="28"/>
      <c r="W52" s="28"/>
      <c r="X52" s="28"/>
      <c r="Y52" s="28"/>
      <c r="Z52" s="28"/>
      <c r="AA52" s="28"/>
      <c r="AB52" s="28"/>
      <c r="AC52" s="28"/>
      <c r="AD52" s="28"/>
      <c r="AE52" s="28"/>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6"/>
      <c r="BF52" s="26"/>
      <c r="BG52" s="26"/>
      <c r="BH52" s="26"/>
      <c r="BI52" s="26"/>
      <c r="BJ52" s="27"/>
      <c r="BK52" s="27"/>
      <c r="BL52" s="27"/>
      <c r="BM52" s="27"/>
      <c r="BN52" s="27"/>
      <c r="BO52" s="27"/>
      <c r="BP52" s="27"/>
      <c r="BQ52" s="27"/>
      <c r="BR52" s="27"/>
      <c r="BS52" s="27"/>
      <c r="BT52" s="26"/>
      <c r="BU52" s="26"/>
      <c r="BV52" s="26"/>
      <c r="BW52" s="26"/>
      <c r="BX52" s="26"/>
      <c r="BY52" s="29"/>
      <c r="BZ52" s="29"/>
      <c r="CA52" s="29"/>
      <c r="CB52" s="29"/>
      <c r="CC52" s="27"/>
      <c r="CD52" s="27"/>
      <c r="CE52" s="27"/>
      <c r="CF52" s="27"/>
      <c r="CG52" s="27"/>
      <c r="CH52" s="26"/>
      <c r="CI52" s="26"/>
      <c r="CJ52" s="26"/>
      <c r="CK52" s="26"/>
      <c r="CL52" s="26"/>
      <c r="CM52" s="30"/>
      <c r="CN52" s="30"/>
      <c r="CO52" s="30"/>
      <c r="CP52" s="30"/>
      <c r="CQ52" s="26"/>
      <c r="CR52" s="26"/>
      <c r="CS52" s="26"/>
      <c r="CT52" s="26"/>
      <c r="CU52" s="26"/>
      <c r="CV52" s="26"/>
      <c r="CW52" s="26"/>
      <c r="CX52" s="26"/>
      <c r="CY52" s="26"/>
      <c r="CZ52" s="26"/>
      <c r="DA52" s="26"/>
      <c r="DB52" s="26"/>
      <c r="DC52" s="26"/>
      <c r="DD52" s="26"/>
      <c r="DE52" s="26"/>
      <c r="DF52" s="27"/>
      <c r="DG52" s="27"/>
      <c r="DH52" s="27"/>
      <c r="DI52" s="27"/>
      <c r="DJ52" s="27"/>
      <c r="DK52" s="26"/>
      <c r="DL52" s="26"/>
      <c r="DM52" s="26"/>
      <c r="DN52" s="26"/>
      <c r="DO52" s="26"/>
      <c r="DP52" s="27"/>
      <c r="DQ52" s="27"/>
      <c r="DR52" s="27"/>
      <c r="DS52" s="27"/>
      <c r="DT52" s="27"/>
      <c r="DU52" s="30"/>
      <c r="DV52" s="30"/>
      <c r="DW52" s="30"/>
      <c r="DX52" s="30"/>
      <c r="DY52" s="28"/>
      <c r="DZ52" s="28"/>
      <c r="EA52" s="28"/>
      <c r="EB52" s="28"/>
      <c r="EC52" s="28"/>
      <c r="ED52" s="27"/>
      <c r="EE52" s="27"/>
      <c r="EF52" s="27"/>
      <c r="EG52" s="27"/>
      <c r="EH52" s="27"/>
      <c r="EI52" s="27"/>
      <c r="EJ52" s="27"/>
      <c r="EK52" s="27"/>
      <c r="EL52" s="27"/>
      <c r="EM52" s="27"/>
      <c r="EN52" s="26"/>
      <c r="EO52" s="26"/>
      <c r="EP52" s="26"/>
      <c r="EQ52" s="26"/>
      <c r="ER52" s="26"/>
      <c r="ES52" s="27"/>
      <c r="ET52" s="27"/>
      <c r="EU52" s="27"/>
      <c r="EV52" s="27"/>
      <c r="EW52" s="27"/>
      <c r="EX52" s="27"/>
      <c r="EY52" s="27"/>
      <c r="EZ52" s="27"/>
      <c r="FA52" s="27"/>
      <c r="FB52" s="27"/>
      <c r="FC52" s="27"/>
      <c r="FD52" s="27"/>
      <c r="FE52" s="27"/>
      <c r="FF52" s="27"/>
      <c r="FG52" s="27"/>
      <c r="FH52" s="28"/>
      <c r="FI52" s="28"/>
      <c r="FJ52" s="28"/>
      <c r="FK52" s="28"/>
      <c r="FL52" s="28"/>
      <c r="FM52" s="28"/>
      <c r="FN52" s="28"/>
      <c r="FO52" s="28"/>
      <c r="FP52" s="28"/>
      <c r="FQ52" s="28"/>
      <c r="FR52" s="26"/>
      <c r="FS52" s="26"/>
      <c r="FT52" s="26"/>
      <c r="FU52" s="26"/>
      <c r="FV52" s="26"/>
      <c r="FW52" s="28"/>
      <c r="FX52" s="28"/>
      <c r="FY52" s="28"/>
      <c r="FZ52" s="28"/>
      <c r="GA52" s="28"/>
      <c r="GB52" s="30"/>
      <c r="GC52" s="30"/>
      <c r="GD52" s="30"/>
      <c r="GE52" s="30"/>
      <c r="GF52" s="27"/>
      <c r="GG52" s="27"/>
      <c r="GH52" s="27"/>
      <c r="GI52" s="27"/>
      <c r="GJ52" s="27"/>
      <c r="GK52" s="27"/>
      <c r="GL52" s="27"/>
      <c r="GM52" s="27"/>
      <c r="GN52" s="27"/>
      <c r="GO52" s="27"/>
      <c r="GP52" s="27"/>
      <c r="GQ52" s="27"/>
      <c r="GR52" s="27"/>
      <c r="GS52" s="27"/>
      <c r="GT52" s="27"/>
      <c r="GU52" s="27"/>
      <c r="GV52" s="27"/>
      <c r="GW52" s="27"/>
      <c r="GX52" s="30"/>
      <c r="GY52" s="30"/>
      <c r="GZ52" s="30"/>
      <c r="HA52" s="30"/>
      <c r="HB52" s="28"/>
      <c r="HC52" s="28"/>
      <c r="HD52" s="28"/>
      <c r="HE52" s="28"/>
      <c r="HF52" s="28"/>
      <c r="HG52" s="28"/>
      <c r="HH52" s="28"/>
      <c r="HI52" s="28"/>
      <c r="HJ52" s="28"/>
      <c r="HK52" s="28"/>
      <c r="HL52" s="27"/>
      <c r="HM52" s="27"/>
      <c r="HN52" s="27"/>
      <c r="HO52" s="27"/>
      <c r="HP52" s="27"/>
      <c r="HQ52" s="27"/>
      <c r="HR52" s="27"/>
      <c r="HS52" s="27"/>
      <c r="HT52" s="27"/>
      <c r="HU52" s="27"/>
      <c r="HV52" s="27"/>
      <c r="HW52" s="27"/>
      <c r="HX52" s="27"/>
      <c r="HY52" s="27"/>
      <c r="HZ52" s="27"/>
      <c r="IA52" s="27"/>
      <c r="IB52" s="27"/>
      <c r="IC52" s="27"/>
      <c r="ID52" s="27"/>
      <c r="IE52" s="27"/>
    </row>
    <row r="53" spans="1:239" hidden="1" x14ac:dyDescent="0.25">
      <c r="A53" s="25">
        <v>1824</v>
      </c>
      <c r="B53" s="26"/>
      <c r="C53" s="26"/>
      <c r="D53" s="26"/>
      <c r="E53" s="26"/>
      <c r="F53" s="26"/>
      <c r="G53" s="27"/>
      <c r="H53" s="27"/>
      <c r="I53" s="27"/>
      <c r="J53" s="27"/>
      <c r="K53" s="27"/>
      <c r="L53" s="26"/>
      <c r="M53" s="26"/>
      <c r="N53" s="26"/>
      <c r="O53" s="26"/>
      <c r="P53" s="26"/>
      <c r="Q53" s="27"/>
      <c r="R53" s="27"/>
      <c r="S53" s="27"/>
      <c r="T53" s="27"/>
      <c r="U53" s="27"/>
      <c r="V53" s="28"/>
      <c r="W53" s="28"/>
      <c r="X53" s="28"/>
      <c r="Y53" s="28"/>
      <c r="Z53" s="28"/>
      <c r="AA53" s="28"/>
      <c r="AB53" s="28"/>
      <c r="AC53" s="28"/>
      <c r="AD53" s="28"/>
      <c r="AE53" s="28"/>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6"/>
      <c r="BF53" s="26"/>
      <c r="BG53" s="26"/>
      <c r="BH53" s="26"/>
      <c r="BI53" s="26"/>
      <c r="BJ53" s="27"/>
      <c r="BK53" s="27"/>
      <c r="BL53" s="27"/>
      <c r="BM53" s="27"/>
      <c r="BN53" s="27"/>
      <c r="BO53" s="27"/>
      <c r="BP53" s="27"/>
      <c r="BQ53" s="27"/>
      <c r="BR53" s="27"/>
      <c r="BS53" s="27"/>
      <c r="BT53" s="26"/>
      <c r="BU53" s="26"/>
      <c r="BV53" s="26"/>
      <c r="BW53" s="26"/>
      <c r="BX53" s="26"/>
      <c r="BY53" s="29"/>
      <c r="BZ53" s="29"/>
      <c r="CA53" s="29"/>
      <c r="CB53" s="29"/>
      <c r="CC53" s="27"/>
      <c r="CD53" s="27"/>
      <c r="CE53" s="27"/>
      <c r="CF53" s="27"/>
      <c r="CG53" s="27"/>
      <c r="CH53" s="26"/>
      <c r="CI53" s="26"/>
      <c r="CJ53" s="26"/>
      <c r="CK53" s="26"/>
      <c r="CL53" s="26"/>
      <c r="CM53" s="30"/>
      <c r="CN53" s="30"/>
      <c r="CO53" s="30"/>
      <c r="CP53" s="30"/>
      <c r="CQ53" s="26"/>
      <c r="CR53" s="26"/>
      <c r="CS53" s="26"/>
      <c r="CT53" s="26"/>
      <c r="CU53" s="26"/>
      <c r="CV53" s="26"/>
      <c r="CW53" s="26"/>
      <c r="CX53" s="26"/>
      <c r="CY53" s="26"/>
      <c r="CZ53" s="26"/>
      <c r="DA53" s="26"/>
      <c r="DB53" s="26"/>
      <c r="DC53" s="26"/>
      <c r="DD53" s="26"/>
      <c r="DE53" s="26"/>
      <c r="DF53" s="27"/>
      <c r="DG53" s="27"/>
      <c r="DH53" s="27"/>
      <c r="DI53" s="27"/>
      <c r="DJ53" s="27"/>
      <c r="DK53" s="26"/>
      <c r="DL53" s="26"/>
      <c r="DM53" s="26"/>
      <c r="DN53" s="26"/>
      <c r="DO53" s="26"/>
      <c r="DP53" s="27"/>
      <c r="DQ53" s="27"/>
      <c r="DR53" s="27"/>
      <c r="DS53" s="27"/>
      <c r="DT53" s="27"/>
      <c r="DU53" s="30"/>
      <c r="DV53" s="30"/>
      <c r="DW53" s="30"/>
      <c r="DX53" s="30"/>
      <c r="DY53" s="28"/>
      <c r="DZ53" s="28"/>
      <c r="EA53" s="28"/>
      <c r="EB53" s="28"/>
      <c r="EC53" s="28"/>
      <c r="ED53" s="27"/>
      <c r="EE53" s="27"/>
      <c r="EF53" s="27"/>
      <c r="EG53" s="27"/>
      <c r="EH53" s="27"/>
      <c r="EI53" s="27"/>
      <c r="EJ53" s="27"/>
      <c r="EK53" s="27"/>
      <c r="EL53" s="27"/>
      <c r="EM53" s="27"/>
      <c r="EN53" s="26"/>
      <c r="EO53" s="26"/>
      <c r="EP53" s="26"/>
      <c r="EQ53" s="26"/>
      <c r="ER53" s="26"/>
      <c r="ES53" s="27"/>
      <c r="ET53" s="27"/>
      <c r="EU53" s="27"/>
      <c r="EV53" s="27"/>
      <c r="EW53" s="27"/>
      <c r="EX53" s="27"/>
      <c r="EY53" s="27"/>
      <c r="EZ53" s="27"/>
      <c r="FA53" s="27"/>
      <c r="FB53" s="27"/>
      <c r="FC53" s="27"/>
      <c r="FD53" s="27"/>
      <c r="FE53" s="27"/>
      <c r="FF53" s="27"/>
      <c r="FG53" s="27"/>
      <c r="FH53" s="28"/>
      <c r="FI53" s="28"/>
      <c r="FJ53" s="28"/>
      <c r="FK53" s="28"/>
      <c r="FL53" s="28"/>
      <c r="FM53" s="28"/>
      <c r="FN53" s="28"/>
      <c r="FO53" s="28"/>
      <c r="FP53" s="28"/>
      <c r="FQ53" s="28"/>
      <c r="FR53" s="26"/>
      <c r="FS53" s="26"/>
      <c r="FT53" s="26"/>
      <c r="FU53" s="26"/>
      <c r="FV53" s="26"/>
      <c r="FW53" s="28"/>
      <c r="FX53" s="28"/>
      <c r="FY53" s="28"/>
      <c r="FZ53" s="28"/>
      <c r="GA53" s="28"/>
      <c r="GB53" s="30"/>
      <c r="GC53" s="30"/>
      <c r="GD53" s="30"/>
      <c r="GE53" s="30"/>
      <c r="GF53" s="27"/>
      <c r="GG53" s="27"/>
      <c r="GH53" s="27"/>
      <c r="GI53" s="27"/>
      <c r="GJ53" s="27"/>
      <c r="GK53" s="27"/>
      <c r="GL53" s="27"/>
      <c r="GM53" s="27"/>
      <c r="GN53" s="27"/>
      <c r="GO53" s="27"/>
      <c r="GP53" s="27"/>
      <c r="GQ53" s="27"/>
      <c r="GR53" s="27"/>
      <c r="GS53" s="27"/>
      <c r="GT53" s="27"/>
      <c r="GU53" s="27"/>
      <c r="GV53" s="27"/>
      <c r="GW53" s="27"/>
      <c r="GX53" s="30"/>
      <c r="GY53" s="30"/>
      <c r="GZ53" s="30"/>
      <c r="HA53" s="30"/>
      <c r="HB53" s="28"/>
      <c r="HC53" s="28"/>
      <c r="HD53" s="28"/>
      <c r="HE53" s="28"/>
      <c r="HF53" s="28"/>
      <c r="HG53" s="28"/>
      <c r="HH53" s="28"/>
      <c r="HI53" s="28"/>
      <c r="HJ53" s="28"/>
      <c r="HK53" s="28"/>
      <c r="HL53" s="27"/>
      <c r="HM53" s="27"/>
      <c r="HN53" s="27"/>
      <c r="HO53" s="27"/>
      <c r="HP53" s="27"/>
      <c r="HQ53" s="27"/>
      <c r="HR53" s="27"/>
      <c r="HS53" s="27"/>
      <c r="HT53" s="27"/>
      <c r="HU53" s="27"/>
      <c r="HV53" s="27"/>
      <c r="HW53" s="27"/>
      <c r="HX53" s="27"/>
      <c r="HY53" s="27"/>
      <c r="HZ53" s="27"/>
      <c r="IA53" s="27"/>
      <c r="IB53" s="27"/>
      <c r="IC53" s="27"/>
      <c r="ID53" s="27"/>
      <c r="IE53" s="27"/>
    </row>
    <row r="54" spans="1:239" hidden="1" x14ac:dyDescent="0.25">
      <c r="A54" s="25">
        <v>1825</v>
      </c>
      <c r="B54" s="26"/>
      <c r="C54" s="26"/>
      <c r="D54" s="26"/>
      <c r="E54" s="26"/>
      <c r="F54" s="26"/>
      <c r="G54" s="27"/>
      <c r="H54" s="27"/>
      <c r="I54" s="27"/>
      <c r="J54" s="27"/>
      <c r="K54" s="27"/>
      <c r="L54" s="26"/>
      <c r="M54" s="26"/>
      <c r="N54" s="26"/>
      <c r="O54" s="26"/>
      <c r="P54" s="26"/>
      <c r="Q54" s="27"/>
      <c r="R54" s="27"/>
      <c r="S54" s="27"/>
      <c r="T54" s="27"/>
      <c r="U54" s="27"/>
      <c r="V54" s="28"/>
      <c r="W54" s="28"/>
      <c r="X54" s="28"/>
      <c r="Y54" s="28"/>
      <c r="Z54" s="28"/>
      <c r="AA54" s="28"/>
      <c r="AB54" s="28"/>
      <c r="AC54" s="28"/>
      <c r="AD54" s="28"/>
      <c r="AE54" s="28"/>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6"/>
      <c r="BF54" s="26"/>
      <c r="BG54" s="26"/>
      <c r="BH54" s="26"/>
      <c r="BI54" s="26"/>
      <c r="BJ54" s="27"/>
      <c r="BK54" s="27"/>
      <c r="BL54" s="27"/>
      <c r="BM54" s="27"/>
      <c r="BN54" s="27"/>
      <c r="BO54" s="27"/>
      <c r="BP54" s="27"/>
      <c r="BQ54" s="27"/>
      <c r="BR54" s="27"/>
      <c r="BS54" s="27"/>
      <c r="BT54" s="26"/>
      <c r="BU54" s="26"/>
      <c r="BV54" s="26"/>
      <c r="BW54" s="26"/>
      <c r="BX54" s="26"/>
      <c r="BY54" s="29"/>
      <c r="BZ54" s="29"/>
      <c r="CA54" s="29"/>
      <c r="CB54" s="29"/>
      <c r="CC54" s="27"/>
      <c r="CD54" s="27"/>
      <c r="CE54" s="27"/>
      <c r="CF54" s="27"/>
      <c r="CG54" s="27"/>
      <c r="CH54" s="26"/>
      <c r="CI54" s="26"/>
      <c r="CJ54" s="26"/>
      <c r="CK54" s="26"/>
      <c r="CL54" s="26"/>
      <c r="CM54" s="30"/>
      <c r="CN54" s="30"/>
      <c r="CO54" s="30"/>
      <c r="CP54" s="30"/>
      <c r="CQ54" s="26"/>
      <c r="CR54" s="26"/>
      <c r="CS54" s="26"/>
      <c r="CT54" s="26"/>
      <c r="CU54" s="26"/>
      <c r="CV54" s="26"/>
      <c r="CW54" s="26"/>
      <c r="CX54" s="26"/>
      <c r="CY54" s="26"/>
      <c r="CZ54" s="26"/>
      <c r="DA54" s="26"/>
      <c r="DB54" s="26"/>
      <c r="DC54" s="26"/>
      <c r="DD54" s="26"/>
      <c r="DE54" s="26"/>
      <c r="DF54" s="27"/>
      <c r="DG54" s="27"/>
      <c r="DH54" s="27"/>
      <c r="DI54" s="27"/>
      <c r="DJ54" s="27"/>
      <c r="DK54" s="26"/>
      <c r="DL54" s="26"/>
      <c r="DM54" s="26"/>
      <c r="DN54" s="26"/>
      <c r="DO54" s="26"/>
      <c r="DP54" s="27"/>
      <c r="DQ54" s="27"/>
      <c r="DR54" s="27"/>
      <c r="DS54" s="27"/>
      <c r="DT54" s="27"/>
      <c r="DU54" s="30"/>
      <c r="DV54" s="30"/>
      <c r="DW54" s="30"/>
      <c r="DX54" s="30"/>
      <c r="DY54" s="28"/>
      <c r="DZ54" s="28"/>
      <c r="EA54" s="28"/>
      <c r="EB54" s="28"/>
      <c r="EC54" s="28"/>
      <c r="ED54" s="27"/>
      <c r="EE54" s="27"/>
      <c r="EF54" s="27"/>
      <c r="EG54" s="27"/>
      <c r="EH54" s="27"/>
      <c r="EI54" s="27"/>
      <c r="EJ54" s="27"/>
      <c r="EK54" s="27"/>
      <c r="EL54" s="27"/>
      <c r="EM54" s="27"/>
      <c r="EN54" s="26"/>
      <c r="EO54" s="26"/>
      <c r="EP54" s="26"/>
      <c r="EQ54" s="26"/>
      <c r="ER54" s="26"/>
      <c r="ES54" s="27"/>
      <c r="ET54" s="27"/>
      <c r="EU54" s="27"/>
      <c r="EV54" s="27"/>
      <c r="EW54" s="27"/>
      <c r="EX54" s="27"/>
      <c r="EY54" s="27"/>
      <c r="EZ54" s="27"/>
      <c r="FA54" s="27"/>
      <c r="FB54" s="27"/>
      <c r="FC54" s="27"/>
      <c r="FD54" s="27"/>
      <c r="FE54" s="27"/>
      <c r="FF54" s="27"/>
      <c r="FG54" s="27"/>
      <c r="FH54" s="28"/>
      <c r="FI54" s="28"/>
      <c r="FJ54" s="28"/>
      <c r="FK54" s="28"/>
      <c r="FL54" s="28"/>
      <c r="FM54" s="28"/>
      <c r="FN54" s="28"/>
      <c r="FO54" s="28"/>
      <c r="FP54" s="28"/>
      <c r="FQ54" s="28"/>
      <c r="FR54" s="26"/>
      <c r="FS54" s="26"/>
      <c r="FT54" s="26"/>
      <c r="FU54" s="26"/>
      <c r="FV54" s="26"/>
      <c r="FW54" s="28"/>
      <c r="FX54" s="28"/>
      <c r="FY54" s="28"/>
      <c r="FZ54" s="28"/>
      <c r="GA54" s="28"/>
      <c r="GB54" s="30"/>
      <c r="GC54" s="30"/>
      <c r="GD54" s="30"/>
      <c r="GE54" s="30"/>
      <c r="GF54" s="27"/>
      <c r="GG54" s="27"/>
      <c r="GH54" s="27"/>
      <c r="GI54" s="27"/>
      <c r="GJ54" s="27"/>
      <c r="GK54" s="27"/>
      <c r="GL54" s="27"/>
      <c r="GM54" s="27"/>
      <c r="GN54" s="27"/>
      <c r="GO54" s="27"/>
      <c r="GP54" s="27"/>
      <c r="GQ54" s="27"/>
      <c r="GR54" s="27"/>
      <c r="GS54" s="27"/>
      <c r="GT54" s="27"/>
      <c r="GU54" s="27"/>
      <c r="GV54" s="27"/>
      <c r="GW54" s="27"/>
      <c r="GX54" s="30"/>
      <c r="GY54" s="30"/>
      <c r="GZ54" s="30"/>
      <c r="HA54" s="30"/>
      <c r="HB54" s="28"/>
      <c r="HC54" s="28"/>
      <c r="HD54" s="28"/>
      <c r="HE54" s="28"/>
      <c r="HF54" s="28"/>
      <c r="HG54" s="28"/>
      <c r="HH54" s="28"/>
      <c r="HI54" s="28"/>
      <c r="HJ54" s="28"/>
      <c r="HK54" s="28"/>
      <c r="HL54" s="27"/>
      <c r="HM54" s="27"/>
      <c r="HN54" s="27"/>
      <c r="HO54" s="27"/>
      <c r="HP54" s="27"/>
      <c r="HQ54" s="27"/>
      <c r="HR54" s="27"/>
      <c r="HS54" s="27"/>
      <c r="HT54" s="27"/>
      <c r="HU54" s="27"/>
      <c r="HV54" s="27"/>
      <c r="HW54" s="27"/>
      <c r="HX54" s="27"/>
      <c r="HY54" s="27"/>
      <c r="HZ54" s="27"/>
      <c r="IA54" s="27"/>
      <c r="IB54" s="27"/>
      <c r="IC54" s="27"/>
      <c r="ID54" s="27"/>
      <c r="IE54" s="27"/>
    </row>
    <row r="55" spans="1:239" hidden="1" x14ac:dyDescent="0.25">
      <c r="A55" s="25">
        <v>1826</v>
      </c>
      <c r="B55" s="26"/>
      <c r="C55" s="26"/>
      <c r="D55" s="26"/>
      <c r="E55" s="26"/>
      <c r="F55" s="26"/>
      <c r="G55" s="27"/>
      <c r="H55" s="27"/>
      <c r="I55" s="27"/>
      <c r="J55" s="27"/>
      <c r="K55" s="27"/>
      <c r="L55" s="26"/>
      <c r="M55" s="26"/>
      <c r="N55" s="26"/>
      <c r="O55" s="26"/>
      <c r="P55" s="26"/>
      <c r="Q55" s="27"/>
      <c r="R55" s="27"/>
      <c r="S55" s="27"/>
      <c r="T55" s="27"/>
      <c r="U55" s="27"/>
      <c r="V55" s="28"/>
      <c r="W55" s="28"/>
      <c r="X55" s="28"/>
      <c r="Y55" s="28"/>
      <c r="Z55" s="28"/>
      <c r="AA55" s="28"/>
      <c r="AB55" s="28"/>
      <c r="AC55" s="28"/>
      <c r="AD55" s="28"/>
      <c r="AE55" s="28"/>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6"/>
      <c r="BF55" s="26"/>
      <c r="BG55" s="26"/>
      <c r="BH55" s="26"/>
      <c r="BI55" s="26"/>
      <c r="BJ55" s="27"/>
      <c r="BK55" s="27"/>
      <c r="BL55" s="27"/>
      <c r="BM55" s="27"/>
      <c r="BN55" s="27"/>
      <c r="BO55" s="27"/>
      <c r="BP55" s="27"/>
      <c r="BQ55" s="27"/>
      <c r="BR55" s="27"/>
      <c r="BS55" s="27"/>
      <c r="BT55" s="26"/>
      <c r="BU55" s="26"/>
      <c r="BV55" s="26"/>
      <c r="BW55" s="26"/>
      <c r="BX55" s="26"/>
      <c r="BY55" s="29"/>
      <c r="BZ55" s="29"/>
      <c r="CA55" s="29"/>
      <c r="CB55" s="29"/>
      <c r="CC55" s="27"/>
      <c r="CD55" s="27"/>
      <c r="CE55" s="27"/>
      <c r="CF55" s="27"/>
      <c r="CG55" s="27"/>
      <c r="CH55" s="26"/>
      <c r="CI55" s="26"/>
      <c r="CJ55" s="26"/>
      <c r="CK55" s="26"/>
      <c r="CL55" s="26"/>
      <c r="CM55" s="30"/>
      <c r="CN55" s="30"/>
      <c r="CO55" s="30"/>
      <c r="CP55" s="30"/>
      <c r="CQ55" s="26"/>
      <c r="CR55" s="26"/>
      <c r="CS55" s="26"/>
      <c r="CT55" s="26"/>
      <c r="CU55" s="26"/>
      <c r="CV55" s="26"/>
      <c r="CW55" s="26"/>
      <c r="CX55" s="26"/>
      <c r="CY55" s="26"/>
      <c r="CZ55" s="26"/>
      <c r="DA55" s="26"/>
      <c r="DB55" s="26"/>
      <c r="DC55" s="26"/>
      <c r="DD55" s="26"/>
      <c r="DE55" s="26"/>
      <c r="DF55" s="27"/>
      <c r="DG55" s="27"/>
      <c r="DH55" s="27"/>
      <c r="DI55" s="27"/>
      <c r="DJ55" s="27"/>
      <c r="DK55" s="26"/>
      <c r="DL55" s="26"/>
      <c r="DM55" s="26"/>
      <c r="DN55" s="26"/>
      <c r="DO55" s="26"/>
      <c r="DP55" s="27"/>
      <c r="DQ55" s="27"/>
      <c r="DR55" s="27"/>
      <c r="DS55" s="27"/>
      <c r="DT55" s="27"/>
      <c r="DU55" s="30"/>
      <c r="DV55" s="30"/>
      <c r="DW55" s="30"/>
      <c r="DX55" s="30"/>
      <c r="DY55" s="28"/>
      <c r="DZ55" s="28"/>
      <c r="EA55" s="28"/>
      <c r="EB55" s="28"/>
      <c r="EC55" s="28"/>
      <c r="ED55" s="27"/>
      <c r="EE55" s="27"/>
      <c r="EF55" s="27"/>
      <c r="EG55" s="27"/>
      <c r="EH55" s="27"/>
      <c r="EI55" s="27"/>
      <c r="EJ55" s="27"/>
      <c r="EK55" s="27"/>
      <c r="EL55" s="27"/>
      <c r="EM55" s="27"/>
      <c r="EN55" s="26"/>
      <c r="EO55" s="26"/>
      <c r="EP55" s="26"/>
      <c r="EQ55" s="26"/>
      <c r="ER55" s="26"/>
      <c r="ES55" s="27"/>
      <c r="ET55" s="27"/>
      <c r="EU55" s="27"/>
      <c r="EV55" s="27"/>
      <c r="EW55" s="27"/>
      <c r="EX55" s="27"/>
      <c r="EY55" s="27"/>
      <c r="EZ55" s="27"/>
      <c r="FA55" s="27"/>
      <c r="FB55" s="27"/>
      <c r="FC55" s="27"/>
      <c r="FD55" s="27"/>
      <c r="FE55" s="27"/>
      <c r="FF55" s="27"/>
      <c r="FG55" s="27"/>
      <c r="FH55" s="28"/>
      <c r="FI55" s="28"/>
      <c r="FJ55" s="28"/>
      <c r="FK55" s="28"/>
      <c r="FL55" s="28"/>
      <c r="FM55" s="28"/>
      <c r="FN55" s="28"/>
      <c r="FO55" s="28"/>
      <c r="FP55" s="28"/>
      <c r="FQ55" s="28"/>
      <c r="FR55" s="26"/>
      <c r="FS55" s="26"/>
      <c r="FT55" s="26"/>
      <c r="FU55" s="26"/>
      <c r="FV55" s="26"/>
      <c r="FW55" s="28"/>
      <c r="FX55" s="28"/>
      <c r="FY55" s="28"/>
      <c r="FZ55" s="28"/>
      <c r="GA55" s="28"/>
      <c r="GB55" s="30"/>
      <c r="GC55" s="30"/>
      <c r="GD55" s="30"/>
      <c r="GE55" s="30"/>
      <c r="GF55" s="27"/>
      <c r="GG55" s="27"/>
      <c r="GH55" s="27"/>
      <c r="GI55" s="27"/>
      <c r="GJ55" s="27"/>
      <c r="GK55" s="27"/>
      <c r="GL55" s="27"/>
      <c r="GM55" s="27"/>
      <c r="GN55" s="27"/>
      <c r="GO55" s="27"/>
      <c r="GP55" s="27"/>
      <c r="GQ55" s="27"/>
      <c r="GR55" s="27"/>
      <c r="GS55" s="27"/>
      <c r="GT55" s="27"/>
      <c r="GU55" s="27"/>
      <c r="GV55" s="27"/>
      <c r="GW55" s="27"/>
      <c r="GX55" s="30"/>
      <c r="GY55" s="30"/>
      <c r="GZ55" s="30"/>
      <c r="HA55" s="30"/>
      <c r="HB55" s="28"/>
      <c r="HC55" s="28"/>
      <c r="HD55" s="28"/>
      <c r="HE55" s="28"/>
      <c r="HF55" s="28"/>
      <c r="HG55" s="28"/>
      <c r="HH55" s="28"/>
      <c r="HI55" s="28"/>
      <c r="HJ55" s="28"/>
      <c r="HK55" s="28"/>
      <c r="HL55" s="27"/>
      <c r="HM55" s="27"/>
      <c r="HN55" s="27"/>
      <c r="HO55" s="27"/>
      <c r="HP55" s="27"/>
      <c r="HQ55" s="27"/>
      <c r="HR55" s="27"/>
      <c r="HS55" s="27"/>
      <c r="HT55" s="27"/>
      <c r="HU55" s="27"/>
      <c r="HV55" s="27"/>
      <c r="HW55" s="27"/>
      <c r="HX55" s="27"/>
      <c r="HY55" s="27"/>
      <c r="HZ55" s="27"/>
      <c r="IA55" s="27"/>
      <c r="IB55" s="27"/>
      <c r="IC55" s="27"/>
      <c r="ID55" s="27"/>
      <c r="IE55" s="27"/>
    </row>
    <row r="56" spans="1:239" hidden="1" x14ac:dyDescent="0.25">
      <c r="A56" s="25">
        <v>1827</v>
      </c>
      <c r="B56" s="26"/>
      <c r="C56" s="26"/>
      <c r="D56" s="26"/>
      <c r="E56" s="26"/>
      <c r="F56" s="26"/>
      <c r="G56" s="27"/>
      <c r="H56" s="27"/>
      <c r="I56" s="27"/>
      <c r="J56" s="27"/>
      <c r="K56" s="27"/>
      <c r="L56" s="26"/>
      <c r="M56" s="26"/>
      <c r="N56" s="26"/>
      <c r="O56" s="26"/>
      <c r="P56" s="26"/>
      <c r="Q56" s="27"/>
      <c r="R56" s="27"/>
      <c r="S56" s="27"/>
      <c r="T56" s="27"/>
      <c r="U56" s="27"/>
      <c r="V56" s="28"/>
      <c r="W56" s="28"/>
      <c r="X56" s="28"/>
      <c r="Y56" s="28"/>
      <c r="Z56" s="28"/>
      <c r="AA56" s="28"/>
      <c r="AB56" s="28"/>
      <c r="AC56" s="28"/>
      <c r="AD56" s="28"/>
      <c r="AE56" s="28"/>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6"/>
      <c r="BF56" s="26"/>
      <c r="BG56" s="26"/>
      <c r="BH56" s="26"/>
      <c r="BI56" s="26"/>
      <c r="BJ56" s="27"/>
      <c r="BK56" s="27"/>
      <c r="BL56" s="27"/>
      <c r="BM56" s="27"/>
      <c r="BN56" s="27"/>
      <c r="BO56" s="27"/>
      <c r="BP56" s="27"/>
      <c r="BQ56" s="27"/>
      <c r="BR56" s="27"/>
      <c r="BS56" s="27"/>
      <c r="BT56" s="26"/>
      <c r="BU56" s="26"/>
      <c r="BV56" s="26"/>
      <c r="BW56" s="26"/>
      <c r="BX56" s="26"/>
      <c r="BY56" s="29"/>
      <c r="BZ56" s="29"/>
      <c r="CA56" s="29"/>
      <c r="CB56" s="29"/>
      <c r="CC56" s="27"/>
      <c r="CD56" s="27"/>
      <c r="CE56" s="27"/>
      <c r="CF56" s="27"/>
      <c r="CG56" s="27"/>
      <c r="CH56" s="26"/>
      <c r="CI56" s="26"/>
      <c r="CJ56" s="26"/>
      <c r="CK56" s="26"/>
      <c r="CL56" s="26"/>
      <c r="CM56" s="30"/>
      <c r="CN56" s="30"/>
      <c r="CO56" s="30"/>
      <c r="CP56" s="30"/>
      <c r="CQ56" s="26"/>
      <c r="CR56" s="26"/>
      <c r="CS56" s="26"/>
      <c r="CT56" s="26"/>
      <c r="CU56" s="26"/>
      <c r="CV56" s="26"/>
      <c r="CW56" s="26"/>
      <c r="CX56" s="26"/>
      <c r="CY56" s="26"/>
      <c r="CZ56" s="26"/>
      <c r="DA56" s="26"/>
      <c r="DB56" s="26"/>
      <c r="DC56" s="26"/>
      <c r="DD56" s="26"/>
      <c r="DE56" s="26"/>
      <c r="DF56" s="27"/>
      <c r="DG56" s="27"/>
      <c r="DH56" s="27"/>
      <c r="DI56" s="27"/>
      <c r="DJ56" s="27"/>
      <c r="DK56" s="26"/>
      <c r="DL56" s="26"/>
      <c r="DM56" s="26"/>
      <c r="DN56" s="26"/>
      <c r="DO56" s="26"/>
      <c r="DP56" s="27"/>
      <c r="DQ56" s="27"/>
      <c r="DR56" s="27"/>
      <c r="DS56" s="27"/>
      <c r="DT56" s="27"/>
      <c r="DU56" s="30"/>
      <c r="DV56" s="30"/>
      <c r="DW56" s="30"/>
      <c r="DX56" s="30"/>
      <c r="DY56" s="28"/>
      <c r="DZ56" s="28"/>
      <c r="EA56" s="28"/>
      <c r="EB56" s="28"/>
      <c r="EC56" s="28"/>
      <c r="ED56" s="27"/>
      <c r="EE56" s="27"/>
      <c r="EF56" s="27"/>
      <c r="EG56" s="27"/>
      <c r="EH56" s="27"/>
      <c r="EI56" s="27"/>
      <c r="EJ56" s="27"/>
      <c r="EK56" s="27"/>
      <c r="EL56" s="27"/>
      <c r="EM56" s="27"/>
      <c r="EN56" s="26"/>
      <c r="EO56" s="26"/>
      <c r="EP56" s="26"/>
      <c r="EQ56" s="26"/>
      <c r="ER56" s="26"/>
      <c r="ES56" s="27"/>
      <c r="ET56" s="27"/>
      <c r="EU56" s="27"/>
      <c r="EV56" s="27"/>
      <c r="EW56" s="27"/>
      <c r="EX56" s="27"/>
      <c r="EY56" s="27"/>
      <c r="EZ56" s="27"/>
      <c r="FA56" s="27"/>
      <c r="FB56" s="27"/>
      <c r="FC56" s="27"/>
      <c r="FD56" s="27"/>
      <c r="FE56" s="27"/>
      <c r="FF56" s="27"/>
      <c r="FG56" s="27"/>
      <c r="FH56" s="28"/>
      <c r="FI56" s="28"/>
      <c r="FJ56" s="28"/>
      <c r="FK56" s="28"/>
      <c r="FL56" s="28"/>
      <c r="FM56" s="28"/>
      <c r="FN56" s="28"/>
      <c r="FO56" s="28"/>
      <c r="FP56" s="28"/>
      <c r="FQ56" s="28"/>
      <c r="FR56" s="26"/>
      <c r="FS56" s="26"/>
      <c r="FT56" s="26"/>
      <c r="FU56" s="26"/>
      <c r="FV56" s="26"/>
      <c r="FW56" s="28"/>
      <c r="FX56" s="28"/>
      <c r="FY56" s="28"/>
      <c r="FZ56" s="28"/>
      <c r="GA56" s="28"/>
      <c r="GB56" s="30"/>
      <c r="GC56" s="30"/>
      <c r="GD56" s="30"/>
      <c r="GE56" s="30"/>
      <c r="GF56" s="27"/>
      <c r="GG56" s="27"/>
      <c r="GH56" s="27"/>
      <c r="GI56" s="27"/>
      <c r="GJ56" s="27"/>
      <c r="GK56" s="27"/>
      <c r="GL56" s="27"/>
      <c r="GM56" s="27"/>
      <c r="GN56" s="27"/>
      <c r="GO56" s="27"/>
      <c r="GP56" s="27"/>
      <c r="GQ56" s="27"/>
      <c r="GR56" s="27"/>
      <c r="GS56" s="27"/>
      <c r="GT56" s="27"/>
      <c r="GU56" s="27"/>
      <c r="GV56" s="27"/>
      <c r="GW56" s="27"/>
      <c r="GX56" s="30"/>
      <c r="GY56" s="30"/>
      <c r="GZ56" s="30"/>
      <c r="HA56" s="30"/>
      <c r="HB56" s="28"/>
      <c r="HC56" s="28"/>
      <c r="HD56" s="28"/>
      <c r="HE56" s="28"/>
      <c r="HF56" s="28"/>
      <c r="HG56" s="28"/>
      <c r="HH56" s="28"/>
      <c r="HI56" s="28"/>
      <c r="HJ56" s="28"/>
      <c r="HK56" s="28"/>
      <c r="HL56" s="27"/>
      <c r="HM56" s="27"/>
      <c r="HN56" s="27"/>
      <c r="HO56" s="27"/>
      <c r="HP56" s="27"/>
      <c r="HQ56" s="27"/>
      <c r="HR56" s="27"/>
      <c r="HS56" s="27"/>
      <c r="HT56" s="27"/>
      <c r="HU56" s="27"/>
      <c r="HV56" s="27"/>
      <c r="HW56" s="27"/>
      <c r="HX56" s="27"/>
      <c r="HY56" s="27"/>
      <c r="HZ56" s="27"/>
      <c r="IA56" s="27"/>
      <c r="IB56" s="27"/>
      <c r="IC56" s="27"/>
      <c r="ID56" s="27"/>
      <c r="IE56" s="27"/>
    </row>
    <row r="57" spans="1:239" hidden="1" x14ac:dyDescent="0.25">
      <c r="A57" s="25">
        <v>1828</v>
      </c>
      <c r="B57" s="26"/>
      <c r="C57" s="26"/>
      <c r="D57" s="26"/>
      <c r="E57" s="26"/>
      <c r="F57" s="26"/>
      <c r="G57" s="27"/>
      <c r="H57" s="27"/>
      <c r="I57" s="27"/>
      <c r="J57" s="27"/>
      <c r="K57" s="27"/>
      <c r="L57" s="26"/>
      <c r="M57" s="26"/>
      <c r="N57" s="26"/>
      <c r="O57" s="26"/>
      <c r="P57" s="26"/>
      <c r="Q57" s="27"/>
      <c r="R57" s="27"/>
      <c r="S57" s="27"/>
      <c r="T57" s="27"/>
      <c r="U57" s="27"/>
      <c r="V57" s="28"/>
      <c r="W57" s="28"/>
      <c r="X57" s="28"/>
      <c r="Y57" s="28"/>
      <c r="Z57" s="28"/>
      <c r="AA57" s="28"/>
      <c r="AB57" s="28"/>
      <c r="AC57" s="28"/>
      <c r="AD57" s="28"/>
      <c r="AE57" s="28"/>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6"/>
      <c r="BF57" s="26"/>
      <c r="BG57" s="26"/>
      <c r="BH57" s="26"/>
      <c r="BI57" s="26"/>
      <c r="BJ57" s="27"/>
      <c r="BK57" s="27"/>
      <c r="BL57" s="27"/>
      <c r="BM57" s="27"/>
      <c r="BN57" s="27"/>
      <c r="BO57" s="27"/>
      <c r="BP57" s="27"/>
      <c r="BQ57" s="27"/>
      <c r="BR57" s="27"/>
      <c r="BS57" s="27"/>
      <c r="BT57" s="26"/>
      <c r="BU57" s="26"/>
      <c r="BV57" s="26"/>
      <c r="BW57" s="26"/>
      <c r="BX57" s="26"/>
      <c r="BY57" s="29"/>
      <c r="BZ57" s="29"/>
      <c r="CA57" s="29"/>
      <c r="CB57" s="29"/>
      <c r="CC57" s="27"/>
      <c r="CD57" s="27"/>
      <c r="CE57" s="27"/>
      <c r="CF57" s="27"/>
      <c r="CG57" s="27"/>
      <c r="CH57" s="26"/>
      <c r="CI57" s="26"/>
      <c r="CJ57" s="26"/>
      <c r="CK57" s="26"/>
      <c r="CL57" s="26"/>
      <c r="CM57" s="30"/>
      <c r="CN57" s="30"/>
      <c r="CO57" s="30"/>
      <c r="CP57" s="30"/>
      <c r="CQ57" s="26"/>
      <c r="CR57" s="26"/>
      <c r="CS57" s="26"/>
      <c r="CT57" s="26"/>
      <c r="CU57" s="26"/>
      <c r="CV57" s="26"/>
      <c r="CW57" s="26"/>
      <c r="CX57" s="26"/>
      <c r="CY57" s="26"/>
      <c r="CZ57" s="26"/>
      <c r="DA57" s="26"/>
      <c r="DB57" s="26"/>
      <c r="DC57" s="26"/>
      <c r="DD57" s="26"/>
      <c r="DE57" s="26"/>
      <c r="DF57" s="27"/>
      <c r="DG57" s="27"/>
      <c r="DH57" s="27"/>
      <c r="DI57" s="27"/>
      <c r="DJ57" s="27"/>
      <c r="DK57" s="26"/>
      <c r="DL57" s="26"/>
      <c r="DM57" s="26"/>
      <c r="DN57" s="26"/>
      <c r="DO57" s="26"/>
      <c r="DP57" s="27"/>
      <c r="DQ57" s="27"/>
      <c r="DR57" s="27"/>
      <c r="DS57" s="27"/>
      <c r="DT57" s="27"/>
      <c r="DU57" s="30"/>
      <c r="DV57" s="30"/>
      <c r="DW57" s="30"/>
      <c r="DX57" s="30"/>
      <c r="DY57" s="28"/>
      <c r="DZ57" s="28"/>
      <c r="EA57" s="28"/>
      <c r="EB57" s="28"/>
      <c r="EC57" s="28"/>
      <c r="ED57" s="27"/>
      <c r="EE57" s="27"/>
      <c r="EF57" s="27"/>
      <c r="EG57" s="27"/>
      <c r="EH57" s="27"/>
      <c r="EI57" s="27"/>
      <c r="EJ57" s="27"/>
      <c r="EK57" s="27"/>
      <c r="EL57" s="27"/>
      <c r="EM57" s="27"/>
      <c r="EN57" s="26"/>
      <c r="EO57" s="26"/>
      <c r="EP57" s="26"/>
      <c r="EQ57" s="26"/>
      <c r="ER57" s="26"/>
      <c r="ES57" s="27"/>
      <c r="ET57" s="27"/>
      <c r="EU57" s="27"/>
      <c r="EV57" s="27"/>
      <c r="EW57" s="27"/>
      <c r="EX57" s="27"/>
      <c r="EY57" s="27"/>
      <c r="EZ57" s="27"/>
      <c r="FA57" s="27"/>
      <c r="FB57" s="27"/>
      <c r="FC57" s="27"/>
      <c r="FD57" s="27"/>
      <c r="FE57" s="27"/>
      <c r="FF57" s="27"/>
      <c r="FG57" s="27"/>
      <c r="FH57" s="28"/>
      <c r="FI57" s="28"/>
      <c r="FJ57" s="28"/>
      <c r="FK57" s="28"/>
      <c r="FL57" s="28"/>
      <c r="FM57" s="28"/>
      <c r="FN57" s="28"/>
      <c r="FO57" s="28"/>
      <c r="FP57" s="28"/>
      <c r="FQ57" s="28"/>
      <c r="FR57" s="26"/>
      <c r="FS57" s="26"/>
      <c r="FT57" s="26"/>
      <c r="FU57" s="26"/>
      <c r="FV57" s="26"/>
      <c r="FW57" s="28"/>
      <c r="FX57" s="28"/>
      <c r="FY57" s="28"/>
      <c r="FZ57" s="28"/>
      <c r="GA57" s="28"/>
      <c r="GB57" s="30"/>
      <c r="GC57" s="30"/>
      <c r="GD57" s="30"/>
      <c r="GE57" s="30"/>
      <c r="GF57" s="27"/>
      <c r="GG57" s="27"/>
      <c r="GH57" s="27"/>
      <c r="GI57" s="27"/>
      <c r="GJ57" s="27"/>
      <c r="GK57" s="27"/>
      <c r="GL57" s="27"/>
      <c r="GM57" s="27"/>
      <c r="GN57" s="27"/>
      <c r="GO57" s="27"/>
      <c r="GP57" s="27"/>
      <c r="GQ57" s="27"/>
      <c r="GR57" s="27"/>
      <c r="GS57" s="27"/>
      <c r="GT57" s="27"/>
      <c r="GU57" s="27"/>
      <c r="GV57" s="27"/>
      <c r="GW57" s="27"/>
      <c r="GX57" s="30"/>
      <c r="GY57" s="30"/>
      <c r="GZ57" s="30"/>
      <c r="HA57" s="30"/>
      <c r="HB57" s="28"/>
      <c r="HC57" s="28"/>
      <c r="HD57" s="28"/>
      <c r="HE57" s="28"/>
      <c r="HF57" s="28"/>
      <c r="HG57" s="28"/>
      <c r="HH57" s="28"/>
      <c r="HI57" s="28"/>
      <c r="HJ57" s="28"/>
      <c r="HK57" s="28"/>
      <c r="HL57" s="27"/>
      <c r="HM57" s="27"/>
      <c r="HN57" s="27"/>
      <c r="HO57" s="27"/>
      <c r="HP57" s="27"/>
      <c r="HQ57" s="27"/>
      <c r="HR57" s="27"/>
      <c r="HS57" s="27"/>
      <c r="HT57" s="27"/>
      <c r="HU57" s="27"/>
      <c r="HV57" s="27"/>
      <c r="HW57" s="27"/>
      <c r="HX57" s="27"/>
      <c r="HY57" s="27"/>
      <c r="HZ57" s="27"/>
      <c r="IA57" s="27"/>
      <c r="IB57" s="27"/>
      <c r="IC57" s="27"/>
      <c r="ID57" s="27"/>
      <c r="IE57" s="27"/>
    </row>
    <row r="58" spans="1:239" hidden="1" x14ac:dyDescent="0.25">
      <c r="A58" s="25">
        <v>1829</v>
      </c>
      <c r="B58" s="26"/>
      <c r="C58" s="26"/>
      <c r="D58" s="26"/>
      <c r="E58" s="26"/>
      <c r="F58" s="26"/>
      <c r="G58" s="27"/>
      <c r="H58" s="27"/>
      <c r="I58" s="27"/>
      <c r="J58" s="27"/>
      <c r="K58" s="27"/>
      <c r="L58" s="26"/>
      <c r="M58" s="26"/>
      <c r="N58" s="26"/>
      <c r="O58" s="26"/>
      <c r="P58" s="26"/>
      <c r="Q58" s="27"/>
      <c r="R58" s="27"/>
      <c r="S58" s="27"/>
      <c r="T58" s="27"/>
      <c r="U58" s="27"/>
      <c r="V58" s="28"/>
      <c r="W58" s="28"/>
      <c r="X58" s="28"/>
      <c r="Y58" s="28"/>
      <c r="Z58" s="28"/>
      <c r="AA58" s="28"/>
      <c r="AB58" s="28"/>
      <c r="AC58" s="28"/>
      <c r="AD58" s="28"/>
      <c r="AE58" s="28"/>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6"/>
      <c r="BF58" s="26"/>
      <c r="BG58" s="26"/>
      <c r="BH58" s="26"/>
      <c r="BI58" s="26"/>
      <c r="BJ58" s="27"/>
      <c r="BK58" s="27"/>
      <c r="BL58" s="27"/>
      <c r="BM58" s="27"/>
      <c r="BN58" s="27"/>
      <c r="BO58" s="27"/>
      <c r="BP58" s="27"/>
      <c r="BQ58" s="27"/>
      <c r="BR58" s="27"/>
      <c r="BS58" s="27"/>
      <c r="BT58" s="26"/>
      <c r="BU58" s="26"/>
      <c r="BV58" s="26"/>
      <c r="BW58" s="26"/>
      <c r="BX58" s="26"/>
      <c r="BY58" s="29"/>
      <c r="BZ58" s="29"/>
      <c r="CA58" s="29"/>
      <c r="CB58" s="29"/>
      <c r="CC58" s="27"/>
      <c r="CD58" s="27"/>
      <c r="CE58" s="27"/>
      <c r="CF58" s="27"/>
      <c r="CG58" s="27"/>
      <c r="CH58" s="26"/>
      <c r="CI58" s="26"/>
      <c r="CJ58" s="26"/>
      <c r="CK58" s="26"/>
      <c r="CL58" s="26"/>
      <c r="CM58" s="30"/>
      <c r="CN58" s="30"/>
      <c r="CO58" s="30"/>
      <c r="CP58" s="30"/>
      <c r="CQ58" s="26"/>
      <c r="CR58" s="26"/>
      <c r="CS58" s="26"/>
      <c r="CT58" s="26"/>
      <c r="CU58" s="26"/>
      <c r="CV58" s="26"/>
      <c r="CW58" s="26"/>
      <c r="CX58" s="26"/>
      <c r="CY58" s="26"/>
      <c r="CZ58" s="26"/>
      <c r="DA58" s="26"/>
      <c r="DB58" s="26"/>
      <c r="DC58" s="26"/>
      <c r="DD58" s="26"/>
      <c r="DE58" s="26"/>
      <c r="DF58" s="27"/>
      <c r="DG58" s="27"/>
      <c r="DH58" s="27"/>
      <c r="DI58" s="27"/>
      <c r="DJ58" s="27"/>
      <c r="DK58" s="26"/>
      <c r="DL58" s="26"/>
      <c r="DM58" s="26"/>
      <c r="DN58" s="26"/>
      <c r="DO58" s="26"/>
      <c r="DP58" s="27"/>
      <c r="DQ58" s="27"/>
      <c r="DR58" s="27"/>
      <c r="DS58" s="27"/>
      <c r="DT58" s="27"/>
      <c r="DU58" s="30"/>
      <c r="DV58" s="30"/>
      <c r="DW58" s="30"/>
      <c r="DX58" s="30"/>
      <c r="DY58" s="28"/>
      <c r="DZ58" s="28"/>
      <c r="EA58" s="28"/>
      <c r="EB58" s="28"/>
      <c r="EC58" s="28"/>
      <c r="ED58" s="27"/>
      <c r="EE58" s="27"/>
      <c r="EF58" s="27"/>
      <c r="EG58" s="27"/>
      <c r="EH58" s="27"/>
      <c r="EI58" s="27"/>
      <c r="EJ58" s="27"/>
      <c r="EK58" s="27"/>
      <c r="EL58" s="27"/>
      <c r="EM58" s="27"/>
      <c r="EN58" s="26"/>
      <c r="EO58" s="26"/>
      <c r="EP58" s="26"/>
      <c r="EQ58" s="26"/>
      <c r="ER58" s="26"/>
      <c r="ES58" s="27"/>
      <c r="ET58" s="27"/>
      <c r="EU58" s="27"/>
      <c r="EV58" s="27"/>
      <c r="EW58" s="27"/>
      <c r="EX58" s="27"/>
      <c r="EY58" s="27"/>
      <c r="EZ58" s="27"/>
      <c r="FA58" s="27"/>
      <c r="FB58" s="27"/>
      <c r="FC58" s="27"/>
      <c r="FD58" s="27"/>
      <c r="FE58" s="27"/>
      <c r="FF58" s="27"/>
      <c r="FG58" s="27"/>
      <c r="FH58" s="28"/>
      <c r="FI58" s="28"/>
      <c r="FJ58" s="28"/>
      <c r="FK58" s="28"/>
      <c r="FL58" s="28"/>
      <c r="FM58" s="28"/>
      <c r="FN58" s="28"/>
      <c r="FO58" s="28"/>
      <c r="FP58" s="28"/>
      <c r="FQ58" s="28"/>
      <c r="FR58" s="26"/>
      <c r="FS58" s="26"/>
      <c r="FT58" s="26"/>
      <c r="FU58" s="26"/>
      <c r="FV58" s="26"/>
      <c r="FW58" s="28"/>
      <c r="FX58" s="28"/>
      <c r="FY58" s="28"/>
      <c r="FZ58" s="28"/>
      <c r="GA58" s="28"/>
      <c r="GB58" s="30"/>
      <c r="GC58" s="30"/>
      <c r="GD58" s="30"/>
      <c r="GE58" s="30"/>
      <c r="GF58" s="27"/>
      <c r="GG58" s="27"/>
      <c r="GH58" s="27"/>
      <c r="GI58" s="27"/>
      <c r="GJ58" s="27"/>
      <c r="GK58" s="27"/>
      <c r="GL58" s="27"/>
      <c r="GM58" s="27"/>
      <c r="GN58" s="27"/>
      <c r="GO58" s="27"/>
      <c r="GP58" s="27"/>
      <c r="GQ58" s="27"/>
      <c r="GR58" s="27"/>
      <c r="GS58" s="27"/>
      <c r="GT58" s="27"/>
      <c r="GU58" s="27"/>
      <c r="GV58" s="27"/>
      <c r="GW58" s="27"/>
      <c r="GX58" s="30"/>
      <c r="GY58" s="30"/>
      <c r="GZ58" s="30"/>
      <c r="HA58" s="30"/>
      <c r="HB58" s="28"/>
      <c r="HC58" s="28"/>
      <c r="HD58" s="28"/>
      <c r="HE58" s="28"/>
      <c r="HF58" s="28"/>
      <c r="HG58" s="28"/>
      <c r="HH58" s="28"/>
      <c r="HI58" s="28"/>
      <c r="HJ58" s="28"/>
      <c r="HK58" s="28"/>
      <c r="HL58" s="27"/>
      <c r="HM58" s="27"/>
      <c r="HN58" s="27"/>
      <c r="HO58" s="27"/>
      <c r="HP58" s="27"/>
      <c r="HQ58" s="27"/>
      <c r="HR58" s="27"/>
      <c r="HS58" s="27"/>
      <c r="HT58" s="27"/>
      <c r="HU58" s="27"/>
      <c r="HV58" s="27"/>
      <c r="HW58" s="27"/>
      <c r="HX58" s="27"/>
      <c r="HY58" s="27"/>
      <c r="HZ58" s="27"/>
      <c r="IA58" s="27"/>
      <c r="IB58" s="27"/>
      <c r="IC58" s="27"/>
      <c r="ID58" s="27"/>
      <c r="IE58" s="27"/>
    </row>
    <row r="59" spans="1:239" hidden="1" x14ac:dyDescent="0.25">
      <c r="A59" s="25">
        <v>1830</v>
      </c>
      <c r="B59" s="26"/>
      <c r="C59" s="26"/>
      <c r="D59" s="26"/>
      <c r="E59" s="26"/>
      <c r="F59" s="26"/>
      <c r="G59" s="27"/>
      <c r="H59" s="27"/>
      <c r="I59" s="27"/>
      <c r="J59" s="27"/>
      <c r="K59" s="27"/>
      <c r="L59" s="26"/>
      <c r="M59" s="26"/>
      <c r="N59" s="26"/>
      <c r="O59" s="26"/>
      <c r="P59" s="26"/>
      <c r="Q59" s="27"/>
      <c r="R59" s="27"/>
      <c r="S59" s="27"/>
      <c r="T59" s="27"/>
      <c r="U59" s="27"/>
      <c r="V59" s="28"/>
      <c r="W59" s="28"/>
      <c r="X59" s="28"/>
      <c r="Y59" s="28"/>
      <c r="Z59" s="28"/>
      <c r="AA59" s="28"/>
      <c r="AB59" s="28"/>
      <c r="AC59" s="28"/>
      <c r="AD59" s="28"/>
      <c r="AE59" s="28"/>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6"/>
      <c r="BF59" s="26"/>
      <c r="BG59" s="26"/>
      <c r="BH59" s="26"/>
      <c r="BI59" s="26"/>
      <c r="BJ59" s="27"/>
      <c r="BK59" s="27"/>
      <c r="BL59" s="27"/>
      <c r="BM59" s="27"/>
      <c r="BN59" s="27"/>
      <c r="BO59" s="27"/>
      <c r="BP59" s="27"/>
      <c r="BQ59" s="27"/>
      <c r="BR59" s="27"/>
      <c r="BS59" s="27"/>
      <c r="BT59" s="26"/>
      <c r="BU59" s="26"/>
      <c r="BV59" s="26"/>
      <c r="BW59" s="26"/>
      <c r="BX59" s="26"/>
      <c r="BY59" s="29"/>
      <c r="BZ59" s="29"/>
      <c r="CA59" s="29"/>
      <c r="CB59" s="29"/>
      <c r="CC59" s="27"/>
      <c r="CD59" s="27"/>
      <c r="CE59" s="27"/>
      <c r="CF59" s="27"/>
      <c r="CG59" s="27"/>
      <c r="CH59" s="26"/>
      <c r="CI59" s="26"/>
      <c r="CJ59" s="26"/>
      <c r="CK59" s="26"/>
      <c r="CL59" s="26"/>
      <c r="CM59" s="30"/>
      <c r="CN59" s="30"/>
      <c r="CO59" s="30"/>
      <c r="CP59" s="30"/>
      <c r="CQ59" s="26"/>
      <c r="CR59" s="26"/>
      <c r="CS59" s="26"/>
      <c r="CT59" s="26"/>
      <c r="CU59" s="26"/>
      <c r="CV59" s="26"/>
      <c r="CW59" s="26"/>
      <c r="CX59" s="26"/>
      <c r="CY59" s="26"/>
      <c r="CZ59" s="26"/>
      <c r="DA59" s="26"/>
      <c r="DB59" s="26"/>
      <c r="DC59" s="26"/>
      <c r="DD59" s="26"/>
      <c r="DE59" s="26"/>
      <c r="DF59" s="27"/>
      <c r="DG59" s="27"/>
      <c r="DH59" s="27"/>
      <c r="DI59" s="27"/>
      <c r="DJ59" s="27"/>
      <c r="DK59" s="26"/>
      <c r="DL59" s="26"/>
      <c r="DM59" s="26"/>
      <c r="DN59" s="26"/>
      <c r="DO59" s="26"/>
      <c r="DP59" s="27"/>
      <c r="DQ59" s="27"/>
      <c r="DR59" s="27"/>
      <c r="DS59" s="27"/>
      <c r="DT59" s="27"/>
      <c r="DU59" s="30"/>
      <c r="DV59" s="30"/>
      <c r="DW59" s="30"/>
      <c r="DX59" s="30"/>
      <c r="DY59" s="28"/>
      <c r="DZ59" s="28"/>
      <c r="EA59" s="28"/>
      <c r="EB59" s="28"/>
      <c r="EC59" s="28"/>
      <c r="ED59" s="27"/>
      <c r="EE59" s="27"/>
      <c r="EF59" s="27"/>
      <c r="EG59" s="27"/>
      <c r="EH59" s="27"/>
      <c r="EI59" s="27"/>
      <c r="EJ59" s="27"/>
      <c r="EK59" s="27"/>
      <c r="EL59" s="27"/>
      <c r="EM59" s="27"/>
      <c r="EN59" s="26"/>
      <c r="EO59" s="26"/>
      <c r="EP59" s="26"/>
      <c r="EQ59" s="26"/>
      <c r="ER59" s="26"/>
      <c r="ES59" s="27"/>
      <c r="ET59" s="27"/>
      <c r="EU59" s="27"/>
      <c r="EV59" s="27"/>
      <c r="EW59" s="27"/>
      <c r="EX59" s="27"/>
      <c r="EY59" s="27"/>
      <c r="EZ59" s="27"/>
      <c r="FA59" s="27"/>
      <c r="FB59" s="27"/>
      <c r="FC59" s="27"/>
      <c r="FD59" s="27"/>
      <c r="FE59" s="27"/>
      <c r="FF59" s="27"/>
      <c r="FG59" s="27"/>
      <c r="FH59" s="28"/>
      <c r="FI59" s="28"/>
      <c r="FJ59" s="28"/>
      <c r="FK59" s="28"/>
      <c r="FL59" s="28"/>
      <c r="FM59" s="28"/>
      <c r="FN59" s="28"/>
      <c r="FO59" s="28"/>
      <c r="FP59" s="28"/>
      <c r="FQ59" s="28"/>
      <c r="FR59" s="26"/>
      <c r="FS59" s="26"/>
      <c r="FT59" s="26"/>
      <c r="FU59" s="26"/>
      <c r="FV59" s="26"/>
      <c r="FW59" s="28"/>
      <c r="FX59" s="28"/>
      <c r="FY59" s="28"/>
      <c r="FZ59" s="28"/>
      <c r="GA59" s="28"/>
      <c r="GB59" s="30"/>
      <c r="GC59" s="30"/>
      <c r="GD59" s="30"/>
      <c r="GE59" s="30"/>
      <c r="GF59" s="27"/>
      <c r="GG59" s="27"/>
      <c r="GH59" s="27"/>
      <c r="GI59" s="27"/>
      <c r="GJ59" s="27"/>
      <c r="GK59" s="27"/>
      <c r="GL59" s="27"/>
      <c r="GM59" s="27"/>
      <c r="GN59" s="27"/>
      <c r="GO59" s="27"/>
      <c r="GP59" s="27"/>
      <c r="GQ59" s="27"/>
      <c r="GR59" s="27"/>
      <c r="GS59" s="27"/>
      <c r="GT59" s="27"/>
      <c r="GU59" s="27"/>
      <c r="GV59" s="27"/>
      <c r="GW59" s="27"/>
      <c r="GX59" s="30"/>
      <c r="GY59" s="30"/>
      <c r="GZ59" s="30"/>
      <c r="HA59" s="30"/>
      <c r="HB59" s="28"/>
      <c r="HC59" s="28"/>
      <c r="HD59" s="28"/>
      <c r="HE59" s="28"/>
      <c r="HF59" s="28"/>
      <c r="HG59" s="28"/>
      <c r="HH59" s="28"/>
      <c r="HI59" s="28"/>
      <c r="HJ59" s="28"/>
      <c r="HK59" s="28"/>
      <c r="HL59" s="27"/>
      <c r="HM59" s="27"/>
      <c r="HN59" s="27"/>
      <c r="HO59" s="27"/>
      <c r="HP59" s="27"/>
      <c r="HQ59" s="27"/>
      <c r="HR59" s="27"/>
      <c r="HS59" s="27"/>
      <c r="HT59" s="27"/>
      <c r="HU59" s="27"/>
      <c r="HV59" s="27"/>
      <c r="HW59" s="27"/>
      <c r="HX59" s="27"/>
      <c r="HY59" s="27"/>
      <c r="HZ59" s="27"/>
      <c r="IA59" s="27"/>
      <c r="IB59" s="27"/>
      <c r="IC59" s="27"/>
      <c r="ID59" s="27"/>
      <c r="IE59" s="27"/>
    </row>
    <row r="60" spans="1:239" hidden="1" x14ac:dyDescent="0.25">
      <c r="A60" s="25">
        <v>1831</v>
      </c>
      <c r="B60" s="26"/>
      <c r="C60" s="26"/>
      <c r="D60" s="26"/>
      <c r="E60" s="26"/>
      <c r="F60" s="26"/>
      <c r="G60" s="27"/>
      <c r="H60" s="27"/>
      <c r="I60" s="27"/>
      <c r="J60" s="27"/>
      <c r="K60" s="27"/>
      <c r="L60" s="26"/>
      <c r="M60" s="26"/>
      <c r="N60" s="26"/>
      <c r="O60" s="26"/>
      <c r="P60" s="26"/>
      <c r="Q60" s="27"/>
      <c r="R60" s="27"/>
      <c r="S60" s="27"/>
      <c r="T60" s="27"/>
      <c r="U60" s="27"/>
      <c r="V60" s="28"/>
      <c r="W60" s="28"/>
      <c r="X60" s="28"/>
      <c r="Y60" s="28"/>
      <c r="Z60" s="28"/>
      <c r="AA60" s="28"/>
      <c r="AB60" s="28"/>
      <c r="AC60" s="28"/>
      <c r="AD60" s="28"/>
      <c r="AE60" s="28"/>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6"/>
      <c r="BF60" s="26"/>
      <c r="BG60" s="26"/>
      <c r="BH60" s="26"/>
      <c r="BI60" s="26"/>
      <c r="BJ60" s="27"/>
      <c r="BK60" s="27"/>
      <c r="BL60" s="27"/>
      <c r="BM60" s="27"/>
      <c r="BN60" s="27"/>
      <c r="BO60" s="27"/>
      <c r="BP60" s="27"/>
      <c r="BQ60" s="27"/>
      <c r="BR60" s="27"/>
      <c r="BS60" s="27"/>
      <c r="BT60" s="26"/>
      <c r="BU60" s="26"/>
      <c r="BV60" s="26"/>
      <c r="BW60" s="26"/>
      <c r="BX60" s="26"/>
      <c r="BY60" s="29"/>
      <c r="BZ60" s="29"/>
      <c r="CA60" s="29"/>
      <c r="CB60" s="29"/>
      <c r="CC60" s="27"/>
      <c r="CD60" s="27"/>
      <c r="CE60" s="27"/>
      <c r="CF60" s="27"/>
      <c r="CG60" s="27"/>
      <c r="CH60" s="26"/>
      <c r="CI60" s="26"/>
      <c r="CJ60" s="26"/>
      <c r="CK60" s="26"/>
      <c r="CL60" s="26"/>
      <c r="CM60" s="30"/>
      <c r="CN60" s="30"/>
      <c r="CO60" s="30"/>
      <c r="CP60" s="30"/>
      <c r="CQ60" s="26"/>
      <c r="CR60" s="26"/>
      <c r="CS60" s="26"/>
      <c r="CT60" s="26"/>
      <c r="CU60" s="26"/>
      <c r="CV60" s="26"/>
      <c r="CW60" s="26"/>
      <c r="CX60" s="26"/>
      <c r="CY60" s="26"/>
      <c r="CZ60" s="26"/>
      <c r="DA60" s="26"/>
      <c r="DB60" s="26"/>
      <c r="DC60" s="26"/>
      <c r="DD60" s="26"/>
      <c r="DE60" s="26"/>
      <c r="DF60" s="27"/>
      <c r="DG60" s="27"/>
      <c r="DH60" s="27"/>
      <c r="DI60" s="27"/>
      <c r="DJ60" s="27"/>
      <c r="DK60" s="26"/>
      <c r="DL60" s="26"/>
      <c r="DM60" s="26"/>
      <c r="DN60" s="26"/>
      <c r="DO60" s="26"/>
      <c r="DP60" s="27"/>
      <c r="DQ60" s="27"/>
      <c r="DR60" s="27"/>
      <c r="DS60" s="27"/>
      <c r="DT60" s="27"/>
      <c r="DU60" s="30"/>
      <c r="DV60" s="30"/>
      <c r="DW60" s="30"/>
      <c r="DX60" s="30"/>
      <c r="DY60" s="28"/>
      <c r="DZ60" s="28"/>
      <c r="EA60" s="28"/>
      <c r="EB60" s="28"/>
      <c r="EC60" s="28"/>
      <c r="ED60" s="27"/>
      <c r="EE60" s="27"/>
      <c r="EF60" s="27"/>
      <c r="EG60" s="27"/>
      <c r="EH60" s="27"/>
      <c r="EI60" s="27"/>
      <c r="EJ60" s="27"/>
      <c r="EK60" s="27"/>
      <c r="EL60" s="27"/>
      <c r="EM60" s="27"/>
      <c r="EN60" s="26"/>
      <c r="EO60" s="26"/>
      <c r="EP60" s="26"/>
      <c r="EQ60" s="26"/>
      <c r="ER60" s="26"/>
      <c r="ES60" s="27"/>
      <c r="ET60" s="27"/>
      <c r="EU60" s="27"/>
      <c r="EV60" s="27"/>
      <c r="EW60" s="27"/>
      <c r="EX60" s="27"/>
      <c r="EY60" s="27"/>
      <c r="EZ60" s="27"/>
      <c r="FA60" s="27"/>
      <c r="FB60" s="27"/>
      <c r="FC60" s="27"/>
      <c r="FD60" s="27"/>
      <c r="FE60" s="27"/>
      <c r="FF60" s="27"/>
      <c r="FG60" s="27"/>
      <c r="FH60" s="28"/>
      <c r="FI60" s="28"/>
      <c r="FJ60" s="28"/>
      <c r="FK60" s="28"/>
      <c r="FL60" s="28"/>
      <c r="FM60" s="28"/>
      <c r="FN60" s="28"/>
      <c r="FO60" s="28"/>
      <c r="FP60" s="28"/>
      <c r="FQ60" s="28"/>
      <c r="FR60" s="26"/>
      <c r="FS60" s="26"/>
      <c r="FT60" s="26"/>
      <c r="FU60" s="26"/>
      <c r="FV60" s="26"/>
      <c r="FW60" s="28"/>
      <c r="FX60" s="28"/>
      <c r="FY60" s="28"/>
      <c r="FZ60" s="28"/>
      <c r="GA60" s="28"/>
      <c r="GB60" s="30"/>
      <c r="GC60" s="30"/>
      <c r="GD60" s="30"/>
      <c r="GE60" s="30"/>
      <c r="GF60" s="27"/>
      <c r="GG60" s="27"/>
      <c r="GH60" s="27"/>
      <c r="GI60" s="27"/>
      <c r="GJ60" s="27"/>
      <c r="GK60" s="27"/>
      <c r="GL60" s="27"/>
      <c r="GM60" s="27"/>
      <c r="GN60" s="27"/>
      <c r="GO60" s="27"/>
      <c r="GP60" s="27"/>
      <c r="GQ60" s="27"/>
      <c r="GR60" s="27"/>
      <c r="GS60" s="27"/>
      <c r="GT60" s="27"/>
      <c r="GU60" s="27"/>
      <c r="GV60" s="27"/>
      <c r="GW60" s="27"/>
      <c r="GX60" s="30"/>
      <c r="GY60" s="30"/>
      <c r="GZ60" s="30"/>
      <c r="HA60" s="30"/>
      <c r="HB60" s="28"/>
      <c r="HC60" s="28"/>
      <c r="HD60" s="28"/>
      <c r="HE60" s="28"/>
      <c r="HF60" s="28"/>
      <c r="HG60" s="28"/>
      <c r="HH60" s="28"/>
      <c r="HI60" s="28"/>
      <c r="HJ60" s="28"/>
      <c r="HK60" s="28"/>
      <c r="HL60" s="27"/>
      <c r="HM60" s="27"/>
      <c r="HN60" s="27"/>
      <c r="HO60" s="27"/>
      <c r="HP60" s="27"/>
      <c r="HQ60" s="27"/>
      <c r="HR60" s="27"/>
      <c r="HS60" s="27"/>
      <c r="HT60" s="27"/>
      <c r="HU60" s="27"/>
      <c r="HV60" s="27"/>
      <c r="HW60" s="27"/>
      <c r="HX60" s="27"/>
      <c r="HY60" s="27"/>
      <c r="HZ60" s="27"/>
      <c r="IA60" s="27"/>
      <c r="IB60" s="27"/>
      <c r="IC60" s="27"/>
      <c r="ID60" s="27"/>
      <c r="IE60" s="27"/>
    </row>
    <row r="61" spans="1:239" hidden="1" x14ac:dyDescent="0.25">
      <c r="A61" s="25">
        <v>1832</v>
      </c>
      <c r="B61" s="26"/>
      <c r="C61" s="26"/>
      <c r="D61" s="26"/>
      <c r="E61" s="26"/>
      <c r="F61" s="26"/>
      <c r="G61" s="27"/>
      <c r="H61" s="27"/>
      <c r="I61" s="27"/>
      <c r="J61" s="27"/>
      <c r="K61" s="27"/>
      <c r="L61" s="26"/>
      <c r="M61" s="26"/>
      <c r="N61" s="26"/>
      <c r="O61" s="26"/>
      <c r="P61" s="26"/>
      <c r="Q61" s="27"/>
      <c r="R61" s="27"/>
      <c r="S61" s="27"/>
      <c r="T61" s="27"/>
      <c r="U61" s="27"/>
      <c r="V61" s="28"/>
      <c r="W61" s="28"/>
      <c r="X61" s="28"/>
      <c r="Y61" s="28"/>
      <c r="Z61" s="28"/>
      <c r="AA61" s="28"/>
      <c r="AB61" s="28"/>
      <c r="AC61" s="28"/>
      <c r="AD61" s="28"/>
      <c r="AE61" s="28"/>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6"/>
      <c r="BF61" s="26"/>
      <c r="BG61" s="26"/>
      <c r="BH61" s="26"/>
      <c r="BI61" s="26"/>
      <c r="BJ61" s="27"/>
      <c r="BK61" s="27"/>
      <c r="BL61" s="27"/>
      <c r="BM61" s="27"/>
      <c r="BN61" s="27"/>
      <c r="BO61" s="27"/>
      <c r="BP61" s="27"/>
      <c r="BQ61" s="27"/>
      <c r="BR61" s="27"/>
      <c r="BS61" s="27"/>
      <c r="BT61" s="26"/>
      <c r="BU61" s="26"/>
      <c r="BV61" s="26"/>
      <c r="BW61" s="26"/>
      <c r="BX61" s="26"/>
      <c r="BY61" s="29"/>
      <c r="BZ61" s="29"/>
      <c r="CA61" s="29"/>
      <c r="CB61" s="29"/>
      <c r="CC61" s="27"/>
      <c r="CD61" s="27"/>
      <c r="CE61" s="27"/>
      <c r="CF61" s="27"/>
      <c r="CG61" s="27"/>
      <c r="CH61" s="26"/>
      <c r="CI61" s="26"/>
      <c r="CJ61" s="26"/>
      <c r="CK61" s="26"/>
      <c r="CL61" s="26"/>
      <c r="CM61" s="30"/>
      <c r="CN61" s="30"/>
      <c r="CO61" s="30"/>
      <c r="CP61" s="30"/>
      <c r="CQ61" s="26"/>
      <c r="CR61" s="26"/>
      <c r="CS61" s="26"/>
      <c r="CT61" s="26"/>
      <c r="CU61" s="26"/>
      <c r="CV61" s="26"/>
      <c r="CW61" s="26"/>
      <c r="CX61" s="26"/>
      <c r="CY61" s="26"/>
      <c r="CZ61" s="26"/>
      <c r="DA61" s="26"/>
      <c r="DB61" s="26"/>
      <c r="DC61" s="26"/>
      <c r="DD61" s="26"/>
      <c r="DE61" s="26"/>
      <c r="DF61" s="27"/>
      <c r="DG61" s="27"/>
      <c r="DH61" s="27"/>
      <c r="DI61" s="27"/>
      <c r="DJ61" s="27"/>
      <c r="DK61" s="26"/>
      <c r="DL61" s="26"/>
      <c r="DM61" s="26"/>
      <c r="DN61" s="26"/>
      <c r="DO61" s="26"/>
      <c r="DP61" s="27"/>
      <c r="DQ61" s="27"/>
      <c r="DR61" s="27"/>
      <c r="DS61" s="27"/>
      <c r="DT61" s="27"/>
      <c r="DU61" s="30"/>
      <c r="DV61" s="30"/>
      <c r="DW61" s="30"/>
      <c r="DX61" s="30"/>
      <c r="DY61" s="28"/>
      <c r="DZ61" s="28"/>
      <c r="EA61" s="28"/>
      <c r="EB61" s="28"/>
      <c r="EC61" s="28"/>
      <c r="ED61" s="27"/>
      <c r="EE61" s="27"/>
      <c r="EF61" s="27"/>
      <c r="EG61" s="27"/>
      <c r="EH61" s="27"/>
      <c r="EI61" s="27"/>
      <c r="EJ61" s="27"/>
      <c r="EK61" s="27"/>
      <c r="EL61" s="27"/>
      <c r="EM61" s="27"/>
      <c r="EN61" s="26"/>
      <c r="EO61" s="26"/>
      <c r="EP61" s="26"/>
      <c r="EQ61" s="26"/>
      <c r="ER61" s="26"/>
      <c r="ES61" s="27"/>
      <c r="ET61" s="27"/>
      <c r="EU61" s="27"/>
      <c r="EV61" s="27"/>
      <c r="EW61" s="27"/>
      <c r="EX61" s="27"/>
      <c r="EY61" s="27"/>
      <c r="EZ61" s="27"/>
      <c r="FA61" s="27"/>
      <c r="FB61" s="27"/>
      <c r="FC61" s="27"/>
      <c r="FD61" s="27"/>
      <c r="FE61" s="27"/>
      <c r="FF61" s="27"/>
      <c r="FG61" s="27"/>
      <c r="FH61" s="28"/>
      <c r="FI61" s="28"/>
      <c r="FJ61" s="28"/>
      <c r="FK61" s="28"/>
      <c r="FL61" s="28"/>
      <c r="FM61" s="28"/>
      <c r="FN61" s="28"/>
      <c r="FO61" s="28"/>
      <c r="FP61" s="28"/>
      <c r="FQ61" s="28"/>
      <c r="FR61" s="26"/>
      <c r="FS61" s="26"/>
      <c r="FT61" s="26"/>
      <c r="FU61" s="26"/>
      <c r="FV61" s="26"/>
      <c r="FW61" s="28"/>
      <c r="FX61" s="28"/>
      <c r="FY61" s="28"/>
      <c r="FZ61" s="28"/>
      <c r="GA61" s="28"/>
      <c r="GB61" s="30"/>
      <c r="GC61" s="30"/>
      <c r="GD61" s="30"/>
      <c r="GE61" s="30"/>
      <c r="GF61" s="27"/>
      <c r="GG61" s="27"/>
      <c r="GH61" s="27"/>
      <c r="GI61" s="27"/>
      <c r="GJ61" s="27"/>
      <c r="GK61" s="27"/>
      <c r="GL61" s="27"/>
      <c r="GM61" s="27"/>
      <c r="GN61" s="27"/>
      <c r="GO61" s="27"/>
      <c r="GP61" s="27"/>
      <c r="GQ61" s="27"/>
      <c r="GR61" s="27"/>
      <c r="GS61" s="27"/>
      <c r="GT61" s="27"/>
      <c r="GU61" s="27"/>
      <c r="GV61" s="27"/>
      <c r="GW61" s="27"/>
      <c r="GX61" s="30"/>
      <c r="GY61" s="30"/>
      <c r="GZ61" s="30"/>
      <c r="HA61" s="30"/>
      <c r="HB61" s="28"/>
      <c r="HC61" s="28"/>
      <c r="HD61" s="28"/>
      <c r="HE61" s="28"/>
      <c r="HF61" s="28"/>
      <c r="HG61" s="28"/>
      <c r="HH61" s="28"/>
      <c r="HI61" s="28"/>
      <c r="HJ61" s="28"/>
      <c r="HK61" s="28"/>
      <c r="HL61" s="27"/>
      <c r="HM61" s="27"/>
      <c r="HN61" s="27"/>
      <c r="HO61" s="27"/>
      <c r="HP61" s="27"/>
      <c r="HQ61" s="27"/>
      <c r="HR61" s="27"/>
      <c r="HS61" s="27"/>
      <c r="HT61" s="27"/>
      <c r="HU61" s="27"/>
      <c r="HV61" s="27"/>
      <c r="HW61" s="27"/>
      <c r="HX61" s="27"/>
      <c r="HY61" s="27"/>
      <c r="HZ61" s="27"/>
      <c r="IA61" s="27"/>
      <c r="IB61" s="27"/>
      <c r="IC61" s="27"/>
      <c r="ID61" s="27"/>
      <c r="IE61" s="27"/>
    </row>
    <row r="62" spans="1:239" hidden="1" x14ac:dyDescent="0.25">
      <c r="A62" s="25">
        <v>1833</v>
      </c>
      <c r="B62" s="26"/>
      <c r="C62" s="26"/>
      <c r="D62" s="26"/>
      <c r="E62" s="26"/>
      <c r="F62" s="26"/>
      <c r="G62" s="27"/>
      <c r="H62" s="27"/>
      <c r="I62" s="27"/>
      <c r="J62" s="27"/>
      <c r="K62" s="27"/>
      <c r="L62" s="26"/>
      <c r="M62" s="26"/>
      <c r="N62" s="26"/>
      <c r="O62" s="26"/>
      <c r="P62" s="26"/>
      <c r="Q62" s="27"/>
      <c r="R62" s="27"/>
      <c r="S62" s="27"/>
      <c r="T62" s="27"/>
      <c r="U62" s="27"/>
      <c r="V62" s="28"/>
      <c r="W62" s="28"/>
      <c r="X62" s="28"/>
      <c r="Y62" s="28"/>
      <c r="Z62" s="28"/>
      <c r="AA62" s="28"/>
      <c r="AB62" s="28"/>
      <c r="AC62" s="28"/>
      <c r="AD62" s="28"/>
      <c r="AE62" s="28"/>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6"/>
      <c r="BF62" s="26"/>
      <c r="BG62" s="26"/>
      <c r="BH62" s="26"/>
      <c r="BI62" s="26"/>
      <c r="BJ62" s="27"/>
      <c r="BK62" s="27"/>
      <c r="BL62" s="27"/>
      <c r="BM62" s="27"/>
      <c r="BN62" s="27"/>
      <c r="BO62" s="27"/>
      <c r="BP62" s="27"/>
      <c r="BQ62" s="27"/>
      <c r="BR62" s="27"/>
      <c r="BS62" s="27"/>
      <c r="BT62" s="26"/>
      <c r="BU62" s="26"/>
      <c r="BV62" s="26"/>
      <c r="BW62" s="26"/>
      <c r="BX62" s="26"/>
      <c r="BY62" s="29"/>
      <c r="BZ62" s="29"/>
      <c r="CA62" s="29"/>
      <c r="CB62" s="29"/>
      <c r="CC62" s="27"/>
      <c r="CD62" s="27"/>
      <c r="CE62" s="27"/>
      <c r="CF62" s="27"/>
      <c r="CG62" s="27"/>
      <c r="CH62" s="26"/>
      <c r="CI62" s="26"/>
      <c r="CJ62" s="26"/>
      <c r="CK62" s="26"/>
      <c r="CL62" s="26"/>
      <c r="CM62" s="30"/>
      <c r="CN62" s="30"/>
      <c r="CO62" s="30"/>
      <c r="CP62" s="30"/>
      <c r="CQ62" s="26"/>
      <c r="CR62" s="26"/>
      <c r="CS62" s="26"/>
      <c r="CT62" s="26"/>
      <c r="CU62" s="26"/>
      <c r="CV62" s="26"/>
      <c r="CW62" s="26"/>
      <c r="CX62" s="26"/>
      <c r="CY62" s="26"/>
      <c r="CZ62" s="26"/>
      <c r="DA62" s="26"/>
      <c r="DB62" s="26"/>
      <c r="DC62" s="26"/>
      <c r="DD62" s="26"/>
      <c r="DE62" s="26"/>
      <c r="DF62" s="27"/>
      <c r="DG62" s="27"/>
      <c r="DH62" s="27"/>
      <c r="DI62" s="27"/>
      <c r="DJ62" s="27"/>
      <c r="DK62" s="26"/>
      <c r="DL62" s="26"/>
      <c r="DM62" s="26"/>
      <c r="DN62" s="26"/>
      <c r="DO62" s="26"/>
      <c r="DP62" s="27"/>
      <c r="DQ62" s="27"/>
      <c r="DR62" s="27"/>
      <c r="DS62" s="27"/>
      <c r="DT62" s="27"/>
      <c r="DU62" s="30"/>
      <c r="DV62" s="30"/>
      <c r="DW62" s="30"/>
      <c r="DX62" s="30"/>
      <c r="DY62" s="28"/>
      <c r="DZ62" s="28"/>
      <c r="EA62" s="28"/>
      <c r="EB62" s="28"/>
      <c r="EC62" s="28"/>
      <c r="ED62" s="27"/>
      <c r="EE62" s="27"/>
      <c r="EF62" s="27"/>
      <c r="EG62" s="27"/>
      <c r="EH62" s="27"/>
      <c r="EI62" s="27"/>
      <c r="EJ62" s="27"/>
      <c r="EK62" s="27"/>
      <c r="EL62" s="27"/>
      <c r="EM62" s="27"/>
      <c r="EN62" s="26"/>
      <c r="EO62" s="26"/>
      <c r="EP62" s="26"/>
      <c r="EQ62" s="26"/>
      <c r="ER62" s="26"/>
      <c r="ES62" s="27"/>
      <c r="ET62" s="27"/>
      <c r="EU62" s="27"/>
      <c r="EV62" s="27"/>
      <c r="EW62" s="27"/>
      <c r="EX62" s="27"/>
      <c r="EY62" s="27"/>
      <c r="EZ62" s="27"/>
      <c r="FA62" s="27"/>
      <c r="FB62" s="27"/>
      <c r="FC62" s="27"/>
      <c r="FD62" s="27"/>
      <c r="FE62" s="27"/>
      <c r="FF62" s="27"/>
      <c r="FG62" s="27"/>
      <c r="FH62" s="28"/>
      <c r="FI62" s="28"/>
      <c r="FJ62" s="28"/>
      <c r="FK62" s="28"/>
      <c r="FL62" s="28"/>
      <c r="FM62" s="28"/>
      <c r="FN62" s="28"/>
      <c r="FO62" s="28"/>
      <c r="FP62" s="28"/>
      <c r="FQ62" s="28"/>
      <c r="FR62" s="26"/>
      <c r="FS62" s="26"/>
      <c r="FT62" s="26"/>
      <c r="FU62" s="26"/>
      <c r="FV62" s="26"/>
      <c r="FW62" s="28"/>
      <c r="FX62" s="28"/>
      <c r="FY62" s="28"/>
      <c r="FZ62" s="28"/>
      <c r="GA62" s="28"/>
      <c r="GB62" s="30"/>
      <c r="GC62" s="30"/>
      <c r="GD62" s="30"/>
      <c r="GE62" s="30"/>
      <c r="GF62" s="27"/>
      <c r="GG62" s="27"/>
      <c r="GH62" s="27"/>
      <c r="GI62" s="27"/>
      <c r="GJ62" s="27"/>
      <c r="GK62" s="27"/>
      <c r="GL62" s="27"/>
      <c r="GM62" s="27"/>
      <c r="GN62" s="27"/>
      <c r="GO62" s="27"/>
      <c r="GP62" s="27"/>
      <c r="GQ62" s="27"/>
      <c r="GR62" s="27"/>
      <c r="GS62" s="27"/>
      <c r="GT62" s="27"/>
      <c r="GU62" s="27"/>
      <c r="GV62" s="27"/>
      <c r="GW62" s="27"/>
      <c r="GX62" s="30"/>
      <c r="GY62" s="30"/>
      <c r="GZ62" s="30"/>
      <c r="HA62" s="30"/>
      <c r="HB62" s="28"/>
      <c r="HC62" s="28"/>
      <c r="HD62" s="28"/>
      <c r="HE62" s="28"/>
      <c r="HF62" s="28"/>
      <c r="HG62" s="28"/>
      <c r="HH62" s="28"/>
      <c r="HI62" s="28"/>
      <c r="HJ62" s="28"/>
      <c r="HK62" s="28"/>
      <c r="HL62" s="27"/>
      <c r="HM62" s="27"/>
      <c r="HN62" s="27"/>
      <c r="HO62" s="27"/>
      <c r="HP62" s="27"/>
      <c r="HQ62" s="27"/>
      <c r="HR62" s="27"/>
      <c r="HS62" s="27"/>
      <c r="HT62" s="27"/>
      <c r="HU62" s="27"/>
      <c r="HV62" s="27"/>
      <c r="HW62" s="27"/>
      <c r="HX62" s="27"/>
      <c r="HY62" s="27"/>
      <c r="HZ62" s="27"/>
      <c r="IA62" s="27"/>
      <c r="IB62" s="27"/>
      <c r="IC62" s="27"/>
      <c r="ID62" s="27"/>
      <c r="IE62" s="27"/>
    </row>
    <row r="63" spans="1:239" hidden="1" x14ac:dyDescent="0.25">
      <c r="A63" s="25">
        <v>1834</v>
      </c>
      <c r="B63" s="26"/>
      <c r="C63" s="26"/>
      <c r="D63" s="26"/>
      <c r="E63" s="26"/>
      <c r="F63" s="26"/>
      <c r="G63" s="27"/>
      <c r="H63" s="27"/>
      <c r="I63" s="27"/>
      <c r="J63" s="27"/>
      <c r="K63" s="27"/>
      <c r="L63" s="26"/>
      <c r="M63" s="26"/>
      <c r="N63" s="26"/>
      <c r="O63" s="26"/>
      <c r="P63" s="26"/>
      <c r="Q63" s="27"/>
      <c r="R63" s="27"/>
      <c r="S63" s="27"/>
      <c r="T63" s="27"/>
      <c r="U63" s="27"/>
      <c r="V63" s="28"/>
      <c r="W63" s="28"/>
      <c r="X63" s="28"/>
      <c r="Y63" s="28"/>
      <c r="Z63" s="28"/>
      <c r="AA63" s="28"/>
      <c r="AB63" s="28"/>
      <c r="AC63" s="28"/>
      <c r="AD63" s="28"/>
      <c r="AE63" s="28"/>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6"/>
      <c r="BF63" s="26"/>
      <c r="BG63" s="26"/>
      <c r="BH63" s="26"/>
      <c r="BI63" s="26"/>
      <c r="BJ63" s="27"/>
      <c r="BK63" s="27"/>
      <c r="BL63" s="27"/>
      <c r="BM63" s="27"/>
      <c r="BN63" s="27"/>
      <c r="BO63" s="27"/>
      <c r="BP63" s="27"/>
      <c r="BQ63" s="27"/>
      <c r="BR63" s="27"/>
      <c r="BS63" s="27"/>
      <c r="BT63" s="26"/>
      <c r="BU63" s="26"/>
      <c r="BV63" s="26"/>
      <c r="BW63" s="26"/>
      <c r="BX63" s="26"/>
      <c r="BY63" s="29"/>
      <c r="BZ63" s="29"/>
      <c r="CA63" s="29"/>
      <c r="CB63" s="29"/>
      <c r="CC63" s="27"/>
      <c r="CD63" s="27"/>
      <c r="CE63" s="27"/>
      <c r="CF63" s="27"/>
      <c r="CG63" s="27"/>
      <c r="CH63" s="26"/>
      <c r="CI63" s="26"/>
      <c r="CJ63" s="26"/>
      <c r="CK63" s="26"/>
      <c r="CL63" s="26"/>
      <c r="CM63" s="30"/>
      <c r="CN63" s="30"/>
      <c r="CO63" s="30"/>
      <c r="CP63" s="30"/>
      <c r="CQ63" s="26"/>
      <c r="CR63" s="26"/>
      <c r="CS63" s="26"/>
      <c r="CT63" s="26"/>
      <c r="CU63" s="26"/>
      <c r="CV63" s="26"/>
      <c r="CW63" s="26"/>
      <c r="CX63" s="26"/>
      <c r="CY63" s="26"/>
      <c r="CZ63" s="26"/>
      <c r="DA63" s="26"/>
      <c r="DB63" s="26"/>
      <c r="DC63" s="26"/>
      <c r="DD63" s="26"/>
      <c r="DE63" s="26"/>
      <c r="DF63" s="27"/>
      <c r="DG63" s="27"/>
      <c r="DH63" s="27"/>
      <c r="DI63" s="27"/>
      <c r="DJ63" s="27"/>
      <c r="DK63" s="26"/>
      <c r="DL63" s="26"/>
      <c r="DM63" s="26"/>
      <c r="DN63" s="26"/>
      <c r="DO63" s="26"/>
      <c r="DP63" s="27"/>
      <c r="DQ63" s="27"/>
      <c r="DR63" s="27"/>
      <c r="DS63" s="27"/>
      <c r="DT63" s="27"/>
      <c r="DU63" s="30"/>
      <c r="DV63" s="30"/>
      <c r="DW63" s="30"/>
      <c r="DX63" s="30"/>
      <c r="DY63" s="28"/>
      <c r="DZ63" s="28"/>
      <c r="EA63" s="28"/>
      <c r="EB63" s="28"/>
      <c r="EC63" s="28"/>
      <c r="ED63" s="27"/>
      <c r="EE63" s="27"/>
      <c r="EF63" s="27"/>
      <c r="EG63" s="27"/>
      <c r="EH63" s="27"/>
      <c r="EI63" s="27"/>
      <c r="EJ63" s="27"/>
      <c r="EK63" s="27"/>
      <c r="EL63" s="27"/>
      <c r="EM63" s="27"/>
      <c r="EN63" s="26"/>
      <c r="EO63" s="26"/>
      <c r="EP63" s="26"/>
      <c r="EQ63" s="26"/>
      <c r="ER63" s="26"/>
      <c r="ES63" s="27"/>
      <c r="ET63" s="27"/>
      <c r="EU63" s="27"/>
      <c r="EV63" s="27"/>
      <c r="EW63" s="27"/>
      <c r="EX63" s="27"/>
      <c r="EY63" s="27"/>
      <c r="EZ63" s="27"/>
      <c r="FA63" s="27"/>
      <c r="FB63" s="27"/>
      <c r="FC63" s="27"/>
      <c r="FD63" s="27"/>
      <c r="FE63" s="27"/>
      <c r="FF63" s="27"/>
      <c r="FG63" s="27"/>
      <c r="FH63" s="28"/>
      <c r="FI63" s="28"/>
      <c r="FJ63" s="28"/>
      <c r="FK63" s="28"/>
      <c r="FL63" s="28"/>
      <c r="FM63" s="28"/>
      <c r="FN63" s="28"/>
      <c r="FO63" s="28"/>
      <c r="FP63" s="28"/>
      <c r="FQ63" s="28"/>
      <c r="FR63" s="26"/>
      <c r="FS63" s="26"/>
      <c r="FT63" s="26"/>
      <c r="FU63" s="26"/>
      <c r="FV63" s="26"/>
      <c r="FW63" s="28"/>
      <c r="FX63" s="28"/>
      <c r="FY63" s="28"/>
      <c r="FZ63" s="28"/>
      <c r="GA63" s="28"/>
      <c r="GB63" s="30"/>
      <c r="GC63" s="30"/>
      <c r="GD63" s="30"/>
      <c r="GE63" s="30"/>
      <c r="GF63" s="27"/>
      <c r="GG63" s="27"/>
      <c r="GH63" s="27"/>
      <c r="GI63" s="27"/>
      <c r="GJ63" s="27"/>
      <c r="GK63" s="27"/>
      <c r="GL63" s="27"/>
      <c r="GM63" s="27"/>
      <c r="GN63" s="27"/>
      <c r="GO63" s="27"/>
      <c r="GP63" s="27"/>
      <c r="GQ63" s="27"/>
      <c r="GR63" s="27"/>
      <c r="GS63" s="27"/>
      <c r="GT63" s="27"/>
      <c r="GU63" s="27"/>
      <c r="GV63" s="27"/>
      <c r="GW63" s="27"/>
      <c r="GX63" s="30"/>
      <c r="GY63" s="30"/>
      <c r="GZ63" s="30"/>
      <c r="HA63" s="30"/>
      <c r="HB63" s="28"/>
      <c r="HC63" s="28"/>
      <c r="HD63" s="28"/>
      <c r="HE63" s="28"/>
      <c r="HF63" s="28"/>
      <c r="HG63" s="28"/>
      <c r="HH63" s="28"/>
      <c r="HI63" s="28"/>
      <c r="HJ63" s="28"/>
      <c r="HK63" s="28"/>
      <c r="HL63" s="27"/>
      <c r="HM63" s="27"/>
      <c r="HN63" s="27"/>
      <c r="HO63" s="27"/>
      <c r="HP63" s="27"/>
      <c r="HQ63" s="27"/>
      <c r="HR63" s="27"/>
      <c r="HS63" s="27"/>
      <c r="HT63" s="27"/>
      <c r="HU63" s="27"/>
      <c r="HV63" s="27"/>
      <c r="HW63" s="27"/>
      <c r="HX63" s="27"/>
      <c r="HY63" s="27"/>
      <c r="HZ63" s="27"/>
      <c r="IA63" s="27"/>
      <c r="IB63" s="27"/>
      <c r="IC63" s="27"/>
      <c r="ID63" s="27"/>
      <c r="IE63" s="27"/>
    </row>
    <row r="64" spans="1:239" hidden="1" x14ac:dyDescent="0.25">
      <c r="A64" s="25">
        <v>1835</v>
      </c>
      <c r="B64" s="26"/>
      <c r="C64" s="26"/>
      <c r="D64" s="26"/>
      <c r="E64" s="26"/>
      <c r="F64" s="26"/>
      <c r="G64" s="27"/>
      <c r="H64" s="27"/>
      <c r="I64" s="27"/>
      <c r="J64" s="27"/>
      <c r="K64" s="27"/>
      <c r="L64" s="26"/>
      <c r="M64" s="26"/>
      <c r="N64" s="26"/>
      <c r="O64" s="26"/>
      <c r="P64" s="26"/>
      <c r="Q64" s="27"/>
      <c r="R64" s="27"/>
      <c r="S64" s="27"/>
      <c r="T64" s="27"/>
      <c r="U64" s="27"/>
      <c r="V64" s="28"/>
      <c r="W64" s="28"/>
      <c r="X64" s="28"/>
      <c r="Y64" s="28"/>
      <c r="Z64" s="28"/>
      <c r="AA64" s="28"/>
      <c r="AB64" s="28"/>
      <c r="AC64" s="28"/>
      <c r="AD64" s="28"/>
      <c r="AE64" s="28"/>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6"/>
      <c r="BF64" s="26"/>
      <c r="BG64" s="26"/>
      <c r="BH64" s="26"/>
      <c r="BI64" s="26"/>
      <c r="BJ64" s="27"/>
      <c r="BK64" s="27"/>
      <c r="BL64" s="27"/>
      <c r="BM64" s="27"/>
      <c r="BN64" s="27"/>
      <c r="BO64" s="27"/>
      <c r="BP64" s="27"/>
      <c r="BQ64" s="27"/>
      <c r="BR64" s="27"/>
      <c r="BS64" s="27"/>
      <c r="BT64" s="26"/>
      <c r="BU64" s="26"/>
      <c r="BV64" s="26"/>
      <c r="BW64" s="26"/>
      <c r="BX64" s="26"/>
      <c r="BY64" s="29"/>
      <c r="BZ64" s="29"/>
      <c r="CA64" s="29"/>
      <c r="CB64" s="29"/>
      <c r="CC64" s="27"/>
      <c r="CD64" s="27"/>
      <c r="CE64" s="27"/>
      <c r="CF64" s="27"/>
      <c r="CG64" s="27"/>
      <c r="CH64" s="26"/>
      <c r="CI64" s="26"/>
      <c r="CJ64" s="26"/>
      <c r="CK64" s="26"/>
      <c r="CL64" s="26"/>
      <c r="CM64" s="30"/>
      <c r="CN64" s="30"/>
      <c r="CO64" s="30"/>
      <c r="CP64" s="30"/>
      <c r="CQ64" s="26"/>
      <c r="CR64" s="26"/>
      <c r="CS64" s="26"/>
      <c r="CT64" s="26"/>
      <c r="CU64" s="26"/>
      <c r="CV64" s="26"/>
      <c r="CW64" s="26"/>
      <c r="CX64" s="26"/>
      <c r="CY64" s="26"/>
      <c r="CZ64" s="26"/>
      <c r="DA64" s="26"/>
      <c r="DB64" s="26"/>
      <c r="DC64" s="26"/>
      <c r="DD64" s="26"/>
      <c r="DE64" s="26"/>
      <c r="DF64" s="27"/>
      <c r="DG64" s="27"/>
      <c r="DH64" s="27"/>
      <c r="DI64" s="27"/>
      <c r="DJ64" s="27"/>
      <c r="DK64" s="26"/>
      <c r="DL64" s="26"/>
      <c r="DM64" s="26"/>
      <c r="DN64" s="26"/>
      <c r="DO64" s="26"/>
      <c r="DP64" s="27"/>
      <c r="DQ64" s="27"/>
      <c r="DR64" s="27"/>
      <c r="DS64" s="27"/>
      <c r="DT64" s="27"/>
      <c r="DU64" s="30"/>
      <c r="DV64" s="30"/>
      <c r="DW64" s="30"/>
      <c r="DX64" s="30"/>
      <c r="DY64" s="28"/>
      <c r="DZ64" s="28"/>
      <c r="EA64" s="28"/>
      <c r="EB64" s="28"/>
      <c r="EC64" s="28"/>
      <c r="ED64" s="27"/>
      <c r="EE64" s="27"/>
      <c r="EF64" s="27"/>
      <c r="EG64" s="27"/>
      <c r="EH64" s="27"/>
      <c r="EI64" s="27"/>
      <c r="EJ64" s="27"/>
      <c r="EK64" s="27"/>
      <c r="EL64" s="27"/>
      <c r="EM64" s="27"/>
      <c r="EN64" s="26"/>
      <c r="EO64" s="26"/>
      <c r="EP64" s="26"/>
      <c r="EQ64" s="26"/>
      <c r="ER64" s="26"/>
      <c r="ES64" s="27"/>
      <c r="ET64" s="27"/>
      <c r="EU64" s="27"/>
      <c r="EV64" s="27"/>
      <c r="EW64" s="27"/>
      <c r="EX64" s="27"/>
      <c r="EY64" s="27"/>
      <c r="EZ64" s="27"/>
      <c r="FA64" s="27"/>
      <c r="FB64" s="27"/>
      <c r="FC64" s="27"/>
      <c r="FD64" s="27"/>
      <c r="FE64" s="27"/>
      <c r="FF64" s="27"/>
      <c r="FG64" s="27"/>
      <c r="FH64" s="28"/>
      <c r="FI64" s="28"/>
      <c r="FJ64" s="28"/>
      <c r="FK64" s="28"/>
      <c r="FL64" s="28"/>
      <c r="FM64" s="28"/>
      <c r="FN64" s="28"/>
      <c r="FO64" s="28"/>
      <c r="FP64" s="28"/>
      <c r="FQ64" s="28"/>
      <c r="FR64" s="26"/>
      <c r="FS64" s="26"/>
      <c r="FT64" s="26"/>
      <c r="FU64" s="26"/>
      <c r="FV64" s="26"/>
      <c r="FW64" s="28"/>
      <c r="FX64" s="28"/>
      <c r="FY64" s="28"/>
      <c r="FZ64" s="28"/>
      <c r="GA64" s="28"/>
      <c r="GB64" s="30"/>
      <c r="GC64" s="30"/>
      <c r="GD64" s="30"/>
      <c r="GE64" s="30"/>
      <c r="GF64" s="27"/>
      <c r="GG64" s="27"/>
      <c r="GH64" s="27"/>
      <c r="GI64" s="27"/>
      <c r="GJ64" s="27"/>
      <c r="GK64" s="27"/>
      <c r="GL64" s="27"/>
      <c r="GM64" s="27"/>
      <c r="GN64" s="27"/>
      <c r="GO64" s="27"/>
      <c r="GP64" s="27"/>
      <c r="GQ64" s="27"/>
      <c r="GR64" s="27"/>
      <c r="GS64" s="27"/>
      <c r="GT64" s="27"/>
      <c r="GU64" s="27"/>
      <c r="GV64" s="27"/>
      <c r="GW64" s="27"/>
      <c r="GX64" s="30"/>
      <c r="GY64" s="30"/>
      <c r="GZ64" s="30"/>
      <c r="HA64" s="30"/>
      <c r="HB64" s="28"/>
      <c r="HC64" s="28"/>
      <c r="HD64" s="28"/>
      <c r="HE64" s="28"/>
      <c r="HF64" s="28"/>
      <c r="HG64" s="28"/>
      <c r="HH64" s="28"/>
      <c r="HI64" s="28"/>
      <c r="HJ64" s="28"/>
      <c r="HK64" s="28"/>
      <c r="HL64" s="27"/>
      <c r="HM64" s="27"/>
      <c r="HN64" s="27"/>
      <c r="HO64" s="27"/>
      <c r="HP64" s="27"/>
      <c r="HQ64" s="27"/>
      <c r="HR64" s="27"/>
      <c r="HS64" s="27"/>
      <c r="HT64" s="27"/>
      <c r="HU64" s="27"/>
      <c r="HV64" s="27"/>
      <c r="HW64" s="27"/>
      <c r="HX64" s="27"/>
      <c r="HY64" s="27"/>
      <c r="HZ64" s="27"/>
      <c r="IA64" s="27"/>
      <c r="IB64" s="27"/>
      <c r="IC64" s="27"/>
      <c r="ID64" s="27"/>
      <c r="IE64" s="27"/>
    </row>
    <row r="65" spans="1:239" hidden="1" x14ac:dyDescent="0.25">
      <c r="A65" s="25">
        <v>1836</v>
      </c>
      <c r="B65" s="26"/>
      <c r="C65" s="26"/>
      <c r="D65" s="26"/>
      <c r="E65" s="26"/>
      <c r="F65" s="26"/>
      <c r="G65" s="27"/>
      <c r="H65" s="27"/>
      <c r="I65" s="27"/>
      <c r="J65" s="27"/>
      <c r="K65" s="27"/>
      <c r="L65" s="26"/>
      <c r="M65" s="26"/>
      <c r="N65" s="26"/>
      <c r="O65" s="26"/>
      <c r="P65" s="26"/>
      <c r="Q65" s="27"/>
      <c r="R65" s="27"/>
      <c r="S65" s="27"/>
      <c r="T65" s="27"/>
      <c r="U65" s="27"/>
      <c r="V65" s="28"/>
      <c r="W65" s="28"/>
      <c r="X65" s="28"/>
      <c r="Y65" s="28"/>
      <c r="Z65" s="28"/>
      <c r="AA65" s="28"/>
      <c r="AB65" s="28"/>
      <c r="AC65" s="28"/>
      <c r="AD65" s="28"/>
      <c r="AE65" s="28"/>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6"/>
      <c r="BF65" s="26"/>
      <c r="BG65" s="26"/>
      <c r="BH65" s="26"/>
      <c r="BI65" s="26"/>
      <c r="BJ65" s="27"/>
      <c r="BK65" s="27"/>
      <c r="BL65" s="27"/>
      <c r="BM65" s="27"/>
      <c r="BN65" s="27"/>
      <c r="BO65" s="27"/>
      <c r="BP65" s="27"/>
      <c r="BQ65" s="27"/>
      <c r="BR65" s="27"/>
      <c r="BS65" s="27"/>
      <c r="BT65" s="26"/>
      <c r="BU65" s="26"/>
      <c r="BV65" s="26"/>
      <c r="BW65" s="26"/>
      <c r="BX65" s="26"/>
      <c r="BY65" s="29"/>
      <c r="BZ65" s="29"/>
      <c r="CA65" s="29"/>
      <c r="CB65" s="29"/>
      <c r="CC65" s="27"/>
      <c r="CD65" s="27"/>
      <c r="CE65" s="27"/>
      <c r="CF65" s="27"/>
      <c r="CG65" s="27"/>
      <c r="CH65" s="26"/>
      <c r="CI65" s="26"/>
      <c r="CJ65" s="26"/>
      <c r="CK65" s="26"/>
      <c r="CL65" s="26"/>
      <c r="CM65" s="30"/>
      <c r="CN65" s="30"/>
      <c r="CO65" s="30"/>
      <c r="CP65" s="30"/>
      <c r="CQ65" s="26"/>
      <c r="CR65" s="26"/>
      <c r="CS65" s="26"/>
      <c r="CT65" s="26"/>
      <c r="CU65" s="26"/>
      <c r="CV65" s="26"/>
      <c r="CW65" s="26"/>
      <c r="CX65" s="26"/>
      <c r="CY65" s="26"/>
      <c r="CZ65" s="26"/>
      <c r="DA65" s="26"/>
      <c r="DB65" s="26"/>
      <c r="DC65" s="26"/>
      <c r="DD65" s="26"/>
      <c r="DE65" s="26"/>
      <c r="DF65" s="27"/>
      <c r="DG65" s="27"/>
      <c r="DH65" s="27"/>
      <c r="DI65" s="27"/>
      <c r="DJ65" s="27"/>
      <c r="DK65" s="26"/>
      <c r="DL65" s="26"/>
      <c r="DM65" s="26"/>
      <c r="DN65" s="26"/>
      <c r="DO65" s="26"/>
      <c r="DP65" s="27"/>
      <c r="DQ65" s="27"/>
      <c r="DR65" s="27"/>
      <c r="DS65" s="27"/>
      <c r="DT65" s="27"/>
      <c r="DU65" s="30"/>
      <c r="DV65" s="30"/>
      <c r="DW65" s="30"/>
      <c r="DX65" s="30"/>
      <c r="DY65" s="28"/>
      <c r="DZ65" s="28"/>
      <c r="EA65" s="28"/>
      <c r="EB65" s="28"/>
      <c r="EC65" s="28"/>
      <c r="ED65" s="27"/>
      <c r="EE65" s="27"/>
      <c r="EF65" s="27"/>
      <c r="EG65" s="27"/>
      <c r="EH65" s="27"/>
      <c r="EI65" s="27"/>
      <c r="EJ65" s="27"/>
      <c r="EK65" s="27"/>
      <c r="EL65" s="27"/>
      <c r="EM65" s="27"/>
      <c r="EN65" s="26"/>
      <c r="EO65" s="26"/>
      <c r="EP65" s="26"/>
      <c r="EQ65" s="26"/>
      <c r="ER65" s="26"/>
      <c r="ES65" s="27"/>
      <c r="ET65" s="27"/>
      <c r="EU65" s="27"/>
      <c r="EV65" s="27"/>
      <c r="EW65" s="27"/>
      <c r="EX65" s="27"/>
      <c r="EY65" s="27"/>
      <c r="EZ65" s="27"/>
      <c r="FA65" s="27"/>
      <c r="FB65" s="27"/>
      <c r="FC65" s="27"/>
      <c r="FD65" s="27"/>
      <c r="FE65" s="27"/>
      <c r="FF65" s="27"/>
      <c r="FG65" s="27"/>
      <c r="FH65" s="28"/>
      <c r="FI65" s="28"/>
      <c r="FJ65" s="28"/>
      <c r="FK65" s="28"/>
      <c r="FL65" s="28"/>
      <c r="FM65" s="28"/>
      <c r="FN65" s="28"/>
      <c r="FO65" s="28"/>
      <c r="FP65" s="28"/>
      <c r="FQ65" s="28"/>
      <c r="FR65" s="26"/>
      <c r="FS65" s="26"/>
      <c r="FT65" s="26"/>
      <c r="FU65" s="26"/>
      <c r="FV65" s="26"/>
      <c r="FW65" s="28"/>
      <c r="FX65" s="28"/>
      <c r="FY65" s="28"/>
      <c r="FZ65" s="28"/>
      <c r="GA65" s="28"/>
      <c r="GB65" s="30"/>
      <c r="GC65" s="30"/>
      <c r="GD65" s="30"/>
      <c r="GE65" s="30"/>
      <c r="GF65" s="27"/>
      <c r="GG65" s="27"/>
      <c r="GH65" s="27"/>
      <c r="GI65" s="27"/>
      <c r="GJ65" s="27"/>
      <c r="GK65" s="27"/>
      <c r="GL65" s="27"/>
      <c r="GM65" s="27"/>
      <c r="GN65" s="27"/>
      <c r="GO65" s="27"/>
      <c r="GP65" s="27"/>
      <c r="GQ65" s="27"/>
      <c r="GR65" s="27"/>
      <c r="GS65" s="27"/>
      <c r="GT65" s="27"/>
      <c r="GU65" s="27"/>
      <c r="GV65" s="27"/>
      <c r="GW65" s="27"/>
      <c r="GX65" s="30"/>
      <c r="GY65" s="30"/>
      <c r="GZ65" s="30"/>
      <c r="HA65" s="30"/>
      <c r="HB65" s="28"/>
      <c r="HC65" s="28"/>
      <c r="HD65" s="28"/>
      <c r="HE65" s="28"/>
      <c r="HF65" s="28"/>
      <c r="HG65" s="28"/>
      <c r="HH65" s="28"/>
      <c r="HI65" s="28"/>
      <c r="HJ65" s="28"/>
      <c r="HK65" s="28"/>
      <c r="HL65" s="27"/>
      <c r="HM65" s="27"/>
      <c r="HN65" s="27"/>
      <c r="HO65" s="27"/>
      <c r="HP65" s="27"/>
      <c r="HQ65" s="27"/>
      <c r="HR65" s="27"/>
      <c r="HS65" s="27"/>
      <c r="HT65" s="27"/>
      <c r="HU65" s="27"/>
      <c r="HV65" s="27"/>
      <c r="HW65" s="27"/>
      <c r="HX65" s="27"/>
      <c r="HY65" s="27"/>
      <c r="HZ65" s="27"/>
      <c r="IA65" s="27"/>
      <c r="IB65" s="27"/>
      <c r="IC65" s="27"/>
      <c r="ID65" s="27"/>
      <c r="IE65" s="27"/>
    </row>
    <row r="66" spans="1:239" hidden="1" x14ac:dyDescent="0.25">
      <c r="A66" s="25">
        <v>1837</v>
      </c>
      <c r="B66" s="26"/>
      <c r="C66" s="26"/>
      <c r="D66" s="26"/>
      <c r="E66" s="26"/>
      <c r="F66" s="26"/>
      <c r="G66" s="27"/>
      <c r="H66" s="27"/>
      <c r="I66" s="27"/>
      <c r="J66" s="27"/>
      <c r="K66" s="27"/>
      <c r="L66" s="26"/>
      <c r="M66" s="26"/>
      <c r="N66" s="26"/>
      <c r="O66" s="26"/>
      <c r="P66" s="26"/>
      <c r="Q66" s="27"/>
      <c r="R66" s="27"/>
      <c r="S66" s="27"/>
      <c r="T66" s="27"/>
      <c r="U66" s="27"/>
      <c r="V66" s="28"/>
      <c r="W66" s="28"/>
      <c r="X66" s="28"/>
      <c r="Y66" s="28"/>
      <c r="Z66" s="28"/>
      <c r="AA66" s="28"/>
      <c r="AB66" s="28"/>
      <c r="AC66" s="28"/>
      <c r="AD66" s="28"/>
      <c r="AE66" s="28"/>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6"/>
      <c r="BF66" s="26"/>
      <c r="BG66" s="26"/>
      <c r="BH66" s="26"/>
      <c r="BI66" s="26"/>
      <c r="BJ66" s="27"/>
      <c r="BK66" s="27"/>
      <c r="BL66" s="27"/>
      <c r="BM66" s="27"/>
      <c r="BN66" s="27"/>
      <c r="BO66" s="27"/>
      <c r="BP66" s="27"/>
      <c r="BQ66" s="27"/>
      <c r="BR66" s="27"/>
      <c r="BS66" s="27"/>
      <c r="BT66" s="26"/>
      <c r="BU66" s="26"/>
      <c r="BV66" s="26"/>
      <c r="BW66" s="26"/>
      <c r="BX66" s="26"/>
      <c r="BY66" s="29"/>
      <c r="BZ66" s="29"/>
      <c r="CA66" s="29"/>
      <c r="CB66" s="29"/>
      <c r="CC66" s="27"/>
      <c r="CD66" s="27"/>
      <c r="CE66" s="27"/>
      <c r="CF66" s="27"/>
      <c r="CG66" s="27"/>
      <c r="CH66" s="26"/>
      <c r="CI66" s="26"/>
      <c r="CJ66" s="26"/>
      <c r="CK66" s="26"/>
      <c r="CL66" s="26"/>
      <c r="CM66" s="30"/>
      <c r="CN66" s="30"/>
      <c r="CO66" s="30"/>
      <c r="CP66" s="30"/>
      <c r="CQ66" s="26"/>
      <c r="CR66" s="26"/>
      <c r="CS66" s="26"/>
      <c r="CT66" s="26"/>
      <c r="CU66" s="26"/>
      <c r="CV66" s="26"/>
      <c r="CW66" s="26"/>
      <c r="CX66" s="26"/>
      <c r="CY66" s="26"/>
      <c r="CZ66" s="26"/>
      <c r="DA66" s="26"/>
      <c r="DB66" s="26"/>
      <c r="DC66" s="26"/>
      <c r="DD66" s="26"/>
      <c r="DE66" s="26"/>
      <c r="DF66" s="27"/>
      <c r="DG66" s="27"/>
      <c r="DH66" s="27"/>
      <c r="DI66" s="27"/>
      <c r="DJ66" s="27"/>
      <c r="DK66" s="26"/>
      <c r="DL66" s="26"/>
      <c r="DM66" s="26"/>
      <c r="DN66" s="26"/>
      <c r="DO66" s="26"/>
      <c r="DP66" s="27"/>
      <c r="DQ66" s="27"/>
      <c r="DR66" s="27"/>
      <c r="DS66" s="27"/>
      <c r="DT66" s="27"/>
      <c r="DU66" s="30"/>
      <c r="DV66" s="30"/>
      <c r="DW66" s="30"/>
      <c r="DX66" s="30"/>
      <c r="DY66" s="28"/>
      <c r="DZ66" s="28"/>
      <c r="EA66" s="28"/>
      <c r="EB66" s="28"/>
      <c r="EC66" s="28"/>
      <c r="ED66" s="27"/>
      <c r="EE66" s="27"/>
      <c r="EF66" s="27"/>
      <c r="EG66" s="27"/>
      <c r="EH66" s="27"/>
      <c r="EI66" s="27"/>
      <c r="EJ66" s="27"/>
      <c r="EK66" s="27"/>
      <c r="EL66" s="27"/>
      <c r="EM66" s="27"/>
      <c r="EN66" s="26"/>
      <c r="EO66" s="26"/>
      <c r="EP66" s="26"/>
      <c r="EQ66" s="26"/>
      <c r="ER66" s="26"/>
      <c r="ES66" s="27"/>
      <c r="ET66" s="27"/>
      <c r="EU66" s="27"/>
      <c r="EV66" s="27"/>
      <c r="EW66" s="27"/>
      <c r="EX66" s="27"/>
      <c r="EY66" s="27"/>
      <c r="EZ66" s="27"/>
      <c r="FA66" s="27"/>
      <c r="FB66" s="27"/>
      <c r="FC66" s="27"/>
      <c r="FD66" s="27"/>
      <c r="FE66" s="27"/>
      <c r="FF66" s="27"/>
      <c r="FG66" s="27"/>
      <c r="FH66" s="28"/>
      <c r="FI66" s="28"/>
      <c r="FJ66" s="28"/>
      <c r="FK66" s="28"/>
      <c r="FL66" s="28"/>
      <c r="FM66" s="28"/>
      <c r="FN66" s="28"/>
      <c r="FO66" s="28"/>
      <c r="FP66" s="28"/>
      <c r="FQ66" s="28"/>
      <c r="FR66" s="26"/>
      <c r="FS66" s="26"/>
      <c r="FT66" s="26"/>
      <c r="FU66" s="26"/>
      <c r="FV66" s="26"/>
      <c r="FW66" s="28"/>
      <c r="FX66" s="28"/>
      <c r="FY66" s="28"/>
      <c r="FZ66" s="28"/>
      <c r="GA66" s="28"/>
      <c r="GB66" s="30"/>
      <c r="GC66" s="30"/>
      <c r="GD66" s="30"/>
      <c r="GE66" s="30"/>
      <c r="GF66" s="27"/>
      <c r="GG66" s="27"/>
      <c r="GH66" s="27"/>
      <c r="GI66" s="27"/>
      <c r="GJ66" s="27"/>
      <c r="GK66" s="27"/>
      <c r="GL66" s="27"/>
      <c r="GM66" s="27"/>
      <c r="GN66" s="27"/>
      <c r="GO66" s="27"/>
      <c r="GP66" s="27"/>
      <c r="GQ66" s="27"/>
      <c r="GR66" s="27"/>
      <c r="GS66" s="27"/>
      <c r="GT66" s="27"/>
      <c r="GU66" s="27"/>
      <c r="GV66" s="27"/>
      <c r="GW66" s="27"/>
      <c r="GX66" s="30"/>
      <c r="GY66" s="30"/>
      <c r="GZ66" s="30"/>
      <c r="HA66" s="30"/>
      <c r="HB66" s="28"/>
      <c r="HC66" s="28"/>
      <c r="HD66" s="28"/>
      <c r="HE66" s="28"/>
      <c r="HF66" s="28"/>
      <c r="HG66" s="28"/>
      <c r="HH66" s="28"/>
      <c r="HI66" s="28"/>
      <c r="HJ66" s="28"/>
      <c r="HK66" s="28"/>
      <c r="HL66" s="27"/>
      <c r="HM66" s="27"/>
      <c r="HN66" s="27"/>
      <c r="HO66" s="27"/>
      <c r="HP66" s="27"/>
      <c r="HQ66" s="27"/>
      <c r="HR66" s="27"/>
      <c r="HS66" s="27"/>
      <c r="HT66" s="27"/>
      <c r="HU66" s="27"/>
      <c r="HV66" s="27"/>
      <c r="HW66" s="27"/>
      <c r="HX66" s="27"/>
      <c r="HY66" s="27"/>
      <c r="HZ66" s="27"/>
      <c r="IA66" s="27"/>
      <c r="IB66" s="27"/>
      <c r="IC66" s="27"/>
      <c r="ID66" s="27"/>
      <c r="IE66" s="27"/>
    </row>
    <row r="67" spans="1:239" hidden="1" x14ac:dyDescent="0.25">
      <c r="A67" s="25">
        <v>1838</v>
      </c>
      <c r="B67" s="26"/>
      <c r="C67" s="26"/>
      <c r="D67" s="26"/>
      <c r="E67" s="26"/>
      <c r="F67" s="26"/>
      <c r="G67" s="27"/>
      <c r="H67" s="27"/>
      <c r="I67" s="27"/>
      <c r="J67" s="27"/>
      <c r="K67" s="27"/>
      <c r="L67" s="26"/>
      <c r="M67" s="26"/>
      <c r="N67" s="26"/>
      <c r="O67" s="26"/>
      <c r="P67" s="26"/>
      <c r="Q67" s="27"/>
      <c r="R67" s="27"/>
      <c r="S67" s="27"/>
      <c r="T67" s="27"/>
      <c r="U67" s="27"/>
      <c r="V67" s="28"/>
      <c r="W67" s="28"/>
      <c r="X67" s="28"/>
      <c r="Y67" s="28"/>
      <c r="Z67" s="28"/>
      <c r="AA67" s="28"/>
      <c r="AB67" s="28"/>
      <c r="AC67" s="28"/>
      <c r="AD67" s="28"/>
      <c r="AE67" s="28"/>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6"/>
      <c r="BF67" s="26"/>
      <c r="BG67" s="26"/>
      <c r="BH67" s="26"/>
      <c r="BI67" s="26"/>
      <c r="BJ67" s="27"/>
      <c r="BK67" s="27"/>
      <c r="BL67" s="27"/>
      <c r="BM67" s="27"/>
      <c r="BN67" s="27"/>
      <c r="BO67" s="27"/>
      <c r="BP67" s="27"/>
      <c r="BQ67" s="27"/>
      <c r="BR67" s="27"/>
      <c r="BS67" s="27"/>
      <c r="BT67" s="26"/>
      <c r="BU67" s="26"/>
      <c r="BV67" s="26"/>
      <c r="BW67" s="26"/>
      <c r="BX67" s="26"/>
      <c r="BY67" s="29"/>
      <c r="BZ67" s="29"/>
      <c r="CA67" s="29"/>
      <c r="CB67" s="29"/>
      <c r="CC67" s="27"/>
      <c r="CD67" s="27"/>
      <c r="CE67" s="27"/>
      <c r="CF67" s="27"/>
      <c r="CG67" s="27"/>
      <c r="CH67" s="26"/>
      <c r="CI67" s="26"/>
      <c r="CJ67" s="26"/>
      <c r="CK67" s="26"/>
      <c r="CL67" s="26"/>
      <c r="CM67" s="30"/>
      <c r="CN67" s="30"/>
      <c r="CO67" s="30"/>
      <c r="CP67" s="30"/>
      <c r="CQ67" s="26"/>
      <c r="CR67" s="26"/>
      <c r="CS67" s="26"/>
      <c r="CT67" s="26"/>
      <c r="CU67" s="26"/>
      <c r="CV67" s="26"/>
      <c r="CW67" s="26"/>
      <c r="CX67" s="26"/>
      <c r="CY67" s="26"/>
      <c r="CZ67" s="26"/>
      <c r="DA67" s="26"/>
      <c r="DB67" s="26"/>
      <c r="DC67" s="26"/>
      <c r="DD67" s="26"/>
      <c r="DE67" s="26"/>
      <c r="DF67" s="27"/>
      <c r="DG67" s="27"/>
      <c r="DH67" s="27"/>
      <c r="DI67" s="27"/>
      <c r="DJ67" s="27"/>
      <c r="DK67" s="26"/>
      <c r="DL67" s="26"/>
      <c r="DM67" s="26"/>
      <c r="DN67" s="26"/>
      <c r="DO67" s="26"/>
      <c r="DP67" s="27"/>
      <c r="DQ67" s="27"/>
      <c r="DR67" s="27"/>
      <c r="DS67" s="27"/>
      <c r="DT67" s="27"/>
      <c r="DU67" s="30"/>
      <c r="DV67" s="30"/>
      <c r="DW67" s="30"/>
      <c r="DX67" s="30"/>
      <c r="DY67" s="28"/>
      <c r="DZ67" s="28"/>
      <c r="EA67" s="28"/>
      <c r="EB67" s="28"/>
      <c r="EC67" s="28"/>
      <c r="ED67" s="27"/>
      <c r="EE67" s="27"/>
      <c r="EF67" s="27"/>
      <c r="EG67" s="27"/>
      <c r="EH67" s="27"/>
      <c r="EI67" s="27"/>
      <c r="EJ67" s="27"/>
      <c r="EK67" s="27"/>
      <c r="EL67" s="27"/>
      <c r="EM67" s="27"/>
      <c r="EN67" s="26"/>
      <c r="EO67" s="26"/>
      <c r="EP67" s="26"/>
      <c r="EQ67" s="26"/>
      <c r="ER67" s="26"/>
      <c r="ES67" s="27"/>
      <c r="ET67" s="27"/>
      <c r="EU67" s="27"/>
      <c r="EV67" s="27"/>
      <c r="EW67" s="27"/>
      <c r="EX67" s="27"/>
      <c r="EY67" s="27"/>
      <c r="EZ67" s="27"/>
      <c r="FA67" s="27"/>
      <c r="FB67" s="27"/>
      <c r="FC67" s="27"/>
      <c r="FD67" s="27"/>
      <c r="FE67" s="27"/>
      <c r="FF67" s="27"/>
      <c r="FG67" s="27"/>
      <c r="FH67" s="28"/>
      <c r="FI67" s="28"/>
      <c r="FJ67" s="28"/>
      <c r="FK67" s="28"/>
      <c r="FL67" s="28"/>
      <c r="FM67" s="28"/>
      <c r="FN67" s="28"/>
      <c r="FO67" s="28"/>
      <c r="FP67" s="28"/>
      <c r="FQ67" s="28"/>
      <c r="FR67" s="26"/>
      <c r="FS67" s="26"/>
      <c r="FT67" s="26"/>
      <c r="FU67" s="26"/>
      <c r="FV67" s="26"/>
      <c r="FW67" s="28"/>
      <c r="FX67" s="28"/>
      <c r="FY67" s="28"/>
      <c r="FZ67" s="28"/>
      <c r="GA67" s="28"/>
      <c r="GB67" s="30"/>
      <c r="GC67" s="30"/>
      <c r="GD67" s="30"/>
      <c r="GE67" s="30"/>
      <c r="GF67" s="27"/>
      <c r="GG67" s="27"/>
      <c r="GH67" s="27"/>
      <c r="GI67" s="27"/>
      <c r="GJ67" s="27"/>
      <c r="GK67" s="27"/>
      <c r="GL67" s="27"/>
      <c r="GM67" s="27"/>
      <c r="GN67" s="27"/>
      <c r="GO67" s="27"/>
      <c r="GP67" s="27"/>
      <c r="GQ67" s="27"/>
      <c r="GR67" s="27"/>
      <c r="GS67" s="27"/>
      <c r="GT67" s="27"/>
      <c r="GU67" s="27"/>
      <c r="GV67" s="27"/>
      <c r="GW67" s="27"/>
      <c r="GX67" s="30"/>
      <c r="GY67" s="30"/>
      <c r="GZ67" s="30"/>
      <c r="HA67" s="30"/>
      <c r="HB67" s="28"/>
      <c r="HC67" s="28"/>
      <c r="HD67" s="28"/>
      <c r="HE67" s="28"/>
      <c r="HF67" s="28"/>
      <c r="HG67" s="28"/>
      <c r="HH67" s="28"/>
      <c r="HI67" s="28"/>
      <c r="HJ67" s="28"/>
      <c r="HK67" s="28"/>
      <c r="HL67" s="27"/>
      <c r="HM67" s="27"/>
      <c r="HN67" s="27"/>
      <c r="HO67" s="27"/>
      <c r="HP67" s="27"/>
      <c r="HQ67" s="27"/>
      <c r="HR67" s="27"/>
      <c r="HS67" s="27"/>
      <c r="HT67" s="27"/>
      <c r="HU67" s="27"/>
      <c r="HV67" s="27"/>
      <c r="HW67" s="27"/>
      <c r="HX67" s="27"/>
      <c r="HY67" s="27"/>
      <c r="HZ67" s="27"/>
      <c r="IA67" s="27"/>
      <c r="IB67" s="27"/>
      <c r="IC67" s="27"/>
      <c r="ID67" s="27"/>
      <c r="IE67" s="27"/>
    </row>
    <row r="68" spans="1:239" hidden="1" x14ac:dyDescent="0.25">
      <c r="A68" s="25">
        <v>1839</v>
      </c>
      <c r="B68" s="26"/>
      <c r="C68" s="26"/>
      <c r="D68" s="26"/>
      <c r="E68" s="26"/>
      <c r="F68" s="26"/>
      <c r="G68" s="27"/>
      <c r="H68" s="27"/>
      <c r="I68" s="27"/>
      <c r="J68" s="27"/>
      <c r="K68" s="27"/>
      <c r="L68" s="26"/>
      <c r="M68" s="26"/>
      <c r="N68" s="26"/>
      <c r="O68" s="26"/>
      <c r="P68" s="26"/>
      <c r="Q68" s="27"/>
      <c r="R68" s="27"/>
      <c r="S68" s="27"/>
      <c r="T68" s="27"/>
      <c r="U68" s="27"/>
      <c r="V68" s="28"/>
      <c r="W68" s="28"/>
      <c r="X68" s="28"/>
      <c r="Y68" s="28"/>
      <c r="Z68" s="28"/>
      <c r="AA68" s="28"/>
      <c r="AB68" s="28"/>
      <c r="AC68" s="28"/>
      <c r="AD68" s="28"/>
      <c r="AE68" s="28"/>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6"/>
      <c r="BF68" s="26"/>
      <c r="BG68" s="26"/>
      <c r="BH68" s="26"/>
      <c r="BI68" s="26"/>
      <c r="BJ68" s="27"/>
      <c r="BK68" s="27"/>
      <c r="BL68" s="27"/>
      <c r="BM68" s="27"/>
      <c r="BN68" s="27"/>
      <c r="BO68" s="27"/>
      <c r="BP68" s="27"/>
      <c r="BQ68" s="27"/>
      <c r="BR68" s="27"/>
      <c r="BS68" s="27"/>
      <c r="BT68" s="26"/>
      <c r="BU68" s="26"/>
      <c r="BV68" s="26"/>
      <c r="BW68" s="26"/>
      <c r="BX68" s="26"/>
      <c r="BY68" s="29"/>
      <c r="BZ68" s="29"/>
      <c r="CA68" s="29"/>
      <c r="CB68" s="29"/>
      <c r="CC68" s="27"/>
      <c r="CD68" s="27"/>
      <c r="CE68" s="27"/>
      <c r="CF68" s="27"/>
      <c r="CG68" s="27"/>
      <c r="CH68" s="26"/>
      <c r="CI68" s="26"/>
      <c r="CJ68" s="26"/>
      <c r="CK68" s="26"/>
      <c r="CL68" s="26"/>
      <c r="CM68" s="30"/>
      <c r="CN68" s="30"/>
      <c r="CO68" s="30"/>
      <c r="CP68" s="30"/>
      <c r="CQ68" s="26"/>
      <c r="CR68" s="26"/>
      <c r="CS68" s="26"/>
      <c r="CT68" s="26"/>
      <c r="CU68" s="26"/>
      <c r="CV68" s="26"/>
      <c r="CW68" s="26"/>
      <c r="CX68" s="26"/>
      <c r="CY68" s="26"/>
      <c r="CZ68" s="26"/>
      <c r="DA68" s="26"/>
      <c r="DB68" s="26"/>
      <c r="DC68" s="26"/>
      <c r="DD68" s="26"/>
      <c r="DE68" s="26"/>
      <c r="DF68" s="27"/>
      <c r="DG68" s="27"/>
      <c r="DH68" s="27"/>
      <c r="DI68" s="27"/>
      <c r="DJ68" s="27"/>
      <c r="DK68" s="26"/>
      <c r="DL68" s="26"/>
      <c r="DM68" s="26"/>
      <c r="DN68" s="26"/>
      <c r="DO68" s="26"/>
      <c r="DP68" s="27"/>
      <c r="DQ68" s="27"/>
      <c r="DR68" s="27"/>
      <c r="DS68" s="27"/>
      <c r="DT68" s="27"/>
      <c r="DU68" s="30"/>
      <c r="DV68" s="30"/>
      <c r="DW68" s="30"/>
      <c r="DX68" s="30"/>
      <c r="DY68" s="28"/>
      <c r="DZ68" s="28"/>
      <c r="EA68" s="28"/>
      <c r="EB68" s="28"/>
      <c r="EC68" s="28"/>
      <c r="ED68" s="27"/>
      <c r="EE68" s="27"/>
      <c r="EF68" s="27"/>
      <c r="EG68" s="27"/>
      <c r="EH68" s="27"/>
      <c r="EI68" s="27"/>
      <c r="EJ68" s="27"/>
      <c r="EK68" s="27"/>
      <c r="EL68" s="27"/>
      <c r="EM68" s="27"/>
      <c r="EN68" s="26"/>
      <c r="EO68" s="26"/>
      <c r="EP68" s="26"/>
      <c r="EQ68" s="26"/>
      <c r="ER68" s="26"/>
      <c r="ES68" s="27"/>
      <c r="ET68" s="27"/>
      <c r="EU68" s="27"/>
      <c r="EV68" s="27"/>
      <c r="EW68" s="27"/>
      <c r="EX68" s="27"/>
      <c r="EY68" s="27"/>
      <c r="EZ68" s="27"/>
      <c r="FA68" s="27"/>
      <c r="FB68" s="27"/>
      <c r="FC68" s="27"/>
      <c r="FD68" s="27"/>
      <c r="FE68" s="27"/>
      <c r="FF68" s="27"/>
      <c r="FG68" s="27"/>
      <c r="FH68" s="28"/>
      <c r="FI68" s="28"/>
      <c r="FJ68" s="28"/>
      <c r="FK68" s="28"/>
      <c r="FL68" s="28"/>
      <c r="FM68" s="28"/>
      <c r="FN68" s="28"/>
      <c r="FO68" s="28"/>
      <c r="FP68" s="28"/>
      <c r="FQ68" s="28"/>
      <c r="FR68" s="26"/>
      <c r="FS68" s="26"/>
      <c r="FT68" s="26"/>
      <c r="FU68" s="26"/>
      <c r="FV68" s="26"/>
      <c r="FW68" s="28"/>
      <c r="FX68" s="28"/>
      <c r="FY68" s="28"/>
      <c r="FZ68" s="28"/>
      <c r="GA68" s="28"/>
      <c r="GB68" s="30"/>
      <c r="GC68" s="30"/>
      <c r="GD68" s="30"/>
      <c r="GE68" s="30"/>
      <c r="GF68" s="27"/>
      <c r="GG68" s="27"/>
      <c r="GH68" s="27"/>
      <c r="GI68" s="27"/>
      <c r="GJ68" s="27"/>
      <c r="GK68" s="27"/>
      <c r="GL68" s="27"/>
      <c r="GM68" s="27"/>
      <c r="GN68" s="27"/>
      <c r="GO68" s="27"/>
      <c r="GP68" s="27"/>
      <c r="GQ68" s="27"/>
      <c r="GR68" s="27"/>
      <c r="GS68" s="27"/>
      <c r="GT68" s="27"/>
      <c r="GU68" s="27"/>
      <c r="GV68" s="27"/>
      <c r="GW68" s="27"/>
      <c r="GX68" s="30"/>
      <c r="GY68" s="30"/>
      <c r="GZ68" s="30"/>
      <c r="HA68" s="30"/>
      <c r="HB68" s="28"/>
      <c r="HC68" s="28"/>
      <c r="HD68" s="28"/>
      <c r="HE68" s="28"/>
      <c r="HF68" s="28"/>
      <c r="HG68" s="28"/>
      <c r="HH68" s="28"/>
      <c r="HI68" s="28"/>
      <c r="HJ68" s="28"/>
      <c r="HK68" s="28"/>
      <c r="HL68" s="27"/>
      <c r="HM68" s="27"/>
      <c r="HN68" s="27"/>
      <c r="HO68" s="27"/>
      <c r="HP68" s="27"/>
      <c r="HQ68" s="27"/>
      <c r="HR68" s="27"/>
      <c r="HS68" s="27"/>
      <c r="HT68" s="27"/>
      <c r="HU68" s="27"/>
      <c r="HV68" s="27"/>
      <c r="HW68" s="27"/>
      <c r="HX68" s="27"/>
      <c r="HY68" s="27"/>
      <c r="HZ68" s="27"/>
      <c r="IA68" s="27"/>
      <c r="IB68" s="27"/>
      <c r="IC68" s="27"/>
      <c r="ID68" s="27"/>
      <c r="IE68" s="27"/>
    </row>
    <row r="69" spans="1:239" hidden="1" x14ac:dyDescent="0.25">
      <c r="A69" s="25">
        <v>1840</v>
      </c>
      <c r="B69" s="26"/>
      <c r="C69" s="26"/>
      <c r="D69" s="26"/>
      <c r="E69" s="26"/>
      <c r="F69" s="26"/>
      <c r="G69" s="27"/>
      <c r="H69" s="27"/>
      <c r="I69" s="27"/>
      <c r="J69" s="27"/>
      <c r="K69" s="27"/>
      <c r="L69" s="26"/>
      <c r="M69" s="26"/>
      <c r="N69" s="26"/>
      <c r="O69" s="26"/>
      <c r="P69" s="26"/>
      <c r="Q69" s="27"/>
      <c r="R69" s="27"/>
      <c r="S69" s="27"/>
      <c r="T69" s="27"/>
      <c r="U69" s="27"/>
      <c r="V69" s="28"/>
      <c r="W69" s="28"/>
      <c r="X69" s="28"/>
      <c r="Y69" s="28"/>
      <c r="Z69" s="28"/>
      <c r="AA69" s="28"/>
      <c r="AB69" s="28"/>
      <c r="AC69" s="28"/>
      <c r="AD69" s="28"/>
      <c r="AE69" s="28"/>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6"/>
      <c r="BF69" s="26"/>
      <c r="BG69" s="26"/>
      <c r="BH69" s="26"/>
      <c r="BI69" s="26"/>
      <c r="BJ69" s="27"/>
      <c r="BK69" s="27"/>
      <c r="BL69" s="27"/>
      <c r="BM69" s="27"/>
      <c r="BN69" s="27"/>
      <c r="BO69" s="27"/>
      <c r="BP69" s="27"/>
      <c r="BQ69" s="27"/>
      <c r="BR69" s="27"/>
      <c r="BS69" s="27"/>
      <c r="BT69" s="26"/>
      <c r="BU69" s="26"/>
      <c r="BV69" s="26"/>
      <c r="BW69" s="26"/>
      <c r="BX69" s="26"/>
      <c r="BY69" s="29"/>
      <c r="BZ69" s="29"/>
      <c r="CA69" s="29"/>
      <c r="CB69" s="29"/>
      <c r="CC69" s="27"/>
      <c r="CD69" s="27"/>
      <c r="CE69" s="27"/>
      <c r="CF69" s="27"/>
      <c r="CG69" s="27"/>
      <c r="CH69" s="26"/>
      <c r="CI69" s="26"/>
      <c r="CJ69" s="26"/>
      <c r="CK69" s="26"/>
      <c r="CL69" s="26"/>
      <c r="CM69" s="30"/>
      <c r="CN69" s="30"/>
      <c r="CO69" s="30"/>
      <c r="CP69" s="30"/>
      <c r="CQ69" s="26"/>
      <c r="CR69" s="26"/>
      <c r="CS69" s="26"/>
      <c r="CT69" s="26"/>
      <c r="CU69" s="26"/>
      <c r="CV69" s="26"/>
      <c r="CW69" s="26"/>
      <c r="CX69" s="26"/>
      <c r="CY69" s="26"/>
      <c r="CZ69" s="26"/>
      <c r="DA69" s="26"/>
      <c r="DB69" s="26"/>
      <c r="DC69" s="26"/>
      <c r="DD69" s="26"/>
      <c r="DE69" s="26"/>
      <c r="DF69" s="27"/>
      <c r="DG69" s="27"/>
      <c r="DH69" s="27"/>
      <c r="DI69" s="27"/>
      <c r="DJ69" s="27"/>
      <c r="DK69" s="26"/>
      <c r="DL69" s="26"/>
      <c r="DM69" s="26"/>
      <c r="DN69" s="26"/>
      <c r="DO69" s="26"/>
      <c r="DP69" s="27"/>
      <c r="DQ69" s="27"/>
      <c r="DR69" s="27"/>
      <c r="DS69" s="27"/>
      <c r="DT69" s="27"/>
      <c r="DU69" s="30"/>
      <c r="DV69" s="30"/>
      <c r="DW69" s="30"/>
      <c r="DX69" s="30"/>
      <c r="DY69" s="28"/>
      <c r="DZ69" s="28"/>
      <c r="EA69" s="28"/>
      <c r="EB69" s="28"/>
      <c r="EC69" s="28"/>
      <c r="ED69" s="27"/>
      <c r="EE69" s="27"/>
      <c r="EF69" s="27"/>
      <c r="EG69" s="27"/>
      <c r="EH69" s="27"/>
      <c r="EI69" s="27"/>
      <c r="EJ69" s="27"/>
      <c r="EK69" s="27"/>
      <c r="EL69" s="27"/>
      <c r="EM69" s="27"/>
      <c r="EN69" s="26"/>
      <c r="EO69" s="26"/>
      <c r="EP69" s="26"/>
      <c r="EQ69" s="26"/>
      <c r="ER69" s="26"/>
      <c r="ES69" s="27"/>
      <c r="ET69" s="27"/>
      <c r="EU69" s="27"/>
      <c r="EV69" s="27"/>
      <c r="EW69" s="27"/>
      <c r="EX69" s="27"/>
      <c r="EY69" s="27"/>
      <c r="EZ69" s="27"/>
      <c r="FA69" s="27"/>
      <c r="FB69" s="27"/>
      <c r="FC69" s="27"/>
      <c r="FD69" s="27"/>
      <c r="FE69" s="27"/>
      <c r="FF69" s="27"/>
      <c r="FG69" s="27"/>
      <c r="FH69" s="28"/>
      <c r="FI69" s="28"/>
      <c r="FJ69" s="28"/>
      <c r="FK69" s="28"/>
      <c r="FL69" s="28"/>
      <c r="FM69" s="28"/>
      <c r="FN69" s="28"/>
      <c r="FO69" s="28"/>
      <c r="FP69" s="28"/>
      <c r="FQ69" s="28"/>
      <c r="FR69" s="26"/>
      <c r="FS69" s="26"/>
      <c r="FT69" s="26"/>
      <c r="FU69" s="26"/>
      <c r="FV69" s="26"/>
      <c r="FW69" s="28"/>
      <c r="FX69" s="28"/>
      <c r="FY69" s="28"/>
      <c r="FZ69" s="28"/>
      <c r="GA69" s="28"/>
      <c r="GB69" s="30"/>
      <c r="GC69" s="30"/>
      <c r="GD69" s="30"/>
      <c r="GE69" s="30"/>
      <c r="GF69" s="27"/>
      <c r="GG69" s="27"/>
      <c r="GH69" s="27"/>
      <c r="GI69" s="27"/>
      <c r="GJ69" s="27"/>
      <c r="GK69" s="27"/>
      <c r="GL69" s="27"/>
      <c r="GM69" s="27"/>
      <c r="GN69" s="27"/>
      <c r="GO69" s="27"/>
      <c r="GP69" s="27"/>
      <c r="GQ69" s="27"/>
      <c r="GR69" s="27"/>
      <c r="GS69" s="27"/>
      <c r="GT69" s="27"/>
      <c r="GU69" s="27"/>
      <c r="GV69" s="27"/>
      <c r="GW69" s="27"/>
      <c r="GX69" s="30"/>
      <c r="GY69" s="30"/>
      <c r="GZ69" s="30"/>
      <c r="HA69" s="30"/>
      <c r="HB69" s="28"/>
      <c r="HC69" s="28"/>
      <c r="HD69" s="28"/>
      <c r="HE69" s="28"/>
      <c r="HF69" s="28"/>
      <c r="HG69" s="28"/>
      <c r="HH69" s="28"/>
      <c r="HI69" s="28"/>
      <c r="HJ69" s="28"/>
      <c r="HK69" s="28"/>
      <c r="HL69" s="27"/>
      <c r="HM69" s="27"/>
      <c r="HN69" s="27"/>
      <c r="HO69" s="27"/>
      <c r="HP69" s="27"/>
      <c r="HQ69" s="27"/>
      <c r="HR69" s="27"/>
      <c r="HS69" s="27"/>
      <c r="HT69" s="27"/>
      <c r="HU69" s="27"/>
      <c r="HV69" s="27"/>
      <c r="HW69" s="27"/>
      <c r="HX69" s="27"/>
      <c r="HY69" s="27"/>
      <c r="HZ69" s="27"/>
      <c r="IA69" s="27"/>
      <c r="IB69" s="27"/>
      <c r="IC69" s="27"/>
      <c r="ID69" s="27"/>
      <c r="IE69" s="27"/>
    </row>
    <row r="70" spans="1:239" hidden="1" x14ac:dyDescent="0.25">
      <c r="A70" s="25">
        <v>1841</v>
      </c>
      <c r="B70" s="26"/>
      <c r="C70" s="26"/>
      <c r="D70" s="26"/>
      <c r="E70" s="26"/>
      <c r="F70" s="26"/>
      <c r="G70" s="27"/>
      <c r="H70" s="27"/>
      <c r="I70" s="27"/>
      <c r="J70" s="27"/>
      <c r="K70" s="27"/>
      <c r="L70" s="26"/>
      <c r="M70" s="26"/>
      <c r="N70" s="26"/>
      <c r="O70" s="26"/>
      <c r="P70" s="26"/>
      <c r="Q70" s="27"/>
      <c r="R70" s="27"/>
      <c r="S70" s="27"/>
      <c r="T70" s="27"/>
      <c r="U70" s="27"/>
      <c r="V70" s="28"/>
      <c r="W70" s="28"/>
      <c r="X70" s="28"/>
      <c r="Y70" s="28"/>
      <c r="Z70" s="28"/>
      <c r="AA70" s="28"/>
      <c r="AB70" s="28"/>
      <c r="AC70" s="28"/>
      <c r="AD70" s="28"/>
      <c r="AE70" s="28"/>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6"/>
      <c r="BF70" s="26"/>
      <c r="BG70" s="26"/>
      <c r="BH70" s="26"/>
      <c r="BI70" s="26"/>
      <c r="BJ70" s="27"/>
      <c r="BK70" s="27"/>
      <c r="BL70" s="27"/>
      <c r="BM70" s="27"/>
      <c r="BN70" s="27"/>
      <c r="BO70" s="27"/>
      <c r="BP70" s="27"/>
      <c r="BQ70" s="27"/>
      <c r="BR70" s="27"/>
      <c r="BS70" s="27"/>
      <c r="BT70" s="26"/>
      <c r="BU70" s="26"/>
      <c r="BV70" s="26"/>
      <c r="BW70" s="26"/>
      <c r="BX70" s="26"/>
      <c r="BY70" s="29"/>
      <c r="BZ70" s="29"/>
      <c r="CA70" s="29"/>
      <c r="CB70" s="29"/>
      <c r="CC70" s="27"/>
      <c r="CD70" s="27"/>
      <c r="CE70" s="27"/>
      <c r="CF70" s="27"/>
      <c r="CG70" s="27"/>
      <c r="CH70" s="26"/>
      <c r="CI70" s="26"/>
      <c r="CJ70" s="26"/>
      <c r="CK70" s="26"/>
      <c r="CL70" s="26"/>
      <c r="CM70" s="30"/>
      <c r="CN70" s="30"/>
      <c r="CO70" s="30"/>
      <c r="CP70" s="30"/>
      <c r="CQ70" s="26"/>
      <c r="CR70" s="26"/>
      <c r="CS70" s="26"/>
      <c r="CT70" s="26"/>
      <c r="CU70" s="26"/>
      <c r="CV70" s="26"/>
      <c r="CW70" s="26"/>
      <c r="CX70" s="26"/>
      <c r="CY70" s="26"/>
      <c r="CZ70" s="26"/>
      <c r="DA70" s="26"/>
      <c r="DB70" s="26"/>
      <c r="DC70" s="26"/>
      <c r="DD70" s="26"/>
      <c r="DE70" s="26"/>
      <c r="DF70" s="27"/>
      <c r="DG70" s="27"/>
      <c r="DH70" s="27"/>
      <c r="DI70" s="27"/>
      <c r="DJ70" s="27"/>
      <c r="DK70" s="26"/>
      <c r="DL70" s="26"/>
      <c r="DM70" s="26"/>
      <c r="DN70" s="26"/>
      <c r="DO70" s="26"/>
      <c r="DP70" s="27"/>
      <c r="DQ70" s="27"/>
      <c r="DR70" s="27"/>
      <c r="DS70" s="27"/>
      <c r="DT70" s="27"/>
      <c r="DU70" s="30"/>
      <c r="DV70" s="30"/>
      <c r="DW70" s="30"/>
      <c r="DX70" s="30"/>
      <c r="DY70" s="28"/>
      <c r="DZ70" s="28"/>
      <c r="EA70" s="28"/>
      <c r="EB70" s="28"/>
      <c r="EC70" s="28"/>
      <c r="ED70" s="27"/>
      <c r="EE70" s="27"/>
      <c r="EF70" s="27"/>
      <c r="EG70" s="27"/>
      <c r="EH70" s="27"/>
      <c r="EI70" s="27"/>
      <c r="EJ70" s="27"/>
      <c r="EK70" s="27"/>
      <c r="EL70" s="27"/>
      <c r="EM70" s="27"/>
      <c r="EN70" s="26"/>
      <c r="EO70" s="26"/>
      <c r="EP70" s="26"/>
      <c r="EQ70" s="26"/>
      <c r="ER70" s="26"/>
      <c r="ES70" s="27"/>
      <c r="ET70" s="27"/>
      <c r="EU70" s="27"/>
      <c r="EV70" s="27"/>
      <c r="EW70" s="27"/>
      <c r="EX70" s="27"/>
      <c r="EY70" s="27"/>
      <c r="EZ70" s="27"/>
      <c r="FA70" s="27"/>
      <c r="FB70" s="27"/>
      <c r="FC70" s="27"/>
      <c r="FD70" s="27"/>
      <c r="FE70" s="27"/>
      <c r="FF70" s="27"/>
      <c r="FG70" s="27"/>
      <c r="FH70" s="28"/>
      <c r="FI70" s="28"/>
      <c r="FJ70" s="28"/>
      <c r="FK70" s="28"/>
      <c r="FL70" s="28"/>
      <c r="FM70" s="28"/>
      <c r="FN70" s="28"/>
      <c r="FO70" s="28"/>
      <c r="FP70" s="28"/>
      <c r="FQ70" s="28"/>
      <c r="FR70" s="26"/>
      <c r="FS70" s="26"/>
      <c r="FT70" s="26"/>
      <c r="FU70" s="26"/>
      <c r="FV70" s="26"/>
      <c r="FW70" s="28"/>
      <c r="FX70" s="28"/>
      <c r="FY70" s="28"/>
      <c r="FZ70" s="28"/>
      <c r="GA70" s="28"/>
      <c r="GB70" s="30"/>
      <c r="GC70" s="30"/>
      <c r="GD70" s="30"/>
      <c r="GE70" s="30"/>
      <c r="GF70" s="27"/>
      <c r="GG70" s="27"/>
      <c r="GH70" s="27"/>
      <c r="GI70" s="27"/>
      <c r="GJ70" s="27"/>
      <c r="GK70" s="27"/>
      <c r="GL70" s="27"/>
      <c r="GM70" s="27"/>
      <c r="GN70" s="27"/>
      <c r="GO70" s="27"/>
      <c r="GP70" s="27"/>
      <c r="GQ70" s="27"/>
      <c r="GR70" s="27"/>
      <c r="GS70" s="27"/>
      <c r="GT70" s="27"/>
      <c r="GU70" s="27"/>
      <c r="GV70" s="27"/>
      <c r="GW70" s="27"/>
      <c r="GX70" s="30"/>
      <c r="GY70" s="30"/>
      <c r="GZ70" s="30"/>
      <c r="HA70" s="30"/>
      <c r="HB70" s="28"/>
      <c r="HC70" s="28"/>
      <c r="HD70" s="28"/>
      <c r="HE70" s="28"/>
      <c r="HF70" s="28"/>
      <c r="HG70" s="28"/>
      <c r="HH70" s="28"/>
      <c r="HI70" s="28"/>
      <c r="HJ70" s="28"/>
      <c r="HK70" s="28"/>
      <c r="HL70" s="27"/>
      <c r="HM70" s="27"/>
      <c r="HN70" s="27"/>
      <c r="HO70" s="27"/>
      <c r="HP70" s="27"/>
      <c r="HQ70" s="27"/>
      <c r="HR70" s="27"/>
      <c r="HS70" s="27"/>
      <c r="HT70" s="27"/>
      <c r="HU70" s="27"/>
      <c r="HV70" s="27"/>
      <c r="HW70" s="27"/>
      <c r="HX70" s="27"/>
      <c r="HY70" s="27"/>
      <c r="HZ70" s="27"/>
      <c r="IA70" s="27"/>
      <c r="IB70" s="27"/>
      <c r="IC70" s="27"/>
      <c r="ID70" s="27"/>
      <c r="IE70" s="27"/>
    </row>
    <row r="71" spans="1:239" hidden="1" x14ac:dyDescent="0.25">
      <c r="A71" s="25">
        <v>1842</v>
      </c>
      <c r="B71" s="26"/>
      <c r="C71" s="26"/>
      <c r="D71" s="26"/>
      <c r="E71" s="26"/>
      <c r="F71" s="26"/>
      <c r="G71" s="27"/>
      <c r="H71" s="27"/>
      <c r="I71" s="27"/>
      <c r="J71" s="27"/>
      <c r="K71" s="27"/>
      <c r="L71" s="26"/>
      <c r="M71" s="26"/>
      <c r="N71" s="26"/>
      <c r="O71" s="26"/>
      <c r="P71" s="26"/>
      <c r="Q71" s="27"/>
      <c r="R71" s="27"/>
      <c r="S71" s="27"/>
      <c r="T71" s="27"/>
      <c r="U71" s="27"/>
      <c r="V71" s="28"/>
      <c r="W71" s="28"/>
      <c r="X71" s="28"/>
      <c r="Y71" s="28"/>
      <c r="Z71" s="28"/>
      <c r="AA71" s="28"/>
      <c r="AB71" s="28"/>
      <c r="AC71" s="28"/>
      <c r="AD71" s="28"/>
      <c r="AE71" s="28"/>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6"/>
      <c r="BF71" s="26"/>
      <c r="BG71" s="26"/>
      <c r="BH71" s="26"/>
      <c r="BI71" s="26"/>
      <c r="BJ71" s="27"/>
      <c r="BK71" s="27"/>
      <c r="BL71" s="27"/>
      <c r="BM71" s="27"/>
      <c r="BN71" s="27"/>
      <c r="BO71" s="27"/>
      <c r="BP71" s="27"/>
      <c r="BQ71" s="27"/>
      <c r="BR71" s="27"/>
      <c r="BS71" s="27"/>
      <c r="BT71" s="26"/>
      <c r="BU71" s="26"/>
      <c r="BV71" s="26"/>
      <c r="BW71" s="26"/>
      <c r="BX71" s="26"/>
      <c r="BY71" s="29"/>
      <c r="BZ71" s="29"/>
      <c r="CA71" s="29"/>
      <c r="CB71" s="29"/>
      <c r="CC71" s="27"/>
      <c r="CD71" s="27"/>
      <c r="CE71" s="27"/>
      <c r="CF71" s="27"/>
      <c r="CG71" s="27"/>
      <c r="CH71" s="26"/>
      <c r="CI71" s="26"/>
      <c r="CJ71" s="26"/>
      <c r="CK71" s="26"/>
      <c r="CL71" s="26"/>
      <c r="CM71" s="30"/>
      <c r="CN71" s="30"/>
      <c r="CO71" s="30"/>
      <c r="CP71" s="30"/>
      <c r="CQ71" s="26"/>
      <c r="CR71" s="26"/>
      <c r="CS71" s="26"/>
      <c r="CT71" s="26"/>
      <c r="CU71" s="26"/>
      <c r="CV71" s="26"/>
      <c r="CW71" s="26"/>
      <c r="CX71" s="26"/>
      <c r="CY71" s="26"/>
      <c r="CZ71" s="26"/>
      <c r="DA71" s="26"/>
      <c r="DB71" s="26"/>
      <c r="DC71" s="26"/>
      <c r="DD71" s="26"/>
      <c r="DE71" s="26"/>
      <c r="DF71" s="27"/>
      <c r="DG71" s="27"/>
      <c r="DH71" s="27"/>
      <c r="DI71" s="27"/>
      <c r="DJ71" s="27"/>
      <c r="DK71" s="26"/>
      <c r="DL71" s="26"/>
      <c r="DM71" s="26"/>
      <c r="DN71" s="26"/>
      <c r="DO71" s="26"/>
      <c r="DP71" s="27"/>
      <c r="DQ71" s="27"/>
      <c r="DR71" s="27"/>
      <c r="DS71" s="27"/>
      <c r="DT71" s="27"/>
      <c r="DU71" s="30"/>
      <c r="DV71" s="30"/>
      <c r="DW71" s="30"/>
      <c r="DX71" s="30"/>
      <c r="DY71" s="28"/>
      <c r="DZ71" s="28"/>
      <c r="EA71" s="28"/>
      <c r="EB71" s="28"/>
      <c r="EC71" s="28"/>
      <c r="ED71" s="27"/>
      <c r="EE71" s="27"/>
      <c r="EF71" s="27"/>
      <c r="EG71" s="27"/>
      <c r="EH71" s="27"/>
      <c r="EI71" s="27"/>
      <c r="EJ71" s="27"/>
      <c r="EK71" s="27"/>
      <c r="EL71" s="27"/>
      <c r="EM71" s="27"/>
      <c r="EN71" s="26"/>
      <c r="EO71" s="26"/>
      <c r="EP71" s="26"/>
      <c r="EQ71" s="26"/>
      <c r="ER71" s="26"/>
      <c r="ES71" s="27"/>
      <c r="ET71" s="27"/>
      <c r="EU71" s="27"/>
      <c r="EV71" s="27"/>
      <c r="EW71" s="27"/>
      <c r="EX71" s="27"/>
      <c r="EY71" s="27"/>
      <c r="EZ71" s="27"/>
      <c r="FA71" s="27"/>
      <c r="FB71" s="27"/>
      <c r="FC71" s="27"/>
      <c r="FD71" s="27"/>
      <c r="FE71" s="27"/>
      <c r="FF71" s="27"/>
      <c r="FG71" s="27"/>
      <c r="FH71" s="28"/>
      <c r="FI71" s="28"/>
      <c r="FJ71" s="28"/>
      <c r="FK71" s="28"/>
      <c r="FL71" s="28"/>
      <c r="FM71" s="28"/>
      <c r="FN71" s="28"/>
      <c r="FO71" s="28"/>
      <c r="FP71" s="28"/>
      <c r="FQ71" s="28"/>
      <c r="FR71" s="26"/>
      <c r="FS71" s="26"/>
      <c r="FT71" s="26"/>
      <c r="FU71" s="26"/>
      <c r="FV71" s="26"/>
      <c r="FW71" s="28"/>
      <c r="FX71" s="28"/>
      <c r="FY71" s="28"/>
      <c r="FZ71" s="28"/>
      <c r="GA71" s="28"/>
      <c r="GB71" s="30"/>
      <c r="GC71" s="30"/>
      <c r="GD71" s="30"/>
      <c r="GE71" s="30"/>
      <c r="GF71" s="27"/>
      <c r="GG71" s="27"/>
      <c r="GH71" s="27"/>
      <c r="GI71" s="27"/>
      <c r="GJ71" s="27"/>
      <c r="GK71" s="27"/>
      <c r="GL71" s="27"/>
      <c r="GM71" s="27"/>
      <c r="GN71" s="27"/>
      <c r="GO71" s="27"/>
      <c r="GP71" s="27"/>
      <c r="GQ71" s="27"/>
      <c r="GR71" s="27"/>
      <c r="GS71" s="27"/>
      <c r="GT71" s="27"/>
      <c r="GU71" s="27"/>
      <c r="GV71" s="27"/>
      <c r="GW71" s="27"/>
      <c r="GX71" s="30"/>
      <c r="GY71" s="30"/>
      <c r="GZ71" s="30"/>
      <c r="HA71" s="30"/>
      <c r="HB71" s="28"/>
      <c r="HC71" s="28"/>
      <c r="HD71" s="28"/>
      <c r="HE71" s="28"/>
      <c r="HF71" s="28"/>
      <c r="HG71" s="28"/>
      <c r="HH71" s="28"/>
      <c r="HI71" s="28"/>
      <c r="HJ71" s="28"/>
      <c r="HK71" s="28"/>
      <c r="HL71" s="27"/>
      <c r="HM71" s="27"/>
      <c r="HN71" s="27"/>
      <c r="HO71" s="27"/>
      <c r="HP71" s="27"/>
      <c r="HQ71" s="27"/>
      <c r="HR71" s="27"/>
      <c r="HS71" s="27"/>
      <c r="HT71" s="27"/>
      <c r="HU71" s="27"/>
      <c r="HV71" s="27"/>
      <c r="HW71" s="27"/>
      <c r="HX71" s="27"/>
      <c r="HY71" s="27"/>
      <c r="HZ71" s="27"/>
      <c r="IA71" s="27"/>
      <c r="IB71" s="27"/>
      <c r="IC71" s="27"/>
      <c r="ID71" s="27"/>
      <c r="IE71" s="27"/>
    </row>
    <row r="72" spans="1:239" hidden="1" x14ac:dyDescent="0.25">
      <c r="A72" s="25">
        <v>1843</v>
      </c>
      <c r="B72" s="26"/>
      <c r="C72" s="26"/>
      <c r="D72" s="26"/>
      <c r="E72" s="26"/>
      <c r="F72" s="26"/>
      <c r="G72" s="27"/>
      <c r="H72" s="27"/>
      <c r="I72" s="27"/>
      <c r="J72" s="27"/>
      <c r="K72" s="27"/>
      <c r="L72" s="26"/>
      <c r="M72" s="26"/>
      <c r="N72" s="26"/>
      <c r="O72" s="26"/>
      <c r="P72" s="26"/>
      <c r="Q72" s="27"/>
      <c r="R72" s="27"/>
      <c r="S72" s="27"/>
      <c r="T72" s="27"/>
      <c r="U72" s="27"/>
      <c r="V72" s="28"/>
      <c r="W72" s="28"/>
      <c r="X72" s="28"/>
      <c r="Y72" s="28"/>
      <c r="Z72" s="28"/>
      <c r="AA72" s="28"/>
      <c r="AB72" s="28"/>
      <c r="AC72" s="28"/>
      <c r="AD72" s="28"/>
      <c r="AE72" s="28"/>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6"/>
      <c r="BF72" s="26"/>
      <c r="BG72" s="26"/>
      <c r="BH72" s="26"/>
      <c r="BI72" s="26"/>
      <c r="BJ72" s="27"/>
      <c r="BK72" s="27"/>
      <c r="BL72" s="27"/>
      <c r="BM72" s="27"/>
      <c r="BN72" s="27"/>
      <c r="BO72" s="27"/>
      <c r="BP72" s="27"/>
      <c r="BQ72" s="27"/>
      <c r="BR72" s="27"/>
      <c r="BS72" s="27"/>
      <c r="BT72" s="26"/>
      <c r="BU72" s="26"/>
      <c r="BV72" s="26"/>
      <c r="BW72" s="26"/>
      <c r="BX72" s="26"/>
      <c r="BY72" s="29"/>
      <c r="BZ72" s="29"/>
      <c r="CA72" s="29"/>
      <c r="CB72" s="29"/>
      <c r="CC72" s="27"/>
      <c r="CD72" s="27"/>
      <c r="CE72" s="27"/>
      <c r="CF72" s="27"/>
      <c r="CG72" s="27"/>
      <c r="CH72" s="26"/>
      <c r="CI72" s="26"/>
      <c r="CJ72" s="26"/>
      <c r="CK72" s="26"/>
      <c r="CL72" s="26"/>
      <c r="CM72" s="30"/>
      <c r="CN72" s="30"/>
      <c r="CO72" s="30"/>
      <c r="CP72" s="30"/>
      <c r="CQ72" s="26"/>
      <c r="CR72" s="26"/>
      <c r="CS72" s="26"/>
      <c r="CT72" s="26"/>
      <c r="CU72" s="26"/>
      <c r="CV72" s="26"/>
      <c r="CW72" s="26"/>
      <c r="CX72" s="26"/>
      <c r="CY72" s="26"/>
      <c r="CZ72" s="26"/>
      <c r="DA72" s="26"/>
      <c r="DB72" s="26"/>
      <c r="DC72" s="26"/>
      <c r="DD72" s="26"/>
      <c r="DE72" s="26"/>
      <c r="DF72" s="27"/>
      <c r="DG72" s="27"/>
      <c r="DH72" s="27"/>
      <c r="DI72" s="27"/>
      <c r="DJ72" s="27"/>
      <c r="DK72" s="26"/>
      <c r="DL72" s="26"/>
      <c r="DM72" s="26"/>
      <c r="DN72" s="26"/>
      <c r="DO72" s="26"/>
      <c r="DP72" s="27"/>
      <c r="DQ72" s="27"/>
      <c r="DR72" s="27"/>
      <c r="DS72" s="27"/>
      <c r="DT72" s="27"/>
      <c r="DU72" s="30"/>
      <c r="DV72" s="30"/>
      <c r="DW72" s="30"/>
      <c r="DX72" s="30"/>
      <c r="DY72" s="28"/>
      <c r="DZ72" s="28"/>
      <c r="EA72" s="28"/>
      <c r="EB72" s="28"/>
      <c r="EC72" s="28"/>
      <c r="ED72" s="27"/>
      <c r="EE72" s="27"/>
      <c r="EF72" s="27"/>
      <c r="EG72" s="27"/>
      <c r="EH72" s="27"/>
      <c r="EI72" s="27"/>
      <c r="EJ72" s="27"/>
      <c r="EK72" s="27"/>
      <c r="EL72" s="27"/>
      <c r="EM72" s="27"/>
      <c r="EN72" s="26"/>
      <c r="EO72" s="26"/>
      <c r="EP72" s="26"/>
      <c r="EQ72" s="26"/>
      <c r="ER72" s="26"/>
      <c r="ES72" s="27"/>
      <c r="ET72" s="27"/>
      <c r="EU72" s="27"/>
      <c r="EV72" s="27"/>
      <c r="EW72" s="27"/>
      <c r="EX72" s="27"/>
      <c r="EY72" s="27"/>
      <c r="EZ72" s="27"/>
      <c r="FA72" s="27"/>
      <c r="FB72" s="27"/>
      <c r="FC72" s="27"/>
      <c r="FD72" s="27"/>
      <c r="FE72" s="27"/>
      <c r="FF72" s="27"/>
      <c r="FG72" s="27"/>
      <c r="FH72" s="28"/>
      <c r="FI72" s="28"/>
      <c r="FJ72" s="28"/>
      <c r="FK72" s="28"/>
      <c r="FL72" s="28"/>
      <c r="FM72" s="28"/>
      <c r="FN72" s="28"/>
      <c r="FO72" s="28"/>
      <c r="FP72" s="28"/>
      <c r="FQ72" s="28"/>
      <c r="FR72" s="26"/>
      <c r="FS72" s="26"/>
      <c r="FT72" s="26"/>
      <c r="FU72" s="26"/>
      <c r="FV72" s="26"/>
      <c r="FW72" s="28"/>
      <c r="FX72" s="28"/>
      <c r="FY72" s="28"/>
      <c r="FZ72" s="28"/>
      <c r="GA72" s="28"/>
      <c r="GB72" s="30"/>
      <c r="GC72" s="30"/>
      <c r="GD72" s="30"/>
      <c r="GE72" s="30"/>
      <c r="GF72" s="27"/>
      <c r="GG72" s="27"/>
      <c r="GH72" s="27"/>
      <c r="GI72" s="27"/>
      <c r="GJ72" s="27"/>
      <c r="GK72" s="27"/>
      <c r="GL72" s="27"/>
      <c r="GM72" s="27"/>
      <c r="GN72" s="27"/>
      <c r="GO72" s="27"/>
      <c r="GP72" s="27"/>
      <c r="GQ72" s="27"/>
      <c r="GR72" s="27"/>
      <c r="GS72" s="27"/>
      <c r="GT72" s="27"/>
      <c r="GU72" s="27"/>
      <c r="GV72" s="27"/>
      <c r="GW72" s="27"/>
      <c r="GX72" s="30"/>
      <c r="GY72" s="30"/>
      <c r="GZ72" s="30"/>
      <c r="HA72" s="30"/>
      <c r="HB72" s="28"/>
      <c r="HC72" s="28"/>
      <c r="HD72" s="28"/>
      <c r="HE72" s="28"/>
      <c r="HF72" s="28"/>
      <c r="HG72" s="28"/>
      <c r="HH72" s="28"/>
      <c r="HI72" s="28"/>
      <c r="HJ72" s="28"/>
      <c r="HK72" s="28"/>
      <c r="HL72" s="27"/>
      <c r="HM72" s="27"/>
      <c r="HN72" s="27"/>
      <c r="HO72" s="27"/>
      <c r="HP72" s="27"/>
      <c r="HQ72" s="27"/>
      <c r="HR72" s="27"/>
      <c r="HS72" s="27"/>
      <c r="HT72" s="27"/>
      <c r="HU72" s="27"/>
      <c r="HV72" s="27"/>
      <c r="HW72" s="27"/>
      <c r="HX72" s="27"/>
      <c r="HY72" s="27"/>
      <c r="HZ72" s="27"/>
      <c r="IA72" s="27"/>
      <c r="IB72" s="27"/>
      <c r="IC72" s="27"/>
      <c r="ID72" s="27"/>
      <c r="IE72" s="27"/>
    </row>
    <row r="73" spans="1:239" hidden="1" x14ac:dyDescent="0.25">
      <c r="A73" s="25">
        <v>1844</v>
      </c>
      <c r="B73" s="26"/>
      <c r="C73" s="26"/>
      <c r="D73" s="26"/>
      <c r="E73" s="26"/>
      <c r="F73" s="26"/>
      <c r="G73" s="27"/>
      <c r="H73" s="27"/>
      <c r="I73" s="27"/>
      <c r="J73" s="27"/>
      <c r="K73" s="27"/>
      <c r="L73" s="26"/>
      <c r="M73" s="26"/>
      <c r="N73" s="26"/>
      <c r="O73" s="26"/>
      <c r="P73" s="26"/>
      <c r="Q73" s="27"/>
      <c r="R73" s="27"/>
      <c r="S73" s="27"/>
      <c r="T73" s="27"/>
      <c r="U73" s="27"/>
      <c r="V73" s="28"/>
      <c r="W73" s="28"/>
      <c r="X73" s="28"/>
      <c r="Y73" s="28"/>
      <c r="Z73" s="28"/>
      <c r="AA73" s="28"/>
      <c r="AB73" s="28"/>
      <c r="AC73" s="28"/>
      <c r="AD73" s="28"/>
      <c r="AE73" s="28"/>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6"/>
      <c r="BF73" s="26"/>
      <c r="BG73" s="26"/>
      <c r="BH73" s="26"/>
      <c r="BI73" s="26"/>
      <c r="BJ73" s="27"/>
      <c r="BK73" s="27"/>
      <c r="BL73" s="27"/>
      <c r="BM73" s="27"/>
      <c r="BN73" s="27"/>
      <c r="BO73" s="27"/>
      <c r="BP73" s="27"/>
      <c r="BQ73" s="27"/>
      <c r="BR73" s="27"/>
      <c r="BS73" s="27"/>
      <c r="BT73" s="26"/>
      <c r="BU73" s="26"/>
      <c r="BV73" s="26"/>
      <c r="BW73" s="26"/>
      <c r="BX73" s="26"/>
      <c r="BY73" s="29"/>
      <c r="BZ73" s="29"/>
      <c r="CA73" s="29"/>
      <c r="CB73" s="29"/>
      <c r="CC73" s="27"/>
      <c r="CD73" s="27"/>
      <c r="CE73" s="27"/>
      <c r="CF73" s="27"/>
      <c r="CG73" s="27"/>
      <c r="CH73" s="26"/>
      <c r="CI73" s="26"/>
      <c r="CJ73" s="26"/>
      <c r="CK73" s="26"/>
      <c r="CL73" s="26"/>
      <c r="CM73" s="30"/>
      <c r="CN73" s="30"/>
      <c r="CO73" s="30"/>
      <c r="CP73" s="30"/>
      <c r="CQ73" s="26"/>
      <c r="CR73" s="26"/>
      <c r="CS73" s="26"/>
      <c r="CT73" s="26"/>
      <c r="CU73" s="26"/>
      <c r="CV73" s="26"/>
      <c r="CW73" s="26"/>
      <c r="CX73" s="26"/>
      <c r="CY73" s="26"/>
      <c r="CZ73" s="26"/>
      <c r="DA73" s="26"/>
      <c r="DB73" s="26"/>
      <c r="DC73" s="26"/>
      <c r="DD73" s="26"/>
      <c r="DE73" s="26"/>
      <c r="DF73" s="27"/>
      <c r="DG73" s="27"/>
      <c r="DH73" s="27"/>
      <c r="DI73" s="27"/>
      <c r="DJ73" s="27"/>
      <c r="DK73" s="26"/>
      <c r="DL73" s="26"/>
      <c r="DM73" s="26"/>
      <c r="DN73" s="26"/>
      <c r="DO73" s="26"/>
      <c r="DP73" s="27"/>
      <c r="DQ73" s="27"/>
      <c r="DR73" s="27"/>
      <c r="DS73" s="27"/>
      <c r="DT73" s="27"/>
      <c r="DU73" s="30"/>
      <c r="DV73" s="30"/>
      <c r="DW73" s="30"/>
      <c r="DX73" s="30"/>
      <c r="DY73" s="28"/>
      <c r="DZ73" s="28"/>
      <c r="EA73" s="28"/>
      <c r="EB73" s="28"/>
      <c r="EC73" s="28"/>
      <c r="ED73" s="27"/>
      <c r="EE73" s="27"/>
      <c r="EF73" s="27"/>
      <c r="EG73" s="27"/>
      <c r="EH73" s="27"/>
      <c r="EI73" s="27"/>
      <c r="EJ73" s="27"/>
      <c r="EK73" s="27"/>
      <c r="EL73" s="27"/>
      <c r="EM73" s="27"/>
      <c r="EN73" s="26"/>
      <c r="EO73" s="26"/>
      <c r="EP73" s="26"/>
      <c r="EQ73" s="26"/>
      <c r="ER73" s="26"/>
      <c r="ES73" s="27"/>
      <c r="ET73" s="27"/>
      <c r="EU73" s="27"/>
      <c r="EV73" s="27"/>
      <c r="EW73" s="27"/>
      <c r="EX73" s="27"/>
      <c r="EY73" s="27"/>
      <c r="EZ73" s="27"/>
      <c r="FA73" s="27"/>
      <c r="FB73" s="27"/>
      <c r="FC73" s="27"/>
      <c r="FD73" s="27"/>
      <c r="FE73" s="27"/>
      <c r="FF73" s="27"/>
      <c r="FG73" s="27"/>
      <c r="FH73" s="28"/>
      <c r="FI73" s="28"/>
      <c r="FJ73" s="28"/>
      <c r="FK73" s="28"/>
      <c r="FL73" s="28"/>
      <c r="FM73" s="28"/>
      <c r="FN73" s="28"/>
      <c r="FO73" s="28"/>
      <c r="FP73" s="28"/>
      <c r="FQ73" s="28"/>
      <c r="FR73" s="26"/>
      <c r="FS73" s="26"/>
      <c r="FT73" s="26"/>
      <c r="FU73" s="26"/>
      <c r="FV73" s="26"/>
      <c r="FW73" s="28"/>
      <c r="FX73" s="28"/>
      <c r="FY73" s="28"/>
      <c r="FZ73" s="28"/>
      <c r="GA73" s="28"/>
      <c r="GB73" s="30"/>
      <c r="GC73" s="30"/>
      <c r="GD73" s="30"/>
      <c r="GE73" s="30"/>
      <c r="GF73" s="27"/>
      <c r="GG73" s="27"/>
      <c r="GH73" s="27"/>
      <c r="GI73" s="27"/>
      <c r="GJ73" s="27"/>
      <c r="GK73" s="27"/>
      <c r="GL73" s="27"/>
      <c r="GM73" s="27"/>
      <c r="GN73" s="27"/>
      <c r="GO73" s="27"/>
      <c r="GP73" s="27"/>
      <c r="GQ73" s="27"/>
      <c r="GR73" s="27"/>
      <c r="GS73" s="27"/>
      <c r="GT73" s="27"/>
      <c r="GU73" s="27"/>
      <c r="GV73" s="27"/>
      <c r="GW73" s="27"/>
      <c r="GX73" s="30"/>
      <c r="GY73" s="30"/>
      <c r="GZ73" s="30"/>
      <c r="HA73" s="30"/>
      <c r="HB73" s="28"/>
      <c r="HC73" s="28"/>
      <c r="HD73" s="28"/>
      <c r="HE73" s="28"/>
      <c r="HF73" s="28"/>
      <c r="HG73" s="28"/>
      <c r="HH73" s="28"/>
      <c r="HI73" s="28"/>
      <c r="HJ73" s="28"/>
      <c r="HK73" s="28"/>
      <c r="HL73" s="27"/>
      <c r="HM73" s="27"/>
      <c r="HN73" s="27"/>
      <c r="HO73" s="27"/>
      <c r="HP73" s="27"/>
      <c r="HQ73" s="27"/>
      <c r="HR73" s="27"/>
      <c r="HS73" s="27"/>
      <c r="HT73" s="27"/>
      <c r="HU73" s="27"/>
      <c r="HV73" s="27"/>
      <c r="HW73" s="27"/>
      <c r="HX73" s="27"/>
      <c r="HY73" s="27"/>
      <c r="HZ73" s="27"/>
      <c r="IA73" s="27"/>
      <c r="IB73" s="27"/>
      <c r="IC73" s="27"/>
      <c r="ID73" s="27"/>
      <c r="IE73" s="27"/>
    </row>
    <row r="74" spans="1:239" hidden="1" x14ac:dyDescent="0.25">
      <c r="A74" s="25">
        <v>1845</v>
      </c>
      <c r="B74" s="26"/>
      <c r="C74" s="26"/>
      <c r="D74" s="26"/>
      <c r="E74" s="26"/>
      <c r="F74" s="26"/>
      <c r="G74" s="27"/>
      <c r="H74" s="27"/>
      <c r="I74" s="27"/>
      <c r="J74" s="27"/>
      <c r="K74" s="27"/>
      <c r="L74" s="26"/>
      <c r="M74" s="26"/>
      <c r="N74" s="26"/>
      <c r="O74" s="26"/>
      <c r="P74" s="26"/>
      <c r="Q74" s="27"/>
      <c r="R74" s="27"/>
      <c r="S74" s="27"/>
      <c r="T74" s="27"/>
      <c r="U74" s="27"/>
      <c r="V74" s="28"/>
      <c r="W74" s="28"/>
      <c r="X74" s="28"/>
      <c r="Y74" s="28"/>
      <c r="Z74" s="28"/>
      <c r="AA74" s="28"/>
      <c r="AB74" s="28"/>
      <c r="AC74" s="28"/>
      <c r="AD74" s="28"/>
      <c r="AE74" s="28"/>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6"/>
      <c r="BF74" s="26"/>
      <c r="BG74" s="26"/>
      <c r="BH74" s="26"/>
      <c r="BI74" s="26"/>
      <c r="BJ74" s="27"/>
      <c r="BK74" s="27"/>
      <c r="BL74" s="27"/>
      <c r="BM74" s="27"/>
      <c r="BN74" s="27"/>
      <c r="BO74" s="27"/>
      <c r="BP74" s="27"/>
      <c r="BQ74" s="27"/>
      <c r="BR74" s="27"/>
      <c r="BS74" s="27"/>
      <c r="BT74" s="26"/>
      <c r="BU74" s="26"/>
      <c r="BV74" s="26"/>
      <c r="BW74" s="26"/>
      <c r="BX74" s="26"/>
      <c r="BY74" s="29"/>
      <c r="BZ74" s="29"/>
      <c r="CA74" s="29"/>
      <c r="CB74" s="29"/>
      <c r="CC74" s="27"/>
      <c r="CD74" s="27"/>
      <c r="CE74" s="27"/>
      <c r="CF74" s="27"/>
      <c r="CG74" s="27"/>
      <c r="CH74" s="26"/>
      <c r="CI74" s="26"/>
      <c r="CJ74" s="26"/>
      <c r="CK74" s="26"/>
      <c r="CL74" s="26"/>
      <c r="CM74" s="30"/>
      <c r="CN74" s="30"/>
      <c r="CO74" s="30"/>
      <c r="CP74" s="30"/>
      <c r="CQ74" s="26"/>
      <c r="CR74" s="26"/>
      <c r="CS74" s="26"/>
      <c r="CT74" s="26"/>
      <c r="CU74" s="26"/>
      <c r="CV74" s="26"/>
      <c r="CW74" s="26"/>
      <c r="CX74" s="26"/>
      <c r="CY74" s="26"/>
      <c r="CZ74" s="26"/>
      <c r="DA74" s="26"/>
      <c r="DB74" s="26"/>
      <c r="DC74" s="26"/>
      <c r="DD74" s="26"/>
      <c r="DE74" s="26"/>
      <c r="DF74" s="27"/>
      <c r="DG74" s="27"/>
      <c r="DH74" s="27"/>
      <c r="DI74" s="27"/>
      <c r="DJ74" s="27"/>
      <c r="DK74" s="26"/>
      <c r="DL74" s="26"/>
      <c r="DM74" s="26"/>
      <c r="DN74" s="26"/>
      <c r="DO74" s="26"/>
      <c r="DP74" s="27"/>
      <c r="DQ74" s="27"/>
      <c r="DR74" s="27"/>
      <c r="DS74" s="27"/>
      <c r="DT74" s="27"/>
      <c r="DU74" s="30"/>
      <c r="DV74" s="30"/>
      <c r="DW74" s="30"/>
      <c r="DX74" s="30"/>
      <c r="DY74" s="28"/>
      <c r="DZ74" s="28"/>
      <c r="EA74" s="28"/>
      <c r="EB74" s="28"/>
      <c r="EC74" s="28"/>
      <c r="ED74" s="27"/>
      <c r="EE74" s="27"/>
      <c r="EF74" s="27"/>
      <c r="EG74" s="27"/>
      <c r="EH74" s="27"/>
      <c r="EI74" s="27"/>
      <c r="EJ74" s="27"/>
      <c r="EK74" s="27"/>
      <c r="EL74" s="27"/>
      <c r="EM74" s="27"/>
      <c r="EN74" s="26"/>
      <c r="EO74" s="26"/>
      <c r="EP74" s="26"/>
      <c r="EQ74" s="26"/>
      <c r="ER74" s="26"/>
      <c r="ES74" s="27"/>
      <c r="ET74" s="27"/>
      <c r="EU74" s="27"/>
      <c r="EV74" s="27"/>
      <c r="EW74" s="27"/>
      <c r="EX74" s="27"/>
      <c r="EY74" s="27"/>
      <c r="EZ74" s="27"/>
      <c r="FA74" s="27"/>
      <c r="FB74" s="27"/>
      <c r="FC74" s="27"/>
      <c r="FD74" s="27"/>
      <c r="FE74" s="27"/>
      <c r="FF74" s="27"/>
      <c r="FG74" s="27"/>
      <c r="FH74" s="28"/>
      <c r="FI74" s="28"/>
      <c r="FJ74" s="28"/>
      <c r="FK74" s="28"/>
      <c r="FL74" s="28"/>
      <c r="FM74" s="28"/>
      <c r="FN74" s="28"/>
      <c r="FO74" s="28"/>
      <c r="FP74" s="28"/>
      <c r="FQ74" s="28"/>
      <c r="FR74" s="26"/>
      <c r="FS74" s="26"/>
      <c r="FT74" s="26"/>
      <c r="FU74" s="26"/>
      <c r="FV74" s="26"/>
      <c r="FW74" s="28"/>
      <c r="FX74" s="28"/>
      <c r="FY74" s="28"/>
      <c r="FZ74" s="28"/>
      <c r="GA74" s="28"/>
      <c r="GB74" s="30"/>
      <c r="GC74" s="30"/>
      <c r="GD74" s="30"/>
      <c r="GE74" s="30"/>
      <c r="GF74" s="27"/>
      <c r="GG74" s="27"/>
      <c r="GH74" s="27"/>
      <c r="GI74" s="27"/>
      <c r="GJ74" s="27"/>
      <c r="GK74" s="27"/>
      <c r="GL74" s="27"/>
      <c r="GM74" s="27"/>
      <c r="GN74" s="27"/>
      <c r="GO74" s="27"/>
      <c r="GP74" s="27"/>
      <c r="GQ74" s="27"/>
      <c r="GR74" s="27"/>
      <c r="GS74" s="27"/>
      <c r="GT74" s="27"/>
      <c r="GU74" s="27"/>
      <c r="GV74" s="27"/>
      <c r="GW74" s="27"/>
      <c r="GX74" s="30"/>
      <c r="GY74" s="30"/>
      <c r="GZ74" s="30"/>
      <c r="HA74" s="30"/>
      <c r="HB74" s="28"/>
      <c r="HC74" s="28"/>
      <c r="HD74" s="28"/>
      <c r="HE74" s="28"/>
      <c r="HF74" s="28"/>
      <c r="HG74" s="28"/>
      <c r="HH74" s="28"/>
      <c r="HI74" s="28"/>
      <c r="HJ74" s="28"/>
      <c r="HK74" s="28"/>
      <c r="HL74" s="27"/>
      <c r="HM74" s="27"/>
      <c r="HN74" s="27"/>
      <c r="HO74" s="27"/>
      <c r="HP74" s="27"/>
      <c r="HQ74" s="27"/>
      <c r="HR74" s="27"/>
      <c r="HS74" s="27"/>
      <c r="HT74" s="27"/>
      <c r="HU74" s="27"/>
      <c r="HV74" s="27"/>
      <c r="HW74" s="27"/>
      <c r="HX74" s="27"/>
      <c r="HY74" s="27"/>
      <c r="HZ74" s="27"/>
      <c r="IA74" s="27"/>
      <c r="IB74" s="27"/>
      <c r="IC74" s="27"/>
      <c r="ID74" s="27"/>
      <c r="IE74" s="27"/>
    </row>
    <row r="75" spans="1:239" hidden="1" x14ac:dyDescent="0.25">
      <c r="A75" s="25">
        <v>1846</v>
      </c>
      <c r="B75" s="26"/>
      <c r="C75" s="26"/>
      <c r="D75" s="26"/>
      <c r="E75" s="26"/>
      <c r="F75" s="26"/>
      <c r="G75" s="27"/>
      <c r="H75" s="27"/>
      <c r="I75" s="27"/>
      <c r="J75" s="27"/>
      <c r="K75" s="27"/>
      <c r="L75" s="26"/>
      <c r="M75" s="26"/>
      <c r="N75" s="26"/>
      <c r="O75" s="26"/>
      <c r="P75" s="26"/>
      <c r="Q75" s="27"/>
      <c r="R75" s="27"/>
      <c r="S75" s="27"/>
      <c r="T75" s="27"/>
      <c r="U75" s="27"/>
      <c r="V75" s="28"/>
      <c r="W75" s="28"/>
      <c r="X75" s="28"/>
      <c r="Y75" s="28"/>
      <c r="Z75" s="28"/>
      <c r="AA75" s="28"/>
      <c r="AB75" s="28"/>
      <c r="AC75" s="28"/>
      <c r="AD75" s="28"/>
      <c r="AE75" s="28"/>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6"/>
      <c r="BF75" s="26"/>
      <c r="BG75" s="26"/>
      <c r="BH75" s="26"/>
      <c r="BI75" s="26"/>
      <c r="BJ75" s="27"/>
      <c r="BK75" s="27"/>
      <c r="BL75" s="27"/>
      <c r="BM75" s="27"/>
      <c r="BN75" s="27"/>
      <c r="BO75" s="27"/>
      <c r="BP75" s="27"/>
      <c r="BQ75" s="27"/>
      <c r="BR75" s="27"/>
      <c r="BS75" s="27"/>
      <c r="BT75" s="26"/>
      <c r="BU75" s="26"/>
      <c r="BV75" s="26"/>
      <c r="BW75" s="26"/>
      <c r="BX75" s="26"/>
      <c r="BY75" s="29"/>
      <c r="BZ75" s="29"/>
      <c r="CA75" s="29"/>
      <c r="CB75" s="29"/>
      <c r="CC75" s="27"/>
      <c r="CD75" s="27"/>
      <c r="CE75" s="27"/>
      <c r="CF75" s="27"/>
      <c r="CG75" s="27"/>
      <c r="CH75" s="26"/>
      <c r="CI75" s="26"/>
      <c r="CJ75" s="26"/>
      <c r="CK75" s="26"/>
      <c r="CL75" s="26"/>
      <c r="CM75" s="30"/>
      <c r="CN75" s="30"/>
      <c r="CO75" s="30"/>
      <c r="CP75" s="30"/>
      <c r="CQ75" s="26"/>
      <c r="CR75" s="26"/>
      <c r="CS75" s="26"/>
      <c r="CT75" s="26"/>
      <c r="CU75" s="26"/>
      <c r="CV75" s="26"/>
      <c r="CW75" s="26"/>
      <c r="CX75" s="26"/>
      <c r="CY75" s="26"/>
      <c r="CZ75" s="26"/>
      <c r="DA75" s="26"/>
      <c r="DB75" s="26"/>
      <c r="DC75" s="26"/>
      <c r="DD75" s="26"/>
      <c r="DE75" s="26"/>
      <c r="DF75" s="27"/>
      <c r="DG75" s="27"/>
      <c r="DH75" s="27"/>
      <c r="DI75" s="27"/>
      <c r="DJ75" s="27"/>
      <c r="DK75" s="26"/>
      <c r="DL75" s="26"/>
      <c r="DM75" s="26"/>
      <c r="DN75" s="26"/>
      <c r="DO75" s="26"/>
      <c r="DP75" s="27"/>
      <c r="DQ75" s="27"/>
      <c r="DR75" s="27"/>
      <c r="DS75" s="27"/>
      <c r="DT75" s="27"/>
      <c r="DU75" s="30"/>
      <c r="DV75" s="30"/>
      <c r="DW75" s="30"/>
      <c r="DX75" s="30"/>
      <c r="DY75" s="28"/>
      <c r="DZ75" s="28"/>
      <c r="EA75" s="28"/>
      <c r="EB75" s="28"/>
      <c r="EC75" s="28"/>
      <c r="ED75" s="27"/>
      <c r="EE75" s="27"/>
      <c r="EF75" s="27"/>
      <c r="EG75" s="27"/>
      <c r="EH75" s="27"/>
      <c r="EI75" s="27"/>
      <c r="EJ75" s="27"/>
      <c r="EK75" s="27"/>
      <c r="EL75" s="27"/>
      <c r="EM75" s="27"/>
      <c r="EN75" s="26"/>
      <c r="EO75" s="26"/>
      <c r="EP75" s="26"/>
      <c r="EQ75" s="26"/>
      <c r="ER75" s="26"/>
      <c r="ES75" s="27"/>
      <c r="ET75" s="27"/>
      <c r="EU75" s="27"/>
      <c r="EV75" s="27"/>
      <c r="EW75" s="27"/>
      <c r="EX75" s="27"/>
      <c r="EY75" s="27"/>
      <c r="EZ75" s="27"/>
      <c r="FA75" s="27"/>
      <c r="FB75" s="27"/>
      <c r="FC75" s="27"/>
      <c r="FD75" s="27"/>
      <c r="FE75" s="27"/>
      <c r="FF75" s="27"/>
      <c r="FG75" s="27"/>
      <c r="FH75" s="28"/>
      <c r="FI75" s="28"/>
      <c r="FJ75" s="28"/>
      <c r="FK75" s="28"/>
      <c r="FL75" s="28"/>
      <c r="FM75" s="28"/>
      <c r="FN75" s="28"/>
      <c r="FO75" s="28"/>
      <c r="FP75" s="28"/>
      <c r="FQ75" s="28"/>
      <c r="FR75" s="26"/>
      <c r="FS75" s="26"/>
      <c r="FT75" s="26"/>
      <c r="FU75" s="26"/>
      <c r="FV75" s="26"/>
      <c r="FW75" s="28"/>
      <c r="FX75" s="28"/>
      <c r="FY75" s="28"/>
      <c r="FZ75" s="28"/>
      <c r="GA75" s="28"/>
      <c r="GB75" s="30"/>
      <c r="GC75" s="30"/>
      <c r="GD75" s="30"/>
      <c r="GE75" s="30"/>
      <c r="GF75" s="27"/>
      <c r="GG75" s="27"/>
      <c r="GH75" s="27"/>
      <c r="GI75" s="27"/>
      <c r="GJ75" s="27"/>
      <c r="GK75" s="27"/>
      <c r="GL75" s="27"/>
      <c r="GM75" s="27"/>
      <c r="GN75" s="27"/>
      <c r="GO75" s="27"/>
      <c r="GP75" s="27"/>
      <c r="GQ75" s="27"/>
      <c r="GR75" s="27"/>
      <c r="GS75" s="27"/>
      <c r="GT75" s="27"/>
      <c r="GU75" s="27"/>
      <c r="GV75" s="27"/>
      <c r="GW75" s="27"/>
      <c r="GX75" s="30"/>
      <c r="GY75" s="30"/>
      <c r="GZ75" s="30"/>
      <c r="HA75" s="30"/>
      <c r="HB75" s="28"/>
      <c r="HC75" s="28"/>
      <c r="HD75" s="28"/>
      <c r="HE75" s="28"/>
      <c r="HF75" s="28"/>
      <c r="HG75" s="28"/>
      <c r="HH75" s="28"/>
      <c r="HI75" s="28"/>
      <c r="HJ75" s="28"/>
      <c r="HK75" s="28"/>
      <c r="HL75" s="27"/>
      <c r="HM75" s="27"/>
      <c r="HN75" s="27"/>
      <c r="HO75" s="27"/>
      <c r="HP75" s="27"/>
      <c r="HQ75" s="27"/>
      <c r="HR75" s="27"/>
      <c r="HS75" s="27"/>
      <c r="HT75" s="27"/>
      <c r="HU75" s="27"/>
      <c r="HV75" s="27"/>
      <c r="HW75" s="27"/>
      <c r="HX75" s="27"/>
      <c r="HY75" s="27"/>
      <c r="HZ75" s="27"/>
      <c r="IA75" s="27"/>
      <c r="IB75" s="27"/>
      <c r="IC75" s="27"/>
      <c r="ID75" s="27"/>
      <c r="IE75" s="27"/>
    </row>
    <row r="76" spans="1:239" hidden="1" x14ac:dyDescent="0.25">
      <c r="A76" s="25">
        <v>1847</v>
      </c>
      <c r="B76" s="26"/>
      <c r="C76" s="26"/>
      <c r="D76" s="26"/>
      <c r="E76" s="26"/>
      <c r="F76" s="26"/>
      <c r="G76" s="27"/>
      <c r="H76" s="27"/>
      <c r="I76" s="27"/>
      <c r="J76" s="27"/>
      <c r="K76" s="27"/>
      <c r="L76" s="26"/>
      <c r="M76" s="26"/>
      <c r="N76" s="26"/>
      <c r="O76" s="26"/>
      <c r="P76" s="26"/>
      <c r="Q76" s="27"/>
      <c r="R76" s="27"/>
      <c r="S76" s="27"/>
      <c r="T76" s="27"/>
      <c r="U76" s="27"/>
      <c r="V76" s="28"/>
      <c r="W76" s="28"/>
      <c r="X76" s="28"/>
      <c r="Y76" s="28"/>
      <c r="Z76" s="28"/>
      <c r="AA76" s="28"/>
      <c r="AB76" s="28"/>
      <c r="AC76" s="28"/>
      <c r="AD76" s="28"/>
      <c r="AE76" s="28"/>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6"/>
      <c r="BF76" s="26"/>
      <c r="BG76" s="26"/>
      <c r="BH76" s="26"/>
      <c r="BI76" s="26"/>
      <c r="BJ76" s="27"/>
      <c r="BK76" s="27"/>
      <c r="BL76" s="27"/>
      <c r="BM76" s="27"/>
      <c r="BN76" s="27"/>
      <c r="BO76" s="27"/>
      <c r="BP76" s="27"/>
      <c r="BQ76" s="27"/>
      <c r="BR76" s="27"/>
      <c r="BS76" s="27"/>
      <c r="BT76" s="26"/>
      <c r="BU76" s="26"/>
      <c r="BV76" s="26"/>
      <c r="BW76" s="26"/>
      <c r="BX76" s="26"/>
      <c r="BY76" s="29"/>
      <c r="BZ76" s="29"/>
      <c r="CA76" s="29"/>
      <c r="CB76" s="29"/>
      <c r="CC76" s="27"/>
      <c r="CD76" s="27"/>
      <c r="CE76" s="27"/>
      <c r="CF76" s="27"/>
      <c r="CG76" s="27"/>
      <c r="CH76" s="26"/>
      <c r="CI76" s="26"/>
      <c r="CJ76" s="26"/>
      <c r="CK76" s="26"/>
      <c r="CL76" s="26"/>
      <c r="CM76" s="30"/>
      <c r="CN76" s="30"/>
      <c r="CO76" s="30"/>
      <c r="CP76" s="30"/>
      <c r="CQ76" s="26"/>
      <c r="CR76" s="26"/>
      <c r="CS76" s="26"/>
      <c r="CT76" s="26"/>
      <c r="CU76" s="26"/>
      <c r="CV76" s="26"/>
      <c r="CW76" s="26"/>
      <c r="CX76" s="26"/>
      <c r="CY76" s="26"/>
      <c r="CZ76" s="26"/>
      <c r="DA76" s="26"/>
      <c r="DB76" s="26"/>
      <c r="DC76" s="26"/>
      <c r="DD76" s="26"/>
      <c r="DE76" s="26"/>
      <c r="DF76" s="27"/>
      <c r="DG76" s="27"/>
      <c r="DH76" s="27"/>
      <c r="DI76" s="27"/>
      <c r="DJ76" s="27"/>
      <c r="DK76" s="26"/>
      <c r="DL76" s="26"/>
      <c r="DM76" s="26"/>
      <c r="DN76" s="26"/>
      <c r="DO76" s="26"/>
      <c r="DP76" s="27"/>
      <c r="DQ76" s="27"/>
      <c r="DR76" s="27"/>
      <c r="DS76" s="27"/>
      <c r="DT76" s="27"/>
      <c r="DU76" s="30"/>
      <c r="DV76" s="30"/>
      <c r="DW76" s="30"/>
      <c r="DX76" s="30"/>
      <c r="DY76" s="28"/>
      <c r="DZ76" s="28"/>
      <c r="EA76" s="28"/>
      <c r="EB76" s="28"/>
      <c r="EC76" s="28"/>
      <c r="ED76" s="27"/>
      <c r="EE76" s="27"/>
      <c r="EF76" s="27"/>
      <c r="EG76" s="27"/>
      <c r="EH76" s="27"/>
      <c r="EI76" s="27"/>
      <c r="EJ76" s="27"/>
      <c r="EK76" s="27"/>
      <c r="EL76" s="27"/>
      <c r="EM76" s="27"/>
      <c r="EN76" s="26"/>
      <c r="EO76" s="26"/>
      <c r="EP76" s="26"/>
      <c r="EQ76" s="26"/>
      <c r="ER76" s="26"/>
      <c r="ES76" s="27"/>
      <c r="ET76" s="27"/>
      <c r="EU76" s="27"/>
      <c r="EV76" s="27"/>
      <c r="EW76" s="27"/>
      <c r="EX76" s="27"/>
      <c r="EY76" s="27"/>
      <c r="EZ76" s="27"/>
      <c r="FA76" s="27"/>
      <c r="FB76" s="27"/>
      <c r="FC76" s="27"/>
      <c r="FD76" s="27"/>
      <c r="FE76" s="27"/>
      <c r="FF76" s="27"/>
      <c r="FG76" s="27"/>
      <c r="FH76" s="28"/>
      <c r="FI76" s="28"/>
      <c r="FJ76" s="28"/>
      <c r="FK76" s="28"/>
      <c r="FL76" s="28"/>
      <c r="FM76" s="28"/>
      <c r="FN76" s="28"/>
      <c r="FO76" s="28"/>
      <c r="FP76" s="28"/>
      <c r="FQ76" s="28"/>
      <c r="FR76" s="26"/>
      <c r="FS76" s="26"/>
      <c r="FT76" s="26"/>
      <c r="FU76" s="26"/>
      <c r="FV76" s="26"/>
      <c r="FW76" s="28"/>
      <c r="FX76" s="28"/>
      <c r="FY76" s="28"/>
      <c r="FZ76" s="28"/>
      <c r="GA76" s="28"/>
      <c r="GB76" s="30"/>
      <c r="GC76" s="30"/>
      <c r="GD76" s="30"/>
      <c r="GE76" s="30"/>
      <c r="GF76" s="27"/>
      <c r="GG76" s="27"/>
      <c r="GH76" s="27"/>
      <c r="GI76" s="27"/>
      <c r="GJ76" s="27"/>
      <c r="GK76" s="27"/>
      <c r="GL76" s="27"/>
      <c r="GM76" s="27"/>
      <c r="GN76" s="27"/>
      <c r="GO76" s="27"/>
      <c r="GP76" s="27"/>
      <c r="GQ76" s="27"/>
      <c r="GR76" s="27"/>
      <c r="GS76" s="27"/>
      <c r="GT76" s="27"/>
      <c r="GU76" s="27"/>
      <c r="GV76" s="27"/>
      <c r="GW76" s="27"/>
      <c r="GX76" s="30"/>
      <c r="GY76" s="30"/>
      <c r="GZ76" s="30"/>
      <c r="HA76" s="30"/>
      <c r="HB76" s="28"/>
      <c r="HC76" s="28"/>
      <c r="HD76" s="28"/>
      <c r="HE76" s="28"/>
      <c r="HF76" s="28"/>
      <c r="HG76" s="28"/>
      <c r="HH76" s="28"/>
      <c r="HI76" s="28"/>
      <c r="HJ76" s="28"/>
      <c r="HK76" s="28"/>
      <c r="HL76" s="27"/>
      <c r="HM76" s="27"/>
      <c r="HN76" s="27"/>
      <c r="HO76" s="27"/>
      <c r="HP76" s="27"/>
      <c r="HQ76" s="27"/>
      <c r="HR76" s="27"/>
      <c r="HS76" s="27"/>
      <c r="HT76" s="27"/>
      <c r="HU76" s="27"/>
      <c r="HV76" s="27"/>
      <c r="HW76" s="27"/>
      <c r="HX76" s="27"/>
      <c r="HY76" s="27"/>
      <c r="HZ76" s="27"/>
      <c r="IA76" s="27"/>
      <c r="IB76" s="27"/>
      <c r="IC76" s="27"/>
      <c r="ID76" s="27"/>
      <c r="IE76" s="27"/>
    </row>
    <row r="77" spans="1:239" hidden="1" x14ac:dyDescent="0.25">
      <c r="A77" s="25">
        <v>1848</v>
      </c>
      <c r="B77" s="26"/>
      <c r="C77" s="26"/>
      <c r="D77" s="26"/>
      <c r="E77" s="26"/>
      <c r="F77" s="26"/>
      <c r="G77" s="27"/>
      <c r="H77" s="27"/>
      <c r="I77" s="27"/>
      <c r="J77" s="27"/>
      <c r="K77" s="27"/>
      <c r="L77" s="26"/>
      <c r="M77" s="26"/>
      <c r="N77" s="26"/>
      <c r="O77" s="26"/>
      <c r="P77" s="26"/>
      <c r="Q77" s="27"/>
      <c r="R77" s="27"/>
      <c r="S77" s="27"/>
      <c r="T77" s="27"/>
      <c r="U77" s="27"/>
      <c r="V77" s="28"/>
      <c r="W77" s="28"/>
      <c r="X77" s="28"/>
      <c r="Y77" s="28"/>
      <c r="Z77" s="28"/>
      <c r="AA77" s="28"/>
      <c r="AB77" s="28"/>
      <c r="AC77" s="28"/>
      <c r="AD77" s="28"/>
      <c r="AE77" s="28"/>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6"/>
      <c r="BF77" s="26"/>
      <c r="BG77" s="26"/>
      <c r="BH77" s="26"/>
      <c r="BI77" s="26"/>
      <c r="BJ77" s="27"/>
      <c r="BK77" s="27"/>
      <c r="BL77" s="27"/>
      <c r="BM77" s="27"/>
      <c r="BN77" s="27"/>
      <c r="BO77" s="27"/>
      <c r="BP77" s="27"/>
      <c r="BQ77" s="27"/>
      <c r="BR77" s="27"/>
      <c r="BS77" s="27"/>
      <c r="BT77" s="26"/>
      <c r="BU77" s="26"/>
      <c r="BV77" s="26"/>
      <c r="BW77" s="26"/>
      <c r="BX77" s="26"/>
      <c r="BY77" s="29"/>
      <c r="BZ77" s="29"/>
      <c r="CA77" s="29"/>
      <c r="CB77" s="29"/>
      <c r="CC77" s="27"/>
      <c r="CD77" s="27"/>
      <c r="CE77" s="27"/>
      <c r="CF77" s="27"/>
      <c r="CG77" s="27"/>
      <c r="CH77" s="26"/>
      <c r="CI77" s="26"/>
      <c r="CJ77" s="26"/>
      <c r="CK77" s="26"/>
      <c r="CL77" s="26"/>
      <c r="CM77" s="30"/>
      <c r="CN77" s="30"/>
      <c r="CO77" s="30"/>
      <c r="CP77" s="30"/>
      <c r="CQ77" s="26"/>
      <c r="CR77" s="26"/>
      <c r="CS77" s="26"/>
      <c r="CT77" s="26"/>
      <c r="CU77" s="26"/>
      <c r="CV77" s="26"/>
      <c r="CW77" s="26"/>
      <c r="CX77" s="26"/>
      <c r="CY77" s="26"/>
      <c r="CZ77" s="26"/>
      <c r="DA77" s="26"/>
      <c r="DB77" s="26"/>
      <c r="DC77" s="26"/>
      <c r="DD77" s="26"/>
      <c r="DE77" s="26"/>
      <c r="DF77" s="27"/>
      <c r="DG77" s="27"/>
      <c r="DH77" s="27"/>
      <c r="DI77" s="27"/>
      <c r="DJ77" s="27"/>
      <c r="DK77" s="26"/>
      <c r="DL77" s="26"/>
      <c r="DM77" s="26"/>
      <c r="DN77" s="26"/>
      <c r="DO77" s="26"/>
      <c r="DP77" s="27"/>
      <c r="DQ77" s="27"/>
      <c r="DR77" s="27"/>
      <c r="DS77" s="27"/>
      <c r="DT77" s="27"/>
      <c r="DU77" s="30"/>
      <c r="DV77" s="30"/>
      <c r="DW77" s="30"/>
      <c r="DX77" s="30"/>
      <c r="DY77" s="28"/>
      <c r="DZ77" s="28"/>
      <c r="EA77" s="28"/>
      <c r="EB77" s="28"/>
      <c r="EC77" s="28"/>
      <c r="ED77" s="27"/>
      <c r="EE77" s="27"/>
      <c r="EF77" s="27"/>
      <c r="EG77" s="27"/>
      <c r="EH77" s="27"/>
      <c r="EI77" s="27"/>
      <c r="EJ77" s="27"/>
      <c r="EK77" s="27"/>
      <c r="EL77" s="27"/>
      <c r="EM77" s="27"/>
      <c r="EN77" s="26"/>
      <c r="EO77" s="26"/>
      <c r="EP77" s="26"/>
      <c r="EQ77" s="26"/>
      <c r="ER77" s="26"/>
      <c r="ES77" s="27"/>
      <c r="ET77" s="27"/>
      <c r="EU77" s="27"/>
      <c r="EV77" s="27"/>
      <c r="EW77" s="27"/>
      <c r="EX77" s="27"/>
      <c r="EY77" s="27"/>
      <c r="EZ77" s="27"/>
      <c r="FA77" s="27"/>
      <c r="FB77" s="27"/>
      <c r="FC77" s="27"/>
      <c r="FD77" s="27"/>
      <c r="FE77" s="27"/>
      <c r="FF77" s="27"/>
      <c r="FG77" s="27"/>
      <c r="FH77" s="28"/>
      <c r="FI77" s="28"/>
      <c r="FJ77" s="28"/>
      <c r="FK77" s="28"/>
      <c r="FL77" s="28"/>
      <c r="FM77" s="28"/>
      <c r="FN77" s="28"/>
      <c r="FO77" s="28"/>
      <c r="FP77" s="28"/>
      <c r="FQ77" s="28"/>
      <c r="FR77" s="26"/>
      <c r="FS77" s="26"/>
      <c r="FT77" s="26"/>
      <c r="FU77" s="26"/>
      <c r="FV77" s="26"/>
      <c r="FW77" s="28"/>
      <c r="FX77" s="28"/>
      <c r="FY77" s="28"/>
      <c r="FZ77" s="28"/>
      <c r="GA77" s="28"/>
      <c r="GB77" s="30"/>
      <c r="GC77" s="30"/>
      <c r="GD77" s="30"/>
      <c r="GE77" s="30"/>
      <c r="GF77" s="27"/>
      <c r="GG77" s="27"/>
      <c r="GH77" s="27"/>
      <c r="GI77" s="27"/>
      <c r="GJ77" s="27"/>
      <c r="GK77" s="27"/>
      <c r="GL77" s="27"/>
      <c r="GM77" s="27"/>
      <c r="GN77" s="27"/>
      <c r="GO77" s="27"/>
      <c r="GP77" s="27"/>
      <c r="GQ77" s="27"/>
      <c r="GR77" s="27"/>
      <c r="GS77" s="27"/>
      <c r="GT77" s="27"/>
      <c r="GU77" s="27"/>
      <c r="GV77" s="27"/>
      <c r="GW77" s="27"/>
      <c r="GX77" s="30"/>
      <c r="GY77" s="30"/>
      <c r="GZ77" s="30"/>
      <c r="HA77" s="30"/>
      <c r="HB77" s="28"/>
      <c r="HC77" s="28"/>
      <c r="HD77" s="28"/>
      <c r="HE77" s="28"/>
      <c r="HF77" s="28"/>
      <c r="HG77" s="28"/>
      <c r="HH77" s="28"/>
      <c r="HI77" s="28"/>
      <c r="HJ77" s="28"/>
      <c r="HK77" s="28"/>
      <c r="HL77" s="27"/>
      <c r="HM77" s="27"/>
      <c r="HN77" s="27"/>
      <c r="HO77" s="27"/>
      <c r="HP77" s="27"/>
      <c r="HQ77" s="27"/>
      <c r="HR77" s="27"/>
      <c r="HS77" s="27"/>
      <c r="HT77" s="27"/>
      <c r="HU77" s="27"/>
      <c r="HV77" s="27"/>
      <c r="HW77" s="27"/>
      <c r="HX77" s="27"/>
      <c r="HY77" s="27"/>
      <c r="HZ77" s="27"/>
      <c r="IA77" s="27"/>
      <c r="IB77" s="27"/>
      <c r="IC77" s="27"/>
      <c r="ID77" s="27"/>
      <c r="IE77" s="27"/>
    </row>
    <row r="78" spans="1:239" hidden="1" x14ac:dyDescent="0.25">
      <c r="A78" s="25">
        <v>1849</v>
      </c>
      <c r="B78" s="26"/>
      <c r="C78" s="26"/>
      <c r="D78" s="26"/>
      <c r="E78" s="26"/>
      <c r="F78" s="26"/>
      <c r="G78" s="27"/>
      <c r="H78" s="27"/>
      <c r="I78" s="27"/>
      <c r="J78" s="27"/>
      <c r="K78" s="27"/>
      <c r="L78" s="26"/>
      <c r="M78" s="26"/>
      <c r="N78" s="26"/>
      <c r="O78" s="26"/>
      <c r="P78" s="26"/>
      <c r="Q78" s="27"/>
      <c r="R78" s="27"/>
      <c r="S78" s="27"/>
      <c r="T78" s="27"/>
      <c r="U78" s="27"/>
      <c r="V78" s="28"/>
      <c r="W78" s="28"/>
      <c r="X78" s="28"/>
      <c r="Y78" s="28"/>
      <c r="Z78" s="28"/>
      <c r="AA78" s="28"/>
      <c r="AB78" s="28"/>
      <c r="AC78" s="28"/>
      <c r="AD78" s="28"/>
      <c r="AE78" s="28"/>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6"/>
      <c r="BF78" s="26"/>
      <c r="BG78" s="26"/>
      <c r="BH78" s="26"/>
      <c r="BI78" s="26"/>
      <c r="BJ78" s="27"/>
      <c r="BK78" s="27"/>
      <c r="BL78" s="27"/>
      <c r="BM78" s="27"/>
      <c r="BN78" s="27"/>
      <c r="BO78" s="27"/>
      <c r="BP78" s="27"/>
      <c r="BQ78" s="27"/>
      <c r="BR78" s="27"/>
      <c r="BS78" s="27"/>
      <c r="BT78" s="26"/>
      <c r="BU78" s="26"/>
      <c r="BV78" s="26"/>
      <c r="BW78" s="26"/>
      <c r="BX78" s="26"/>
      <c r="BY78" s="29"/>
      <c r="BZ78" s="29"/>
      <c r="CA78" s="29"/>
      <c r="CB78" s="29"/>
      <c r="CC78" s="27"/>
      <c r="CD78" s="27"/>
      <c r="CE78" s="27"/>
      <c r="CF78" s="27"/>
      <c r="CG78" s="27"/>
      <c r="CH78" s="26"/>
      <c r="CI78" s="26"/>
      <c r="CJ78" s="26"/>
      <c r="CK78" s="26"/>
      <c r="CL78" s="26"/>
      <c r="CM78" s="30"/>
      <c r="CN78" s="30"/>
      <c r="CO78" s="30"/>
      <c r="CP78" s="30"/>
      <c r="CQ78" s="26"/>
      <c r="CR78" s="26"/>
      <c r="CS78" s="26"/>
      <c r="CT78" s="26"/>
      <c r="CU78" s="26"/>
      <c r="CV78" s="26"/>
      <c r="CW78" s="26"/>
      <c r="CX78" s="26"/>
      <c r="CY78" s="26"/>
      <c r="CZ78" s="26"/>
      <c r="DA78" s="26"/>
      <c r="DB78" s="26"/>
      <c r="DC78" s="26"/>
      <c r="DD78" s="26"/>
      <c r="DE78" s="26"/>
      <c r="DF78" s="27"/>
      <c r="DG78" s="27"/>
      <c r="DH78" s="27"/>
      <c r="DI78" s="27"/>
      <c r="DJ78" s="27"/>
      <c r="DK78" s="26"/>
      <c r="DL78" s="26"/>
      <c r="DM78" s="26"/>
      <c r="DN78" s="26"/>
      <c r="DO78" s="26"/>
      <c r="DP78" s="27"/>
      <c r="DQ78" s="27"/>
      <c r="DR78" s="27"/>
      <c r="DS78" s="27"/>
      <c r="DT78" s="27"/>
      <c r="DU78" s="30"/>
      <c r="DV78" s="30"/>
      <c r="DW78" s="30"/>
      <c r="DX78" s="30"/>
      <c r="DY78" s="28"/>
      <c r="DZ78" s="28"/>
      <c r="EA78" s="28"/>
      <c r="EB78" s="28"/>
      <c r="EC78" s="28"/>
      <c r="ED78" s="27"/>
      <c r="EE78" s="27"/>
      <c r="EF78" s="27"/>
      <c r="EG78" s="27"/>
      <c r="EH78" s="27"/>
      <c r="EI78" s="27"/>
      <c r="EJ78" s="27"/>
      <c r="EK78" s="27"/>
      <c r="EL78" s="27"/>
      <c r="EM78" s="27"/>
      <c r="EN78" s="26"/>
      <c r="EO78" s="26"/>
      <c r="EP78" s="26"/>
      <c r="EQ78" s="26"/>
      <c r="ER78" s="26"/>
      <c r="ES78" s="27"/>
      <c r="ET78" s="27"/>
      <c r="EU78" s="27"/>
      <c r="EV78" s="27"/>
      <c r="EW78" s="27"/>
      <c r="EX78" s="27"/>
      <c r="EY78" s="27"/>
      <c r="EZ78" s="27"/>
      <c r="FA78" s="27"/>
      <c r="FB78" s="27"/>
      <c r="FC78" s="27"/>
      <c r="FD78" s="27"/>
      <c r="FE78" s="27"/>
      <c r="FF78" s="27"/>
      <c r="FG78" s="27"/>
      <c r="FH78" s="28"/>
      <c r="FI78" s="28"/>
      <c r="FJ78" s="28"/>
      <c r="FK78" s="28"/>
      <c r="FL78" s="28"/>
      <c r="FM78" s="28"/>
      <c r="FN78" s="28"/>
      <c r="FO78" s="28"/>
      <c r="FP78" s="28"/>
      <c r="FQ78" s="28"/>
      <c r="FR78" s="26"/>
      <c r="FS78" s="26"/>
      <c r="FT78" s="26"/>
      <c r="FU78" s="26"/>
      <c r="FV78" s="26"/>
      <c r="FW78" s="28"/>
      <c r="FX78" s="28"/>
      <c r="FY78" s="28"/>
      <c r="FZ78" s="28"/>
      <c r="GA78" s="28"/>
      <c r="GB78" s="30"/>
      <c r="GC78" s="30"/>
      <c r="GD78" s="30"/>
      <c r="GE78" s="30"/>
      <c r="GF78" s="27"/>
      <c r="GG78" s="27"/>
      <c r="GH78" s="27"/>
      <c r="GI78" s="27"/>
      <c r="GJ78" s="27"/>
      <c r="GK78" s="27"/>
      <c r="GL78" s="27"/>
      <c r="GM78" s="27"/>
      <c r="GN78" s="27"/>
      <c r="GO78" s="27"/>
      <c r="GP78" s="27"/>
      <c r="GQ78" s="27"/>
      <c r="GR78" s="27"/>
      <c r="GS78" s="27"/>
      <c r="GT78" s="27"/>
      <c r="GU78" s="27"/>
      <c r="GV78" s="27"/>
      <c r="GW78" s="27"/>
      <c r="GX78" s="30"/>
      <c r="GY78" s="30"/>
      <c r="GZ78" s="30"/>
      <c r="HA78" s="30"/>
      <c r="HB78" s="28"/>
      <c r="HC78" s="28"/>
      <c r="HD78" s="28"/>
      <c r="HE78" s="28"/>
      <c r="HF78" s="28"/>
      <c r="HG78" s="28"/>
      <c r="HH78" s="28"/>
      <c r="HI78" s="28"/>
      <c r="HJ78" s="28"/>
      <c r="HK78" s="28"/>
      <c r="HL78" s="27"/>
      <c r="HM78" s="27"/>
      <c r="HN78" s="27"/>
      <c r="HO78" s="27"/>
      <c r="HP78" s="27"/>
      <c r="HQ78" s="27"/>
      <c r="HR78" s="27"/>
      <c r="HS78" s="27"/>
      <c r="HT78" s="27"/>
      <c r="HU78" s="27"/>
      <c r="HV78" s="27"/>
      <c r="HW78" s="27"/>
      <c r="HX78" s="27"/>
      <c r="HY78" s="27"/>
      <c r="HZ78" s="27"/>
      <c r="IA78" s="27"/>
      <c r="IB78" s="27"/>
      <c r="IC78" s="27"/>
      <c r="ID78" s="27"/>
      <c r="IE78" s="27"/>
    </row>
    <row r="79" spans="1:239" hidden="1" x14ac:dyDescent="0.25">
      <c r="A79" s="25">
        <v>1850</v>
      </c>
      <c r="B79" s="26"/>
      <c r="C79" s="26"/>
      <c r="D79" s="26"/>
      <c r="E79" s="26"/>
      <c r="F79" s="26"/>
      <c r="G79" s="27"/>
      <c r="H79" s="27"/>
      <c r="I79" s="27"/>
      <c r="J79" s="27"/>
      <c r="K79" s="27"/>
      <c r="L79" s="26"/>
      <c r="M79" s="26"/>
      <c r="N79" s="26"/>
      <c r="O79" s="26"/>
      <c r="P79" s="26"/>
      <c r="Q79" s="27"/>
      <c r="R79" s="27"/>
      <c r="S79" s="27"/>
      <c r="T79" s="27"/>
      <c r="U79" s="27"/>
      <c r="V79" s="28"/>
      <c r="W79" s="28"/>
      <c r="X79" s="28"/>
      <c r="Y79" s="28"/>
      <c r="Z79" s="28"/>
      <c r="AA79" s="28"/>
      <c r="AB79" s="28"/>
      <c r="AC79" s="28"/>
      <c r="AD79" s="28"/>
      <c r="AE79" s="28"/>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6"/>
      <c r="BF79" s="26"/>
      <c r="BG79" s="26"/>
      <c r="BH79" s="26"/>
      <c r="BI79" s="26"/>
      <c r="BJ79" s="27"/>
      <c r="BK79" s="27"/>
      <c r="BL79" s="27"/>
      <c r="BM79" s="27"/>
      <c r="BN79" s="27"/>
      <c r="BO79" s="27"/>
      <c r="BP79" s="27"/>
      <c r="BQ79" s="27"/>
      <c r="BR79" s="27"/>
      <c r="BS79" s="27"/>
      <c r="BT79" s="26"/>
      <c r="BU79" s="26"/>
      <c r="BV79" s="26"/>
      <c r="BW79" s="26"/>
      <c r="BX79" s="26"/>
      <c r="BY79" s="29"/>
      <c r="BZ79" s="29"/>
      <c r="CA79" s="29"/>
      <c r="CB79" s="29"/>
      <c r="CC79" s="27"/>
      <c r="CD79" s="27"/>
      <c r="CE79" s="27"/>
      <c r="CF79" s="27"/>
      <c r="CG79" s="27"/>
      <c r="CH79" s="26"/>
      <c r="CI79" s="26"/>
      <c r="CJ79" s="26"/>
      <c r="CK79" s="26"/>
      <c r="CL79" s="26"/>
      <c r="CM79" s="30"/>
      <c r="CN79" s="30"/>
      <c r="CO79" s="30"/>
      <c r="CP79" s="30"/>
      <c r="CQ79" s="26"/>
      <c r="CR79" s="26"/>
      <c r="CS79" s="26"/>
      <c r="CT79" s="26"/>
      <c r="CU79" s="26"/>
      <c r="CV79" s="26"/>
      <c r="CW79" s="26"/>
      <c r="CX79" s="26"/>
      <c r="CY79" s="26"/>
      <c r="CZ79" s="26"/>
      <c r="DA79" s="26"/>
      <c r="DB79" s="26"/>
      <c r="DC79" s="26"/>
      <c r="DD79" s="26"/>
      <c r="DE79" s="26"/>
      <c r="DF79" s="27"/>
      <c r="DG79" s="27"/>
      <c r="DH79" s="27"/>
      <c r="DI79" s="27"/>
      <c r="DJ79" s="27"/>
      <c r="DK79" s="26"/>
      <c r="DL79" s="26"/>
      <c r="DM79" s="26"/>
      <c r="DN79" s="26"/>
      <c r="DO79" s="26"/>
      <c r="DP79" s="27"/>
      <c r="DQ79" s="27"/>
      <c r="DR79" s="27"/>
      <c r="DS79" s="27"/>
      <c r="DT79" s="27"/>
      <c r="DU79" s="30"/>
      <c r="DV79" s="30"/>
      <c r="DW79" s="30"/>
      <c r="DX79" s="30"/>
      <c r="DY79" s="28"/>
      <c r="DZ79" s="28"/>
      <c r="EA79" s="28"/>
      <c r="EB79" s="28"/>
      <c r="EC79" s="28"/>
      <c r="ED79" s="27"/>
      <c r="EE79" s="27"/>
      <c r="EF79" s="27"/>
      <c r="EG79" s="27"/>
      <c r="EH79" s="27"/>
      <c r="EI79" s="27"/>
      <c r="EJ79" s="27"/>
      <c r="EK79" s="27"/>
      <c r="EL79" s="27"/>
      <c r="EM79" s="27"/>
      <c r="EN79" s="26"/>
      <c r="EO79" s="26"/>
      <c r="EP79" s="26"/>
      <c r="EQ79" s="26"/>
      <c r="ER79" s="26"/>
      <c r="ES79" s="27"/>
      <c r="ET79" s="27"/>
      <c r="EU79" s="27"/>
      <c r="EV79" s="27"/>
      <c r="EW79" s="27"/>
      <c r="EX79" s="27"/>
      <c r="EY79" s="27"/>
      <c r="EZ79" s="27"/>
      <c r="FA79" s="27"/>
      <c r="FB79" s="27"/>
      <c r="FC79" s="27"/>
      <c r="FD79" s="27"/>
      <c r="FE79" s="27"/>
      <c r="FF79" s="27"/>
      <c r="FG79" s="27"/>
      <c r="FH79" s="28"/>
      <c r="FI79" s="28"/>
      <c r="FJ79" s="28"/>
      <c r="FK79" s="28"/>
      <c r="FL79" s="28"/>
      <c r="FM79" s="28"/>
      <c r="FN79" s="28"/>
      <c r="FO79" s="28"/>
      <c r="FP79" s="28"/>
      <c r="FQ79" s="28"/>
      <c r="FR79" s="26"/>
      <c r="FS79" s="26"/>
      <c r="FT79" s="26"/>
      <c r="FU79" s="26"/>
      <c r="FV79" s="26"/>
      <c r="FW79" s="28"/>
      <c r="FX79" s="28"/>
      <c r="FY79" s="28"/>
      <c r="FZ79" s="28"/>
      <c r="GA79" s="28"/>
      <c r="GB79" s="30"/>
      <c r="GC79" s="30"/>
      <c r="GD79" s="30"/>
      <c r="GE79" s="30"/>
      <c r="GF79" s="27"/>
      <c r="GG79" s="27"/>
      <c r="GH79" s="27"/>
      <c r="GI79" s="27"/>
      <c r="GJ79" s="27"/>
      <c r="GK79" s="27"/>
      <c r="GL79" s="27"/>
      <c r="GM79" s="27"/>
      <c r="GN79" s="27"/>
      <c r="GO79" s="27"/>
      <c r="GP79" s="27"/>
      <c r="GQ79" s="27"/>
      <c r="GR79" s="27"/>
      <c r="GS79" s="27"/>
      <c r="GT79" s="27"/>
      <c r="GU79" s="27"/>
      <c r="GV79" s="27"/>
      <c r="GW79" s="27"/>
      <c r="GX79" s="30"/>
      <c r="GY79" s="30"/>
      <c r="GZ79" s="30"/>
      <c r="HA79" s="30"/>
      <c r="HB79" s="28"/>
      <c r="HC79" s="28"/>
      <c r="HD79" s="28"/>
      <c r="HE79" s="28"/>
      <c r="HF79" s="28"/>
      <c r="HG79" s="28"/>
      <c r="HH79" s="28"/>
      <c r="HI79" s="28"/>
      <c r="HJ79" s="28"/>
      <c r="HK79" s="28"/>
      <c r="HL79" s="27"/>
      <c r="HM79" s="27"/>
      <c r="HN79" s="27"/>
      <c r="HO79" s="27"/>
      <c r="HP79" s="27"/>
      <c r="HQ79" s="27"/>
      <c r="HR79" s="27"/>
      <c r="HS79" s="27"/>
      <c r="HT79" s="27"/>
      <c r="HU79" s="27"/>
      <c r="HV79" s="27"/>
      <c r="HW79" s="27"/>
      <c r="HX79" s="27"/>
      <c r="HY79" s="27"/>
      <c r="HZ79" s="27"/>
      <c r="IA79" s="27"/>
      <c r="IB79" s="27"/>
      <c r="IC79" s="27"/>
      <c r="ID79" s="27"/>
      <c r="IE79" s="27"/>
    </row>
    <row r="80" spans="1:239" hidden="1" x14ac:dyDescent="0.25">
      <c r="A80" s="25">
        <v>1851</v>
      </c>
      <c r="B80" s="26"/>
      <c r="C80" s="26"/>
      <c r="D80" s="26"/>
      <c r="E80" s="26"/>
      <c r="F80" s="26"/>
      <c r="G80" s="27"/>
      <c r="H80" s="27"/>
      <c r="I80" s="27"/>
      <c r="J80" s="27"/>
      <c r="K80" s="27"/>
      <c r="L80" s="26"/>
      <c r="M80" s="26"/>
      <c r="N80" s="26"/>
      <c r="O80" s="26"/>
      <c r="P80" s="26"/>
      <c r="Q80" s="27"/>
      <c r="R80" s="27"/>
      <c r="S80" s="27"/>
      <c r="T80" s="27"/>
      <c r="U80" s="27"/>
      <c r="V80" s="28"/>
      <c r="W80" s="28"/>
      <c r="X80" s="28"/>
      <c r="Y80" s="28"/>
      <c r="Z80" s="28"/>
      <c r="AA80" s="28"/>
      <c r="AB80" s="28"/>
      <c r="AC80" s="28"/>
      <c r="AD80" s="28"/>
      <c r="AE80" s="28"/>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6"/>
      <c r="BF80" s="26"/>
      <c r="BG80" s="26"/>
      <c r="BH80" s="26"/>
      <c r="BI80" s="26"/>
      <c r="BJ80" s="27"/>
      <c r="BK80" s="27"/>
      <c r="BL80" s="27"/>
      <c r="BM80" s="27"/>
      <c r="BN80" s="27"/>
      <c r="BO80" s="27"/>
      <c r="BP80" s="27"/>
      <c r="BQ80" s="27"/>
      <c r="BR80" s="27"/>
      <c r="BS80" s="27"/>
      <c r="BT80" s="26"/>
      <c r="BU80" s="26"/>
      <c r="BV80" s="26"/>
      <c r="BW80" s="26"/>
      <c r="BX80" s="26"/>
      <c r="BY80" s="29"/>
      <c r="BZ80" s="29"/>
      <c r="CA80" s="29"/>
      <c r="CB80" s="29"/>
      <c r="CC80" s="27"/>
      <c r="CD80" s="27"/>
      <c r="CE80" s="27"/>
      <c r="CF80" s="27"/>
      <c r="CG80" s="27"/>
      <c r="CH80" s="26"/>
      <c r="CI80" s="26"/>
      <c r="CJ80" s="26"/>
      <c r="CK80" s="26"/>
      <c r="CL80" s="26"/>
      <c r="CM80" s="30"/>
      <c r="CN80" s="30"/>
      <c r="CO80" s="30"/>
      <c r="CP80" s="30"/>
      <c r="CQ80" s="26"/>
      <c r="CR80" s="26"/>
      <c r="CS80" s="26"/>
      <c r="CT80" s="26"/>
      <c r="CU80" s="26"/>
      <c r="CV80" s="26"/>
      <c r="CW80" s="26"/>
      <c r="CX80" s="26"/>
      <c r="CY80" s="26"/>
      <c r="CZ80" s="26"/>
      <c r="DA80" s="26"/>
      <c r="DB80" s="26"/>
      <c r="DC80" s="26"/>
      <c r="DD80" s="26"/>
      <c r="DE80" s="26"/>
      <c r="DF80" s="27"/>
      <c r="DG80" s="27"/>
      <c r="DH80" s="27"/>
      <c r="DI80" s="27"/>
      <c r="DJ80" s="27"/>
      <c r="DK80" s="26"/>
      <c r="DL80" s="26"/>
      <c r="DM80" s="26"/>
      <c r="DN80" s="26"/>
      <c r="DO80" s="26"/>
      <c r="DP80" s="27"/>
      <c r="DQ80" s="27"/>
      <c r="DR80" s="27"/>
      <c r="DS80" s="27"/>
      <c r="DT80" s="27"/>
      <c r="DU80" s="30"/>
      <c r="DV80" s="30"/>
      <c r="DW80" s="30"/>
      <c r="DX80" s="30"/>
      <c r="DY80" s="28"/>
      <c r="DZ80" s="28"/>
      <c r="EA80" s="28"/>
      <c r="EB80" s="28"/>
      <c r="EC80" s="28"/>
      <c r="ED80" s="27"/>
      <c r="EE80" s="27"/>
      <c r="EF80" s="27"/>
      <c r="EG80" s="27"/>
      <c r="EH80" s="27"/>
      <c r="EI80" s="27"/>
      <c r="EJ80" s="27"/>
      <c r="EK80" s="27"/>
      <c r="EL80" s="27"/>
      <c r="EM80" s="27"/>
      <c r="EN80" s="26"/>
      <c r="EO80" s="26"/>
      <c r="EP80" s="26"/>
      <c r="EQ80" s="26"/>
      <c r="ER80" s="26"/>
      <c r="ES80" s="27"/>
      <c r="ET80" s="27"/>
      <c r="EU80" s="27"/>
      <c r="EV80" s="27"/>
      <c r="EW80" s="27"/>
      <c r="EX80" s="27"/>
      <c r="EY80" s="27"/>
      <c r="EZ80" s="27"/>
      <c r="FA80" s="27"/>
      <c r="FB80" s="27"/>
      <c r="FC80" s="27"/>
      <c r="FD80" s="27"/>
      <c r="FE80" s="27"/>
      <c r="FF80" s="27"/>
      <c r="FG80" s="27"/>
      <c r="FH80" s="28"/>
      <c r="FI80" s="28"/>
      <c r="FJ80" s="28"/>
      <c r="FK80" s="28"/>
      <c r="FL80" s="28"/>
      <c r="FM80" s="28"/>
      <c r="FN80" s="28"/>
      <c r="FO80" s="28"/>
      <c r="FP80" s="28"/>
      <c r="FQ80" s="28"/>
      <c r="FR80" s="26"/>
      <c r="FS80" s="26"/>
      <c r="FT80" s="26"/>
      <c r="FU80" s="26"/>
      <c r="FV80" s="26"/>
      <c r="FW80" s="28"/>
      <c r="FX80" s="28"/>
      <c r="FY80" s="28"/>
      <c r="FZ80" s="28"/>
      <c r="GA80" s="28"/>
      <c r="GB80" s="30"/>
      <c r="GC80" s="30"/>
      <c r="GD80" s="30"/>
      <c r="GE80" s="30"/>
      <c r="GF80" s="27"/>
      <c r="GG80" s="27"/>
      <c r="GH80" s="27"/>
      <c r="GI80" s="27"/>
      <c r="GJ80" s="27"/>
      <c r="GK80" s="27"/>
      <c r="GL80" s="27"/>
      <c r="GM80" s="27"/>
      <c r="GN80" s="27"/>
      <c r="GO80" s="27"/>
      <c r="GP80" s="27"/>
      <c r="GQ80" s="27"/>
      <c r="GR80" s="27"/>
      <c r="GS80" s="27"/>
      <c r="GT80" s="27"/>
      <c r="GU80" s="27"/>
      <c r="GV80" s="27"/>
      <c r="GW80" s="27"/>
      <c r="GX80" s="30"/>
      <c r="GY80" s="30"/>
      <c r="GZ80" s="30"/>
      <c r="HA80" s="30"/>
      <c r="HB80" s="28"/>
      <c r="HC80" s="28"/>
      <c r="HD80" s="28"/>
      <c r="HE80" s="28"/>
      <c r="HF80" s="28"/>
      <c r="HG80" s="28"/>
      <c r="HH80" s="28"/>
      <c r="HI80" s="28"/>
      <c r="HJ80" s="28"/>
      <c r="HK80" s="28"/>
      <c r="HL80" s="27"/>
      <c r="HM80" s="27"/>
      <c r="HN80" s="27"/>
      <c r="HO80" s="27"/>
      <c r="HP80" s="27"/>
      <c r="HQ80" s="27"/>
      <c r="HR80" s="27"/>
      <c r="HS80" s="27"/>
      <c r="HT80" s="27"/>
      <c r="HU80" s="27"/>
      <c r="HV80" s="27"/>
      <c r="HW80" s="27"/>
      <c r="HX80" s="27"/>
      <c r="HY80" s="27"/>
      <c r="HZ80" s="27"/>
      <c r="IA80" s="27"/>
      <c r="IB80" s="27"/>
      <c r="IC80" s="27"/>
      <c r="ID80" s="27"/>
      <c r="IE80" s="27"/>
    </row>
    <row r="81" spans="1:239" hidden="1" x14ac:dyDescent="0.25">
      <c r="A81" s="25">
        <v>1852</v>
      </c>
      <c r="B81" s="26"/>
      <c r="C81" s="26"/>
      <c r="D81" s="26"/>
      <c r="E81" s="26"/>
      <c r="F81" s="26"/>
      <c r="G81" s="27"/>
      <c r="H81" s="27"/>
      <c r="I81" s="27"/>
      <c r="J81" s="27"/>
      <c r="K81" s="27"/>
      <c r="L81" s="26"/>
      <c r="M81" s="26"/>
      <c r="N81" s="26"/>
      <c r="O81" s="26"/>
      <c r="P81" s="26"/>
      <c r="Q81" s="27"/>
      <c r="R81" s="27"/>
      <c r="S81" s="27"/>
      <c r="T81" s="27"/>
      <c r="U81" s="27"/>
      <c r="V81" s="28"/>
      <c r="W81" s="28"/>
      <c r="X81" s="28"/>
      <c r="Y81" s="28"/>
      <c r="Z81" s="28"/>
      <c r="AA81" s="28"/>
      <c r="AB81" s="28"/>
      <c r="AC81" s="28"/>
      <c r="AD81" s="28"/>
      <c r="AE81" s="28"/>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6"/>
      <c r="BF81" s="26"/>
      <c r="BG81" s="26"/>
      <c r="BH81" s="26"/>
      <c r="BI81" s="26"/>
      <c r="BJ81" s="27"/>
      <c r="BK81" s="27"/>
      <c r="BL81" s="27"/>
      <c r="BM81" s="27"/>
      <c r="BN81" s="27"/>
      <c r="BO81" s="27"/>
      <c r="BP81" s="27"/>
      <c r="BQ81" s="27"/>
      <c r="BR81" s="27"/>
      <c r="BS81" s="27"/>
      <c r="BT81" s="26"/>
      <c r="BU81" s="26"/>
      <c r="BV81" s="26"/>
      <c r="BW81" s="26"/>
      <c r="BX81" s="26"/>
      <c r="BY81" s="29"/>
      <c r="BZ81" s="29"/>
      <c r="CA81" s="29"/>
      <c r="CB81" s="29"/>
      <c r="CC81" s="27"/>
      <c r="CD81" s="27"/>
      <c r="CE81" s="27"/>
      <c r="CF81" s="27"/>
      <c r="CG81" s="27"/>
      <c r="CH81" s="26"/>
      <c r="CI81" s="26"/>
      <c r="CJ81" s="26"/>
      <c r="CK81" s="26"/>
      <c r="CL81" s="26"/>
      <c r="CM81" s="30"/>
      <c r="CN81" s="30"/>
      <c r="CO81" s="30"/>
      <c r="CP81" s="30"/>
      <c r="CQ81" s="26"/>
      <c r="CR81" s="26"/>
      <c r="CS81" s="26"/>
      <c r="CT81" s="26"/>
      <c r="CU81" s="26"/>
      <c r="CV81" s="26"/>
      <c r="CW81" s="26"/>
      <c r="CX81" s="26"/>
      <c r="CY81" s="26"/>
      <c r="CZ81" s="26"/>
      <c r="DA81" s="26"/>
      <c r="DB81" s="26"/>
      <c r="DC81" s="26"/>
      <c r="DD81" s="26"/>
      <c r="DE81" s="26"/>
      <c r="DF81" s="27"/>
      <c r="DG81" s="27"/>
      <c r="DH81" s="27"/>
      <c r="DI81" s="27"/>
      <c r="DJ81" s="27"/>
      <c r="DK81" s="26"/>
      <c r="DL81" s="26"/>
      <c r="DM81" s="26"/>
      <c r="DN81" s="26"/>
      <c r="DO81" s="26"/>
      <c r="DP81" s="27"/>
      <c r="DQ81" s="27"/>
      <c r="DR81" s="27"/>
      <c r="DS81" s="27"/>
      <c r="DT81" s="27"/>
      <c r="DU81" s="30"/>
      <c r="DV81" s="30"/>
      <c r="DW81" s="30"/>
      <c r="DX81" s="30"/>
      <c r="DY81" s="28"/>
      <c r="DZ81" s="28"/>
      <c r="EA81" s="28"/>
      <c r="EB81" s="28"/>
      <c r="EC81" s="28"/>
      <c r="ED81" s="27"/>
      <c r="EE81" s="27"/>
      <c r="EF81" s="27"/>
      <c r="EG81" s="27"/>
      <c r="EH81" s="27"/>
      <c r="EI81" s="27"/>
      <c r="EJ81" s="27"/>
      <c r="EK81" s="27"/>
      <c r="EL81" s="27"/>
      <c r="EM81" s="27"/>
      <c r="EN81" s="26"/>
      <c r="EO81" s="26"/>
      <c r="EP81" s="26"/>
      <c r="EQ81" s="26"/>
      <c r="ER81" s="26"/>
      <c r="ES81" s="27"/>
      <c r="ET81" s="27"/>
      <c r="EU81" s="27"/>
      <c r="EV81" s="27"/>
      <c r="EW81" s="27"/>
      <c r="EX81" s="27"/>
      <c r="EY81" s="27"/>
      <c r="EZ81" s="27"/>
      <c r="FA81" s="27"/>
      <c r="FB81" s="27"/>
      <c r="FC81" s="27"/>
      <c r="FD81" s="27"/>
      <c r="FE81" s="27"/>
      <c r="FF81" s="27"/>
      <c r="FG81" s="27"/>
      <c r="FH81" s="28"/>
      <c r="FI81" s="28"/>
      <c r="FJ81" s="28"/>
      <c r="FK81" s="28"/>
      <c r="FL81" s="28"/>
      <c r="FM81" s="28"/>
      <c r="FN81" s="28"/>
      <c r="FO81" s="28"/>
      <c r="FP81" s="28"/>
      <c r="FQ81" s="28"/>
      <c r="FR81" s="26"/>
      <c r="FS81" s="26"/>
      <c r="FT81" s="26"/>
      <c r="FU81" s="26"/>
      <c r="FV81" s="26"/>
      <c r="FW81" s="28"/>
      <c r="FX81" s="28"/>
      <c r="FY81" s="28"/>
      <c r="FZ81" s="28"/>
      <c r="GA81" s="28"/>
      <c r="GB81" s="30"/>
      <c r="GC81" s="30"/>
      <c r="GD81" s="30"/>
      <c r="GE81" s="30"/>
      <c r="GF81" s="27"/>
      <c r="GG81" s="27"/>
      <c r="GH81" s="27"/>
      <c r="GI81" s="27"/>
      <c r="GJ81" s="27"/>
      <c r="GK81" s="27"/>
      <c r="GL81" s="27"/>
      <c r="GM81" s="27"/>
      <c r="GN81" s="27"/>
      <c r="GO81" s="27"/>
      <c r="GP81" s="27"/>
      <c r="GQ81" s="27"/>
      <c r="GR81" s="27"/>
      <c r="GS81" s="27"/>
      <c r="GT81" s="27"/>
      <c r="GU81" s="27"/>
      <c r="GV81" s="27"/>
      <c r="GW81" s="27"/>
      <c r="GX81" s="30"/>
      <c r="GY81" s="30"/>
      <c r="GZ81" s="30"/>
      <c r="HA81" s="30"/>
      <c r="HB81" s="28"/>
      <c r="HC81" s="28"/>
      <c r="HD81" s="28"/>
      <c r="HE81" s="28"/>
      <c r="HF81" s="28"/>
      <c r="HG81" s="28"/>
      <c r="HH81" s="28"/>
      <c r="HI81" s="28"/>
      <c r="HJ81" s="28"/>
      <c r="HK81" s="28"/>
      <c r="HL81" s="27"/>
      <c r="HM81" s="27"/>
      <c r="HN81" s="27"/>
      <c r="HO81" s="27"/>
      <c r="HP81" s="27"/>
      <c r="HQ81" s="27"/>
      <c r="HR81" s="27"/>
      <c r="HS81" s="27"/>
      <c r="HT81" s="27"/>
      <c r="HU81" s="27"/>
      <c r="HV81" s="27"/>
      <c r="HW81" s="27"/>
      <c r="HX81" s="27"/>
      <c r="HY81" s="27"/>
      <c r="HZ81" s="27"/>
      <c r="IA81" s="27"/>
      <c r="IB81" s="27"/>
      <c r="IC81" s="27"/>
      <c r="ID81" s="27"/>
      <c r="IE81" s="27"/>
    </row>
    <row r="82" spans="1:239" hidden="1" x14ac:dyDescent="0.25">
      <c r="A82" s="25">
        <v>1853</v>
      </c>
      <c r="B82" s="26"/>
      <c r="C82" s="26"/>
      <c r="D82" s="26"/>
      <c r="E82" s="26"/>
      <c r="F82" s="26"/>
      <c r="G82" s="27"/>
      <c r="H82" s="27"/>
      <c r="I82" s="27"/>
      <c r="J82" s="27"/>
      <c r="K82" s="27"/>
      <c r="L82" s="26"/>
      <c r="M82" s="26"/>
      <c r="N82" s="26"/>
      <c r="O82" s="26"/>
      <c r="P82" s="26"/>
      <c r="Q82" s="27"/>
      <c r="R82" s="27"/>
      <c r="S82" s="27"/>
      <c r="T82" s="27"/>
      <c r="U82" s="27"/>
      <c r="V82" s="28"/>
      <c r="W82" s="28"/>
      <c r="X82" s="28"/>
      <c r="Y82" s="28"/>
      <c r="Z82" s="28"/>
      <c r="AA82" s="28"/>
      <c r="AB82" s="28"/>
      <c r="AC82" s="28"/>
      <c r="AD82" s="28"/>
      <c r="AE82" s="28"/>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6"/>
      <c r="BF82" s="26"/>
      <c r="BG82" s="26"/>
      <c r="BH82" s="26"/>
      <c r="BI82" s="26"/>
      <c r="BJ82" s="27"/>
      <c r="BK82" s="27"/>
      <c r="BL82" s="27"/>
      <c r="BM82" s="27"/>
      <c r="BN82" s="27"/>
      <c r="BO82" s="27"/>
      <c r="BP82" s="27"/>
      <c r="BQ82" s="27"/>
      <c r="BR82" s="27"/>
      <c r="BS82" s="27"/>
      <c r="BT82" s="26"/>
      <c r="BU82" s="26"/>
      <c r="BV82" s="26"/>
      <c r="BW82" s="26"/>
      <c r="BX82" s="26"/>
      <c r="BY82" s="29"/>
      <c r="BZ82" s="29"/>
      <c r="CA82" s="29"/>
      <c r="CB82" s="29"/>
      <c r="CC82" s="27"/>
      <c r="CD82" s="27"/>
      <c r="CE82" s="27"/>
      <c r="CF82" s="27"/>
      <c r="CG82" s="27"/>
      <c r="CH82" s="26"/>
      <c r="CI82" s="26"/>
      <c r="CJ82" s="26"/>
      <c r="CK82" s="26"/>
      <c r="CL82" s="26"/>
      <c r="CM82" s="30"/>
      <c r="CN82" s="30"/>
      <c r="CO82" s="30"/>
      <c r="CP82" s="30"/>
      <c r="CQ82" s="26"/>
      <c r="CR82" s="26"/>
      <c r="CS82" s="26"/>
      <c r="CT82" s="26"/>
      <c r="CU82" s="26"/>
      <c r="CV82" s="26"/>
      <c r="CW82" s="26"/>
      <c r="CX82" s="26"/>
      <c r="CY82" s="26"/>
      <c r="CZ82" s="26"/>
      <c r="DA82" s="26"/>
      <c r="DB82" s="26"/>
      <c r="DC82" s="26"/>
      <c r="DD82" s="26"/>
      <c r="DE82" s="26"/>
      <c r="DF82" s="27"/>
      <c r="DG82" s="27"/>
      <c r="DH82" s="27"/>
      <c r="DI82" s="27"/>
      <c r="DJ82" s="27"/>
      <c r="DK82" s="26"/>
      <c r="DL82" s="26"/>
      <c r="DM82" s="26"/>
      <c r="DN82" s="26"/>
      <c r="DO82" s="26"/>
      <c r="DP82" s="27"/>
      <c r="DQ82" s="27"/>
      <c r="DR82" s="27"/>
      <c r="DS82" s="27"/>
      <c r="DT82" s="27"/>
      <c r="DU82" s="30"/>
      <c r="DV82" s="30"/>
      <c r="DW82" s="30"/>
      <c r="DX82" s="30"/>
      <c r="DY82" s="28"/>
      <c r="DZ82" s="28"/>
      <c r="EA82" s="28"/>
      <c r="EB82" s="28"/>
      <c r="EC82" s="28"/>
      <c r="ED82" s="27"/>
      <c r="EE82" s="27"/>
      <c r="EF82" s="27"/>
      <c r="EG82" s="27"/>
      <c r="EH82" s="27"/>
      <c r="EI82" s="27"/>
      <c r="EJ82" s="27"/>
      <c r="EK82" s="27"/>
      <c r="EL82" s="27"/>
      <c r="EM82" s="27"/>
      <c r="EN82" s="26"/>
      <c r="EO82" s="26"/>
      <c r="EP82" s="26"/>
      <c r="EQ82" s="26"/>
      <c r="ER82" s="26"/>
      <c r="ES82" s="27"/>
      <c r="ET82" s="27"/>
      <c r="EU82" s="27"/>
      <c r="EV82" s="27"/>
      <c r="EW82" s="27"/>
      <c r="EX82" s="27"/>
      <c r="EY82" s="27"/>
      <c r="EZ82" s="27"/>
      <c r="FA82" s="27"/>
      <c r="FB82" s="27"/>
      <c r="FC82" s="27"/>
      <c r="FD82" s="27"/>
      <c r="FE82" s="27"/>
      <c r="FF82" s="27"/>
      <c r="FG82" s="27"/>
      <c r="FH82" s="28"/>
      <c r="FI82" s="28"/>
      <c r="FJ82" s="28"/>
      <c r="FK82" s="28"/>
      <c r="FL82" s="28"/>
      <c r="FM82" s="28"/>
      <c r="FN82" s="28"/>
      <c r="FO82" s="28"/>
      <c r="FP82" s="28"/>
      <c r="FQ82" s="28"/>
      <c r="FR82" s="26"/>
      <c r="FS82" s="26"/>
      <c r="FT82" s="26"/>
      <c r="FU82" s="26"/>
      <c r="FV82" s="26"/>
      <c r="FW82" s="28"/>
      <c r="FX82" s="28"/>
      <c r="FY82" s="28"/>
      <c r="FZ82" s="28"/>
      <c r="GA82" s="28"/>
      <c r="GB82" s="30"/>
      <c r="GC82" s="30"/>
      <c r="GD82" s="30"/>
      <c r="GE82" s="30"/>
      <c r="GF82" s="27"/>
      <c r="GG82" s="27"/>
      <c r="GH82" s="27"/>
      <c r="GI82" s="27"/>
      <c r="GJ82" s="27"/>
      <c r="GK82" s="27"/>
      <c r="GL82" s="27"/>
      <c r="GM82" s="27"/>
      <c r="GN82" s="27"/>
      <c r="GO82" s="27"/>
      <c r="GP82" s="27"/>
      <c r="GQ82" s="27"/>
      <c r="GR82" s="27"/>
      <c r="GS82" s="27"/>
      <c r="GT82" s="27"/>
      <c r="GU82" s="27"/>
      <c r="GV82" s="27"/>
      <c r="GW82" s="27"/>
      <c r="GX82" s="30"/>
      <c r="GY82" s="30"/>
      <c r="GZ82" s="30"/>
      <c r="HA82" s="30"/>
      <c r="HB82" s="28"/>
      <c r="HC82" s="28"/>
      <c r="HD82" s="28"/>
      <c r="HE82" s="28"/>
      <c r="HF82" s="28"/>
      <c r="HG82" s="28"/>
      <c r="HH82" s="28"/>
      <c r="HI82" s="28"/>
      <c r="HJ82" s="28"/>
      <c r="HK82" s="28"/>
      <c r="HL82" s="27"/>
      <c r="HM82" s="27"/>
      <c r="HN82" s="27"/>
      <c r="HO82" s="27"/>
      <c r="HP82" s="27"/>
      <c r="HQ82" s="27"/>
      <c r="HR82" s="27"/>
      <c r="HS82" s="27"/>
      <c r="HT82" s="27"/>
      <c r="HU82" s="27"/>
      <c r="HV82" s="27"/>
      <c r="HW82" s="27"/>
      <c r="HX82" s="27"/>
      <c r="HY82" s="27"/>
      <c r="HZ82" s="27"/>
      <c r="IA82" s="27"/>
      <c r="IB82" s="27"/>
      <c r="IC82" s="27"/>
      <c r="ID82" s="27"/>
      <c r="IE82" s="27"/>
    </row>
    <row r="83" spans="1:239" hidden="1" x14ac:dyDescent="0.25">
      <c r="A83" s="25">
        <v>1854</v>
      </c>
      <c r="B83" s="26"/>
      <c r="C83" s="26"/>
      <c r="D83" s="26"/>
      <c r="E83" s="26"/>
      <c r="F83" s="26"/>
      <c r="G83" s="27"/>
      <c r="H83" s="27"/>
      <c r="I83" s="27"/>
      <c r="J83" s="27"/>
      <c r="K83" s="27"/>
      <c r="L83" s="26"/>
      <c r="M83" s="26"/>
      <c r="N83" s="26"/>
      <c r="O83" s="26"/>
      <c r="P83" s="26"/>
      <c r="Q83" s="27"/>
      <c r="R83" s="27"/>
      <c r="S83" s="27"/>
      <c r="T83" s="27"/>
      <c r="U83" s="27"/>
      <c r="V83" s="28"/>
      <c r="W83" s="28"/>
      <c r="X83" s="28"/>
      <c r="Y83" s="28"/>
      <c r="Z83" s="28"/>
      <c r="AA83" s="28"/>
      <c r="AB83" s="28"/>
      <c r="AC83" s="28"/>
      <c r="AD83" s="28"/>
      <c r="AE83" s="28"/>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6"/>
      <c r="BF83" s="26"/>
      <c r="BG83" s="26"/>
      <c r="BH83" s="26"/>
      <c r="BI83" s="26"/>
      <c r="BJ83" s="27"/>
      <c r="BK83" s="27"/>
      <c r="BL83" s="27"/>
      <c r="BM83" s="27"/>
      <c r="BN83" s="27"/>
      <c r="BO83" s="27"/>
      <c r="BP83" s="27"/>
      <c r="BQ83" s="27"/>
      <c r="BR83" s="27"/>
      <c r="BS83" s="27"/>
      <c r="BT83" s="26"/>
      <c r="BU83" s="26"/>
      <c r="BV83" s="26"/>
      <c r="BW83" s="26"/>
      <c r="BX83" s="26"/>
      <c r="BY83" s="29"/>
      <c r="BZ83" s="29"/>
      <c r="CA83" s="29"/>
      <c r="CB83" s="29"/>
      <c r="CC83" s="27"/>
      <c r="CD83" s="27"/>
      <c r="CE83" s="27"/>
      <c r="CF83" s="27"/>
      <c r="CG83" s="27"/>
      <c r="CH83" s="26"/>
      <c r="CI83" s="26"/>
      <c r="CJ83" s="26"/>
      <c r="CK83" s="26"/>
      <c r="CL83" s="26"/>
      <c r="CM83" s="30"/>
      <c r="CN83" s="30"/>
      <c r="CO83" s="30"/>
      <c r="CP83" s="30"/>
      <c r="CQ83" s="26"/>
      <c r="CR83" s="26"/>
      <c r="CS83" s="26"/>
      <c r="CT83" s="26"/>
      <c r="CU83" s="26"/>
      <c r="CV83" s="26"/>
      <c r="CW83" s="26"/>
      <c r="CX83" s="26"/>
      <c r="CY83" s="26"/>
      <c r="CZ83" s="26"/>
      <c r="DA83" s="26"/>
      <c r="DB83" s="26"/>
      <c r="DC83" s="26"/>
      <c r="DD83" s="26"/>
      <c r="DE83" s="26"/>
      <c r="DF83" s="27"/>
      <c r="DG83" s="27"/>
      <c r="DH83" s="27"/>
      <c r="DI83" s="27"/>
      <c r="DJ83" s="27"/>
      <c r="DK83" s="26"/>
      <c r="DL83" s="26"/>
      <c r="DM83" s="26"/>
      <c r="DN83" s="26"/>
      <c r="DO83" s="26"/>
      <c r="DP83" s="27"/>
      <c r="DQ83" s="27"/>
      <c r="DR83" s="27"/>
      <c r="DS83" s="27"/>
      <c r="DT83" s="27"/>
      <c r="DU83" s="30"/>
      <c r="DV83" s="30"/>
      <c r="DW83" s="30"/>
      <c r="DX83" s="30"/>
      <c r="DY83" s="28"/>
      <c r="DZ83" s="28"/>
      <c r="EA83" s="28"/>
      <c r="EB83" s="28"/>
      <c r="EC83" s="28"/>
      <c r="ED83" s="27"/>
      <c r="EE83" s="27"/>
      <c r="EF83" s="27"/>
      <c r="EG83" s="27"/>
      <c r="EH83" s="27"/>
      <c r="EI83" s="27"/>
      <c r="EJ83" s="27"/>
      <c r="EK83" s="27"/>
      <c r="EL83" s="27"/>
      <c r="EM83" s="27"/>
      <c r="EN83" s="26"/>
      <c r="EO83" s="26"/>
      <c r="EP83" s="26"/>
      <c r="EQ83" s="26"/>
      <c r="ER83" s="26"/>
      <c r="ES83" s="27"/>
      <c r="ET83" s="27"/>
      <c r="EU83" s="27"/>
      <c r="EV83" s="27"/>
      <c r="EW83" s="27"/>
      <c r="EX83" s="27"/>
      <c r="EY83" s="27"/>
      <c r="EZ83" s="27"/>
      <c r="FA83" s="27"/>
      <c r="FB83" s="27"/>
      <c r="FC83" s="27"/>
      <c r="FD83" s="27"/>
      <c r="FE83" s="27"/>
      <c r="FF83" s="27"/>
      <c r="FG83" s="27"/>
      <c r="FH83" s="28"/>
      <c r="FI83" s="28"/>
      <c r="FJ83" s="28"/>
      <c r="FK83" s="28"/>
      <c r="FL83" s="28"/>
      <c r="FM83" s="28"/>
      <c r="FN83" s="28"/>
      <c r="FO83" s="28"/>
      <c r="FP83" s="28"/>
      <c r="FQ83" s="28"/>
      <c r="FR83" s="26"/>
      <c r="FS83" s="26"/>
      <c r="FT83" s="26"/>
      <c r="FU83" s="26"/>
      <c r="FV83" s="26"/>
      <c r="FW83" s="28"/>
      <c r="FX83" s="28"/>
      <c r="FY83" s="28"/>
      <c r="FZ83" s="28"/>
      <c r="GA83" s="28"/>
      <c r="GB83" s="30"/>
      <c r="GC83" s="30"/>
      <c r="GD83" s="30"/>
      <c r="GE83" s="30"/>
      <c r="GF83" s="27"/>
      <c r="GG83" s="27"/>
      <c r="GH83" s="27"/>
      <c r="GI83" s="27"/>
      <c r="GJ83" s="27"/>
      <c r="GK83" s="27"/>
      <c r="GL83" s="27"/>
      <c r="GM83" s="27"/>
      <c r="GN83" s="27"/>
      <c r="GO83" s="27"/>
      <c r="GP83" s="27"/>
      <c r="GQ83" s="27"/>
      <c r="GR83" s="27"/>
      <c r="GS83" s="27"/>
      <c r="GT83" s="27"/>
      <c r="GU83" s="27"/>
      <c r="GV83" s="27"/>
      <c r="GW83" s="27"/>
      <c r="GX83" s="30"/>
      <c r="GY83" s="30"/>
      <c r="GZ83" s="30"/>
      <c r="HA83" s="30"/>
      <c r="HB83" s="28"/>
      <c r="HC83" s="28"/>
      <c r="HD83" s="28"/>
      <c r="HE83" s="28"/>
      <c r="HF83" s="28"/>
      <c r="HG83" s="28"/>
      <c r="HH83" s="28"/>
      <c r="HI83" s="28"/>
      <c r="HJ83" s="28"/>
      <c r="HK83" s="28"/>
      <c r="HL83" s="27"/>
      <c r="HM83" s="27"/>
      <c r="HN83" s="27"/>
      <c r="HO83" s="27"/>
      <c r="HP83" s="27"/>
      <c r="HQ83" s="27"/>
      <c r="HR83" s="27"/>
      <c r="HS83" s="27"/>
      <c r="HT83" s="27"/>
      <c r="HU83" s="27"/>
      <c r="HV83" s="27"/>
      <c r="HW83" s="27"/>
      <c r="HX83" s="27"/>
      <c r="HY83" s="27"/>
      <c r="HZ83" s="27"/>
      <c r="IA83" s="27"/>
      <c r="IB83" s="27"/>
      <c r="IC83" s="27"/>
      <c r="ID83" s="27"/>
      <c r="IE83" s="27"/>
    </row>
    <row r="84" spans="1:239" hidden="1" x14ac:dyDescent="0.25">
      <c r="A84" s="25">
        <v>1855</v>
      </c>
      <c r="B84" s="26"/>
      <c r="C84" s="26"/>
      <c r="D84" s="26"/>
      <c r="E84" s="26"/>
      <c r="F84" s="26"/>
      <c r="G84" s="27"/>
      <c r="H84" s="27"/>
      <c r="I84" s="27"/>
      <c r="J84" s="27"/>
      <c r="K84" s="27"/>
      <c r="L84" s="26"/>
      <c r="M84" s="26"/>
      <c r="N84" s="26"/>
      <c r="O84" s="26"/>
      <c r="P84" s="26"/>
      <c r="Q84" s="27"/>
      <c r="R84" s="27"/>
      <c r="S84" s="27"/>
      <c r="T84" s="27"/>
      <c r="U84" s="27"/>
      <c r="V84" s="28"/>
      <c r="W84" s="28"/>
      <c r="X84" s="28"/>
      <c r="Y84" s="28"/>
      <c r="Z84" s="28"/>
      <c r="AA84" s="28"/>
      <c r="AB84" s="28"/>
      <c r="AC84" s="28"/>
      <c r="AD84" s="28"/>
      <c r="AE84" s="28"/>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6"/>
      <c r="BF84" s="26"/>
      <c r="BG84" s="26"/>
      <c r="BH84" s="26"/>
      <c r="BI84" s="26"/>
      <c r="BJ84" s="27"/>
      <c r="BK84" s="27"/>
      <c r="BL84" s="27"/>
      <c r="BM84" s="27"/>
      <c r="BN84" s="27"/>
      <c r="BO84" s="27"/>
      <c r="BP84" s="27"/>
      <c r="BQ84" s="27"/>
      <c r="BR84" s="27"/>
      <c r="BS84" s="27"/>
      <c r="BT84" s="26"/>
      <c r="BU84" s="26"/>
      <c r="BV84" s="26"/>
      <c r="BW84" s="26"/>
      <c r="BX84" s="26"/>
      <c r="BY84" s="29"/>
      <c r="BZ84" s="29"/>
      <c r="CA84" s="29"/>
      <c r="CB84" s="29"/>
      <c r="CC84" s="27"/>
      <c r="CD84" s="27"/>
      <c r="CE84" s="27"/>
      <c r="CF84" s="27"/>
      <c r="CG84" s="27"/>
      <c r="CH84" s="26"/>
      <c r="CI84" s="26"/>
      <c r="CJ84" s="26"/>
      <c r="CK84" s="26"/>
      <c r="CL84" s="26"/>
      <c r="CM84" s="30"/>
      <c r="CN84" s="30"/>
      <c r="CO84" s="30"/>
      <c r="CP84" s="30"/>
      <c r="CQ84" s="26"/>
      <c r="CR84" s="26"/>
      <c r="CS84" s="26"/>
      <c r="CT84" s="26"/>
      <c r="CU84" s="26"/>
      <c r="CV84" s="26"/>
      <c r="CW84" s="26"/>
      <c r="CX84" s="26"/>
      <c r="CY84" s="26"/>
      <c r="CZ84" s="26"/>
      <c r="DA84" s="26"/>
      <c r="DB84" s="26"/>
      <c r="DC84" s="26"/>
      <c r="DD84" s="26"/>
      <c r="DE84" s="26"/>
      <c r="DF84" s="27"/>
      <c r="DG84" s="27"/>
      <c r="DH84" s="27"/>
      <c r="DI84" s="27"/>
      <c r="DJ84" s="27"/>
      <c r="DK84" s="26"/>
      <c r="DL84" s="26"/>
      <c r="DM84" s="26"/>
      <c r="DN84" s="26"/>
      <c r="DO84" s="26"/>
      <c r="DP84" s="27"/>
      <c r="DQ84" s="27"/>
      <c r="DR84" s="27"/>
      <c r="DS84" s="27"/>
      <c r="DT84" s="27"/>
      <c r="DU84" s="30"/>
      <c r="DV84" s="30"/>
      <c r="DW84" s="30"/>
      <c r="DX84" s="30"/>
      <c r="DY84" s="28"/>
      <c r="DZ84" s="28"/>
      <c r="EA84" s="28"/>
      <c r="EB84" s="28"/>
      <c r="EC84" s="28"/>
      <c r="ED84" s="27"/>
      <c r="EE84" s="27"/>
      <c r="EF84" s="27"/>
      <c r="EG84" s="27"/>
      <c r="EH84" s="27"/>
      <c r="EI84" s="27"/>
      <c r="EJ84" s="27"/>
      <c r="EK84" s="27"/>
      <c r="EL84" s="27"/>
      <c r="EM84" s="27"/>
      <c r="EN84" s="26"/>
      <c r="EO84" s="26"/>
      <c r="EP84" s="26"/>
      <c r="EQ84" s="26"/>
      <c r="ER84" s="26"/>
      <c r="ES84" s="27"/>
      <c r="ET84" s="27"/>
      <c r="EU84" s="27"/>
      <c r="EV84" s="27"/>
      <c r="EW84" s="27"/>
      <c r="EX84" s="27"/>
      <c r="EY84" s="27"/>
      <c r="EZ84" s="27"/>
      <c r="FA84" s="27"/>
      <c r="FB84" s="27"/>
      <c r="FC84" s="27"/>
      <c r="FD84" s="27"/>
      <c r="FE84" s="27"/>
      <c r="FF84" s="27"/>
      <c r="FG84" s="27"/>
      <c r="FH84" s="28"/>
      <c r="FI84" s="28"/>
      <c r="FJ84" s="28"/>
      <c r="FK84" s="28"/>
      <c r="FL84" s="28"/>
      <c r="FM84" s="28"/>
      <c r="FN84" s="28"/>
      <c r="FO84" s="28"/>
      <c r="FP84" s="28"/>
      <c r="FQ84" s="28"/>
      <c r="FR84" s="26"/>
      <c r="FS84" s="26"/>
      <c r="FT84" s="26"/>
      <c r="FU84" s="26"/>
      <c r="FV84" s="26"/>
      <c r="FW84" s="28"/>
      <c r="FX84" s="28"/>
      <c r="FY84" s="28"/>
      <c r="FZ84" s="28"/>
      <c r="GA84" s="28"/>
      <c r="GB84" s="30"/>
      <c r="GC84" s="30"/>
      <c r="GD84" s="30"/>
      <c r="GE84" s="30"/>
      <c r="GF84" s="27"/>
      <c r="GG84" s="27"/>
      <c r="GH84" s="27"/>
      <c r="GI84" s="27"/>
      <c r="GJ84" s="27"/>
      <c r="GK84" s="27"/>
      <c r="GL84" s="27"/>
      <c r="GM84" s="27"/>
      <c r="GN84" s="27"/>
      <c r="GO84" s="27"/>
      <c r="GP84" s="27"/>
      <c r="GQ84" s="27"/>
      <c r="GR84" s="27"/>
      <c r="GS84" s="27"/>
      <c r="GT84" s="27"/>
      <c r="GU84" s="27"/>
      <c r="GV84" s="27"/>
      <c r="GW84" s="27"/>
      <c r="GX84" s="30"/>
      <c r="GY84" s="30"/>
      <c r="GZ84" s="30"/>
      <c r="HA84" s="30"/>
      <c r="HB84" s="28"/>
      <c r="HC84" s="28"/>
      <c r="HD84" s="28"/>
      <c r="HE84" s="28"/>
      <c r="HF84" s="28"/>
      <c r="HG84" s="28"/>
      <c r="HH84" s="28"/>
      <c r="HI84" s="28"/>
      <c r="HJ84" s="28"/>
      <c r="HK84" s="28"/>
      <c r="HL84" s="27"/>
      <c r="HM84" s="27"/>
      <c r="HN84" s="27"/>
      <c r="HO84" s="27"/>
      <c r="HP84" s="27"/>
      <c r="HQ84" s="27"/>
      <c r="HR84" s="27"/>
      <c r="HS84" s="27"/>
      <c r="HT84" s="27"/>
      <c r="HU84" s="27"/>
      <c r="HV84" s="27"/>
      <c r="HW84" s="27"/>
      <c r="HX84" s="27"/>
      <c r="HY84" s="27"/>
      <c r="HZ84" s="27"/>
      <c r="IA84" s="27"/>
      <c r="IB84" s="27"/>
      <c r="IC84" s="27"/>
      <c r="ID84" s="27"/>
      <c r="IE84" s="27"/>
    </row>
    <row r="85" spans="1:239" hidden="1" x14ac:dyDescent="0.25">
      <c r="A85" s="25">
        <v>1856</v>
      </c>
      <c r="B85" s="26"/>
      <c r="C85" s="26"/>
      <c r="D85" s="26"/>
      <c r="E85" s="26"/>
      <c r="F85" s="26"/>
      <c r="G85" s="27"/>
      <c r="H85" s="27"/>
      <c r="I85" s="27"/>
      <c r="J85" s="27"/>
      <c r="K85" s="27"/>
      <c r="L85" s="26"/>
      <c r="M85" s="26"/>
      <c r="N85" s="26"/>
      <c r="O85" s="26"/>
      <c r="P85" s="26"/>
      <c r="Q85" s="27"/>
      <c r="R85" s="27"/>
      <c r="S85" s="27"/>
      <c r="T85" s="27"/>
      <c r="U85" s="27"/>
      <c r="V85" s="28"/>
      <c r="W85" s="28"/>
      <c r="X85" s="28"/>
      <c r="Y85" s="28"/>
      <c r="Z85" s="28"/>
      <c r="AA85" s="28"/>
      <c r="AB85" s="28"/>
      <c r="AC85" s="28"/>
      <c r="AD85" s="28"/>
      <c r="AE85" s="28"/>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6"/>
      <c r="BF85" s="26"/>
      <c r="BG85" s="26"/>
      <c r="BH85" s="26"/>
      <c r="BI85" s="26"/>
      <c r="BJ85" s="27"/>
      <c r="BK85" s="27"/>
      <c r="BL85" s="27"/>
      <c r="BM85" s="27"/>
      <c r="BN85" s="27"/>
      <c r="BO85" s="27"/>
      <c r="BP85" s="27"/>
      <c r="BQ85" s="27"/>
      <c r="BR85" s="27"/>
      <c r="BS85" s="27"/>
      <c r="BT85" s="26"/>
      <c r="BU85" s="26"/>
      <c r="BV85" s="26"/>
      <c r="BW85" s="26"/>
      <c r="BX85" s="26"/>
      <c r="BY85" s="29"/>
      <c r="BZ85" s="29"/>
      <c r="CA85" s="29"/>
      <c r="CB85" s="29"/>
      <c r="CC85" s="27"/>
      <c r="CD85" s="27"/>
      <c r="CE85" s="27"/>
      <c r="CF85" s="27"/>
      <c r="CG85" s="27"/>
      <c r="CH85" s="26"/>
      <c r="CI85" s="26"/>
      <c r="CJ85" s="26"/>
      <c r="CK85" s="26"/>
      <c r="CL85" s="26"/>
      <c r="CM85" s="30"/>
      <c r="CN85" s="30"/>
      <c r="CO85" s="30"/>
      <c r="CP85" s="30"/>
      <c r="CQ85" s="26"/>
      <c r="CR85" s="26"/>
      <c r="CS85" s="26"/>
      <c r="CT85" s="26"/>
      <c r="CU85" s="26"/>
      <c r="CV85" s="26"/>
      <c r="CW85" s="26"/>
      <c r="CX85" s="26"/>
      <c r="CY85" s="26"/>
      <c r="CZ85" s="26"/>
      <c r="DA85" s="26"/>
      <c r="DB85" s="26"/>
      <c r="DC85" s="26"/>
      <c r="DD85" s="26"/>
      <c r="DE85" s="26"/>
      <c r="DF85" s="27"/>
      <c r="DG85" s="27"/>
      <c r="DH85" s="27"/>
      <c r="DI85" s="27"/>
      <c r="DJ85" s="27"/>
      <c r="DK85" s="26"/>
      <c r="DL85" s="26"/>
      <c r="DM85" s="26"/>
      <c r="DN85" s="26"/>
      <c r="DO85" s="26"/>
      <c r="DP85" s="27"/>
      <c r="DQ85" s="27"/>
      <c r="DR85" s="27"/>
      <c r="DS85" s="27"/>
      <c r="DT85" s="27"/>
      <c r="DU85" s="30"/>
      <c r="DV85" s="30"/>
      <c r="DW85" s="30"/>
      <c r="DX85" s="30"/>
      <c r="DY85" s="28"/>
      <c r="DZ85" s="28"/>
      <c r="EA85" s="28"/>
      <c r="EB85" s="28"/>
      <c r="EC85" s="28"/>
      <c r="ED85" s="27"/>
      <c r="EE85" s="27"/>
      <c r="EF85" s="27"/>
      <c r="EG85" s="27"/>
      <c r="EH85" s="27"/>
      <c r="EI85" s="27"/>
      <c r="EJ85" s="27"/>
      <c r="EK85" s="27"/>
      <c r="EL85" s="27"/>
      <c r="EM85" s="27"/>
      <c r="EN85" s="26"/>
      <c r="EO85" s="26"/>
      <c r="EP85" s="26"/>
      <c r="EQ85" s="26"/>
      <c r="ER85" s="26"/>
      <c r="ES85" s="27"/>
      <c r="ET85" s="27"/>
      <c r="EU85" s="27"/>
      <c r="EV85" s="27"/>
      <c r="EW85" s="27"/>
      <c r="EX85" s="27"/>
      <c r="EY85" s="27"/>
      <c r="EZ85" s="27"/>
      <c r="FA85" s="27"/>
      <c r="FB85" s="27"/>
      <c r="FC85" s="27"/>
      <c r="FD85" s="27"/>
      <c r="FE85" s="27"/>
      <c r="FF85" s="27"/>
      <c r="FG85" s="27"/>
      <c r="FH85" s="28"/>
      <c r="FI85" s="28"/>
      <c r="FJ85" s="28"/>
      <c r="FK85" s="28"/>
      <c r="FL85" s="28"/>
      <c r="FM85" s="28"/>
      <c r="FN85" s="28"/>
      <c r="FO85" s="28"/>
      <c r="FP85" s="28"/>
      <c r="FQ85" s="28"/>
      <c r="FR85" s="26"/>
      <c r="FS85" s="26"/>
      <c r="FT85" s="26"/>
      <c r="FU85" s="26"/>
      <c r="FV85" s="26"/>
      <c r="FW85" s="28"/>
      <c r="FX85" s="28"/>
      <c r="FY85" s="28"/>
      <c r="FZ85" s="28"/>
      <c r="GA85" s="28"/>
      <c r="GB85" s="30"/>
      <c r="GC85" s="30"/>
      <c r="GD85" s="30"/>
      <c r="GE85" s="30"/>
      <c r="GF85" s="27"/>
      <c r="GG85" s="27"/>
      <c r="GH85" s="27"/>
      <c r="GI85" s="27"/>
      <c r="GJ85" s="27"/>
      <c r="GK85" s="27"/>
      <c r="GL85" s="27"/>
      <c r="GM85" s="27"/>
      <c r="GN85" s="27"/>
      <c r="GO85" s="27"/>
      <c r="GP85" s="27"/>
      <c r="GQ85" s="27"/>
      <c r="GR85" s="27"/>
      <c r="GS85" s="27"/>
      <c r="GT85" s="27"/>
      <c r="GU85" s="27"/>
      <c r="GV85" s="27"/>
      <c r="GW85" s="27"/>
      <c r="GX85" s="30"/>
      <c r="GY85" s="30"/>
      <c r="GZ85" s="30"/>
      <c r="HA85" s="30"/>
      <c r="HB85" s="28"/>
      <c r="HC85" s="28"/>
      <c r="HD85" s="28"/>
      <c r="HE85" s="28"/>
      <c r="HF85" s="28"/>
      <c r="HG85" s="28"/>
      <c r="HH85" s="28"/>
      <c r="HI85" s="28"/>
      <c r="HJ85" s="28"/>
      <c r="HK85" s="28"/>
      <c r="HL85" s="27"/>
      <c r="HM85" s="27"/>
      <c r="HN85" s="27"/>
      <c r="HO85" s="27"/>
      <c r="HP85" s="27"/>
      <c r="HQ85" s="27"/>
      <c r="HR85" s="27"/>
      <c r="HS85" s="27"/>
      <c r="HT85" s="27"/>
      <c r="HU85" s="27"/>
      <c r="HV85" s="27"/>
      <c r="HW85" s="27"/>
      <c r="HX85" s="27"/>
      <c r="HY85" s="27"/>
      <c r="HZ85" s="27"/>
      <c r="IA85" s="27"/>
      <c r="IB85" s="27"/>
      <c r="IC85" s="27"/>
      <c r="ID85" s="27"/>
      <c r="IE85" s="27"/>
    </row>
    <row r="86" spans="1:239" hidden="1" x14ac:dyDescent="0.25">
      <c r="A86" s="25">
        <v>1857</v>
      </c>
      <c r="B86" s="26"/>
      <c r="C86" s="26"/>
      <c r="D86" s="26"/>
      <c r="E86" s="26"/>
      <c r="F86" s="26"/>
      <c r="G86" s="27"/>
      <c r="H86" s="27"/>
      <c r="I86" s="27"/>
      <c r="J86" s="27"/>
      <c r="K86" s="27"/>
      <c r="L86" s="26"/>
      <c r="M86" s="26"/>
      <c r="N86" s="26"/>
      <c r="O86" s="26"/>
      <c r="P86" s="26"/>
      <c r="Q86" s="27"/>
      <c r="R86" s="27"/>
      <c r="S86" s="27"/>
      <c r="T86" s="27"/>
      <c r="U86" s="27"/>
      <c r="V86" s="28"/>
      <c r="W86" s="28"/>
      <c r="X86" s="28"/>
      <c r="Y86" s="28"/>
      <c r="Z86" s="28"/>
      <c r="AA86" s="28"/>
      <c r="AB86" s="28"/>
      <c r="AC86" s="28"/>
      <c r="AD86" s="28"/>
      <c r="AE86" s="28"/>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6"/>
      <c r="BF86" s="26"/>
      <c r="BG86" s="26"/>
      <c r="BH86" s="26"/>
      <c r="BI86" s="26"/>
      <c r="BJ86" s="27"/>
      <c r="BK86" s="27"/>
      <c r="BL86" s="27"/>
      <c r="BM86" s="27"/>
      <c r="BN86" s="27"/>
      <c r="BO86" s="27"/>
      <c r="BP86" s="27"/>
      <c r="BQ86" s="27"/>
      <c r="BR86" s="27"/>
      <c r="BS86" s="27"/>
      <c r="BT86" s="26"/>
      <c r="BU86" s="26"/>
      <c r="BV86" s="26"/>
      <c r="BW86" s="26"/>
      <c r="BX86" s="26"/>
      <c r="BY86" s="29"/>
      <c r="BZ86" s="29"/>
      <c r="CA86" s="29"/>
      <c r="CB86" s="29"/>
      <c r="CC86" s="27"/>
      <c r="CD86" s="27"/>
      <c r="CE86" s="27"/>
      <c r="CF86" s="27"/>
      <c r="CG86" s="27"/>
      <c r="CH86" s="26"/>
      <c r="CI86" s="26"/>
      <c r="CJ86" s="26"/>
      <c r="CK86" s="26"/>
      <c r="CL86" s="26"/>
      <c r="CM86" s="30"/>
      <c r="CN86" s="30"/>
      <c r="CO86" s="30"/>
      <c r="CP86" s="30"/>
      <c r="CQ86" s="26"/>
      <c r="CR86" s="26"/>
      <c r="CS86" s="26"/>
      <c r="CT86" s="26"/>
      <c r="CU86" s="26"/>
      <c r="CV86" s="26"/>
      <c r="CW86" s="26"/>
      <c r="CX86" s="26"/>
      <c r="CY86" s="26"/>
      <c r="CZ86" s="26"/>
      <c r="DA86" s="26"/>
      <c r="DB86" s="26"/>
      <c r="DC86" s="26"/>
      <c r="DD86" s="26"/>
      <c r="DE86" s="26"/>
      <c r="DF86" s="27"/>
      <c r="DG86" s="27"/>
      <c r="DH86" s="27"/>
      <c r="DI86" s="27"/>
      <c r="DJ86" s="27"/>
      <c r="DK86" s="26"/>
      <c r="DL86" s="26"/>
      <c r="DM86" s="26"/>
      <c r="DN86" s="26"/>
      <c r="DO86" s="26"/>
      <c r="DP86" s="27"/>
      <c r="DQ86" s="27"/>
      <c r="DR86" s="27"/>
      <c r="DS86" s="27"/>
      <c r="DT86" s="27"/>
      <c r="DU86" s="30"/>
      <c r="DV86" s="30"/>
      <c r="DW86" s="30"/>
      <c r="DX86" s="30"/>
      <c r="DY86" s="28"/>
      <c r="DZ86" s="28"/>
      <c r="EA86" s="28"/>
      <c r="EB86" s="28"/>
      <c r="EC86" s="28"/>
      <c r="ED86" s="27"/>
      <c r="EE86" s="27"/>
      <c r="EF86" s="27"/>
      <c r="EG86" s="27"/>
      <c r="EH86" s="27"/>
      <c r="EI86" s="27"/>
      <c r="EJ86" s="27"/>
      <c r="EK86" s="27"/>
      <c r="EL86" s="27"/>
      <c r="EM86" s="27"/>
      <c r="EN86" s="26"/>
      <c r="EO86" s="26"/>
      <c r="EP86" s="26"/>
      <c r="EQ86" s="26"/>
      <c r="ER86" s="26"/>
      <c r="ES86" s="27"/>
      <c r="ET86" s="27"/>
      <c r="EU86" s="27"/>
      <c r="EV86" s="27"/>
      <c r="EW86" s="27"/>
      <c r="EX86" s="27"/>
      <c r="EY86" s="27"/>
      <c r="EZ86" s="27"/>
      <c r="FA86" s="27"/>
      <c r="FB86" s="27"/>
      <c r="FC86" s="27"/>
      <c r="FD86" s="27"/>
      <c r="FE86" s="27"/>
      <c r="FF86" s="27"/>
      <c r="FG86" s="27"/>
      <c r="FH86" s="28"/>
      <c r="FI86" s="28"/>
      <c r="FJ86" s="28"/>
      <c r="FK86" s="28"/>
      <c r="FL86" s="28"/>
      <c r="FM86" s="28"/>
      <c r="FN86" s="28"/>
      <c r="FO86" s="28"/>
      <c r="FP86" s="28"/>
      <c r="FQ86" s="28"/>
      <c r="FR86" s="26"/>
      <c r="FS86" s="26"/>
      <c r="FT86" s="26"/>
      <c r="FU86" s="26"/>
      <c r="FV86" s="26"/>
      <c r="FW86" s="28"/>
      <c r="FX86" s="28"/>
      <c r="FY86" s="28"/>
      <c r="FZ86" s="28"/>
      <c r="GA86" s="28"/>
      <c r="GB86" s="30"/>
      <c r="GC86" s="30"/>
      <c r="GD86" s="30"/>
      <c r="GE86" s="30"/>
      <c r="GF86" s="27"/>
      <c r="GG86" s="27"/>
      <c r="GH86" s="27"/>
      <c r="GI86" s="27"/>
      <c r="GJ86" s="27"/>
      <c r="GK86" s="27"/>
      <c r="GL86" s="27"/>
      <c r="GM86" s="27"/>
      <c r="GN86" s="27"/>
      <c r="GO86" s="27"/>
      <c r="GP86" s="27"/>
      <c r="GQ86" s="27"/>
      <c r="GR86" s="27"/>
      <c r="GS86" s="27"/>
      <c r="GT86" s="27"/>
      <c r="GU86" s="27"/>
      <c r="GV86" s="27"/>
      <c r="GW86" s="27"/>
      <c r="GX86" s="30"/>
      <c r="GY86" s="30"/>
      <c r="GZ86" s="30"/>
      <c r="HA86" s="30"/>
      <c r="HB86" s="28"/>
      <c r="HC86" s="28"/>
      <c r="HD86" s="28"/>
      <c r="HE86" s="28"/>
      <c r="HF86" s="28"/>
      <c r="HG86" s="28"/>
      <c r="HH86" s="28"/>
      <c r="HI86" s="28"/>
      <c r="HJ86" s="28"/>
      <c r="HK86" s="28"/>
      <c r="HL86" s="27"/>
      <c r="HM86" s="27"/>
      <c r="HN86" s="27"/>
      <c r="HO86" s="27"/>
      <c r="HP86" s="27"/>
      <c r="HQ86" s="27"/>
      <c r="HR86" s="27"/>
      <c r="HS86" s="27"/>
      <c r="HT86" s="27"/>
      <c r="HU86" s="27"/>
      <c r="HV86" s="27"/>
      <c r="HW86" s="27"/>
      <c r="HX86" s="27"/>
      <c r="HY86" s="27"/>
      <c r="HZ86" s="27"/>
      <c r="IA86" s="27"/>
      <c r="IB86" s="27"/>
      <c r="IC86" s="27"/>
      <c r="ID86" s="27"/>
      <c r="IE86" s="27"/>
    </row>
    <row r="87" spans="1:239" hidden="1" x14ac:dyDescent="0.25">
      <c r="A87" s="25">
        <v>1858</v>
      </c>
      <c r="B87" s="26"/>
      <c r="C87" s="26"/>
      <c r="D87" s="26"/>
      <c r="E87" s="26"/>
      <c r="F87" s="26"/>
      <c r="G87" s="27"/>
      <c r="H87" s="27"/>
      <c r="I87" s="27"/>
      <c r="J87" s="27"/>
      <c r="K87" s="27"/>
      <c r="L87" s="26"/>
      <c r="M87" s="26"/>
      <c r="N87" s="26"/>
      <c r="O87" s="26"/>
      <c r="P87" s="26"/>
      <c r="Q87" s="27"/>
      <c r="R87" s="27"/>
      <c r="S87" s="27"/>
      <c r="T87" s="27"/>
      <c r="U87" s="27"/>
      <c r="V87" s="28"/>
      <c r="W87" s="28"/>
      <c r="X87" s="28"/>
      <c r="Y87" s="28"/>
      <c r="Z87" s="28"/>
      <c r="AA87" s="28"/>
      <c r="AB87" s="28"/>
      <c r="AC87" s="28"/>
      <c r="AD87" s="28"/>
      <c r="AE87" s="28"/>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6"/>
      <c r="BF87" s="26"/>
      <c r="BG87" s="26"/>
      <c r="BH87" s="26"/>
      <c r="BI87" s="26"/>
      <c r="BJ87" s="27"/>
      <c r="BK87" s="27"/>
      <c r="BL87" s="27"/>
      <c r="BM87" s="27"/>
      <c r="BN87" s="27"/>
      <c r="BO87" s="27"/>
      <c r="BP87" s="27"/>
      <c r="BQ87" s="27"/>
      <c r="BR87" s="27"/>
      <c r="BS87" s="27"/>
      <c r="BT87" s="26"/>
      <c r="BU87" s="26"/>
      <c r="BV87" s="26"/>
      <c r="BW87" s="26"/>
      <c r="BX87" s="26"/>
      <c r="BY87" s="29"/>
      <c r="BZ87" s="29"/>
      <c r="CA87" s="29"/>
      <c r="CB87" s="29"/>
      <c r="CC87" s="27"/>
      <c r="CD87" s="27"/>
      <c r="CE87" s="27"/>
      <c r="CF87" s="27"/>
      <c r="CG87" s="27"/>
      <c r="CH87" s="26"/>
      <c r="CI87" s="26"/>
      <c r="CJ87" s="26"/>
      <c r="CK87" s="26"/>
      <c r="CL87" s="26"/>
      <c r="CM87" s="30"/>
      <c r="CN87" s="30"/>
      <c r="CO87" s="30"/>
      <c r="CP87" s="30"/>
      <c r="CQ87" s="26"/>
      <c r="CR87" s="26"/>
      <c r="CS87" s="26"/>
      <c r="CT87" s="26"/>
      <c r="CU87" s="26"/>
      <c r="CV87" s="26"/>
      <c r="CW87" s="26"/>
      <c r="CX87" s="26"/>
      <c r="CY87" s="26"/>
      <c r="CZ87" s="26"/>
      <c r="DA87" s="26"/>
      <c r="DB87" s="26"/>
      <c r="DC87" s="26"/>
      <c r="DD87" s="26"/>
      <c r="DE87" s="26"/>
      <c r="DF87" s="27"/>
      <c r="DG87" s="27"/>
      <c r="DH87" s="27"/>
      <c r="DI87" s="27"/>
      <c r="DJ87" s="27"/>
      <c r="DK87" s="26"/>
      <c r="DL87" s="26"/>
      <c r="DM87" s="26"/>
      <c r="DN87" s="26"/>
      <c r="DO87" s="26"/>
      <c r="DP87" s="27"/>
      <c r="DQ87" s="27"/>
      <c r="DR87" s="27"/>
      <c r="DS87" s="27"/>
      <c r="DT87" s="27"/>
      <c r="DU87" s="30"/>
      <c r="DV87" s="30"/>
      <c r="DW87" s="30"/>
      <c r="DX87" s="30"/>
      <c r="DY87" s="28"/>
      <c r="DZ87" s="28"/>
      <c r="EA87" s="28"/>
      <c r="EB87" s="28"/>
      <c r="EC87" s="28"/>
      <c r="ED87" s="27"/>
      <c r="EE87" s="27"/>
      <c r="EF87" s="27"/>
      <c r="EG87" s="27"/>
      <c r="EH87" s="27"/>
      <c r="EI87" s="27"/>
      <c r="EJ87" s="27"/>
      <c r="EK87" s="27"/>
      <c r="EL87" s="27"/>
      <c r="EM87" s="27"/>
      <c r="EN87" s="26"/>
      <c r="EO87" s="26"/>
      <c r="EP87" s="26"/>
      <c r="EQ87" s="26"/>
      <c r="ER87" s="26"/>
      <c r="ES87" s="27"/>
      <c r="ET87" s="27"/>
      <c r="EU87" s="27"/>
      <c r="EV87" s="27"/>
      <c r="EW87" s="27"/>
      <c r="EX87" s="27"/>
      <c r="EY87" s="27"/>
      <c r="EZ87" s="27"/>
      <c r="FA87" s="27"/>
      <c r="FB87" s="27"/>
      <c r="FC87" s="27"/>
      <c r="FD87" s="27"/>
      <c r="FE87" s="27"/>
      <c r="FF87" s="27"/>
      <c r="FG87" s="27"/>
      <c r="FH87" s="28"/>
      <c r="FI87" s="28"/>
      <c r="FJ87" s="28"/>
      <c r="FK87" s="28"/>
      <c r="FL87" s="28"/>
      <c r="FM87" s="28"/>
      <c r="FN87" s="28"/>
      <c r="FO87" s="28"/>
      <c r="FP87" s="28"/>
      <c r="FQ87" s="28"/>
      <c r="FR87" s="26"/>
      <c r="FS87" s="26"/>
      <c r="FT87" s="26"/>
      <c r="FU87" s="26"/>
      <c r="FV87" s="26"/>
      <c r="FW87" s="28"/>
      <c r="FX87" s="28"/>
      <c r="FY87" s="28"/>
      <c r="FZ87" s="28"/>
      <c r="GA87" s="28"/>
      <c r="GB87" s="30"/>
      <c r="GC87" s="30"/>
      <c r="GD87" s="30"/>
      <c r="GE87" s="30"/>
      <c r="GF87" s="27"/>
      <c r="GG87" s="27"/>
      <c r="GH87" s="27"/>
      <c r="GI87" s="27"/>
      <c r="GJ87" s="27"/>
      <c r="GK87" s="27"/>
      <c r="GL87" s="27"/>
      <c r="GM87" s="27"/>
      <c r="GN87" s="27"/>
      <c r="GO87" s="27"/>
      <c r="GP87" s="27"/>
      <c r="GQ87" s="27"/>
      <c r="GR87" s="27"/>
      <c r="GS87" s="27"/>
      <c r="GT87" s="27"/>
      <c r="GU87" s="27"/>
      <c r="GV87" s="27"/>
      <c r="GW87" s="27"/>
      <c r="GX87" s="30"/>
      <c r="GY87" s="30"/>
      <c r="GZ87" s="30"/>
      <c r="HA87" s="30"/>
      <c r="HB87" s="28"/>
      <c r="HC87" s="28"/>
      <c r="HD87" s="28"/>
      <c r="HE87" s="28"/>
      <c r="HF87" s="28"/>
      <c r="HG87" s="28"/>
      <c r="HH87" s="28"/>
      <c r="HI87" s="28"/>
      <c r="HJ87" s="28"/>
      <c r="HK87" s="28"/>
      <c r="HL87" s="27"/>
      <c r="HM87" s="27"/>
      <c r="HN87" s="27"/>
      <c r="HO87" s="27"/>
      <c r="HP87" s="27"/>
      <c r="HQ87" s="27"/>
      <c r="HR87" s="27"/>
      <c r="HS87" s="27"/>
      <c r="HT87" s="27"/>
      <c r="HU87" s="27"/>
      <c r="HV87" s="27"/>
      <c r="HW87" s="27"/>
      <c r="HX87" s="27"/>
      <c r="HY87" s="27"/>
      <c r="HZ87" s="27"/>
      <c r="IA87" s="27"/>
      <c r="IB87" s="27"/>
      <c r="IC87" s="27"/>
      <c r="ID87" s="27"/>
      <c r="IE87" s="27"/>
    </row>
    <row r="88" spans="1:239" hidden="1" x14ac:dyDescent="0.25">
      <c r="A88" s="25">
        <v>1859</v>
      </c>
      <c r="B88" s="26"/>
      <c r="C88" s="26"/>
      <c r="D88" s="26"/>
      <c r="E88" s="26"/>
      <c r="F88" s="26"/>
      <c r="G88" s="27"/>
      <c r="H88" s="27"/>
      <c r="I88" s="27"/>
      <c r="J88" s="27"/>
      <c r="K88" s="27"/>
      <c r="L88" s="26"/>
      <c r="M88" s="26"/>
      <c r="N88" s="26"/>
      <c r="O88" s="26"/>
      <c r="P88" s="26"/>
      <c r="Q88" s="27"/>
      <c r="R88" s="27"/>
      <c r="S88" s="27"/>
      <c r="T88" s="27"/>
      <c r="U88" s="27"/>
      <c r="V88" s="28"/>
      <c r="W88" s="28"/>
      <c r="X88" s="28"/>
      <c r="Y88" s="28"/>
      <c r="Z88" s="28"/>
      <c r="AA88" s="28"/>
      <c r="AB88" s="28"/>
      <c r="AC88" s="28"/>
      <c r="AD88" s="28"/>
      <c r="AE88" s="28"/>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6"/>
      <c r="BF88" s="26"/>
      <c r="BG88" s="26"/>
      <c r="BH88" s="26"/>
      <c r="BI88" s="26"/>
      <c r="BJ88" s="27"/>
      <c r="BK88" s="27"/>
      <c r="BL88" s="27"/>
      <c r="BM88" s="27"/>
      <c r="BN88" s="27"/>
      <c r="BO88" s="27"/>
      <c r="BP88" s="27"/>
      <c r="BQ88" s="27"/>
      <c r="BR88" s="27"/>
      <c r="BS88" s="27"/>
      <c r="BT88" s="26"/>
      <c r="BU88" s="26"/>
      <c r="BV88" s="26"/>
      <c r="BW88" s="26"/>
      <c r="BX88" s="26"/>
      <c r="BY88" s="29"/>
      <c r="BZ88" s="29"/>
      <c r="CA88" s="29"/>
      <c r="CB88" s="29"/>
      <c r="CC88" s="27"/>
      <c r="CD88" s="27"/>
      <c r="CE88" s="27"/>
      <c r="CF88" s="27"/>
      <c r="CG88" s="27"/>
      <c r="CH88" s="26"/>
      <c r="CI88" s="26"/>
      <c r="CJ88" s="26"/>
      <c r="CK88" s="26"/>
      <c r="CL88" s="26"/>
      <c r="CM88" s="30"/>
      <c r="CN88" s="30"/>
      <c r="CO88" s="30"/>
      <c r="CP88" s="30"/>
      <c r="CQ88" s="26"/>
      <c r="CR88" s="26"/>
      <c r="CS88" s="26"/>
      <c r="CT88" s="26"/>
      <c r="CU88" s="26"/>
      <c r="CV88" s="26"/>
      <c r="CW88" s="26"/>
      <c r="CX88" s="26"/>
      <c r="CY88" s="26"/>
      <c r="CZ88" s="26"/>
      <c r="DA88" s="26"/>
      <c r="DB88" s="26"/>
      <c r="DC88" s="26"/>
      <c r="DD88" s="26"/>
      <c r="DE88" s="26"/>
      <c r="DF88" s="27"/>
      <c r="DG88" s="27"/>
      <c r="DH88" s="27"/>
      <c r="DI88" s="27"/>
      <c r="DJ88" s="27"/>
      <c r="DK88" s="26"/>
      <c r="DL88" s="26"/>
      <c r="DM88" s="26"/>
      <c r="DN88" s="26"/>
      <c r="DO88" s="26"/>
      <c r="DP88" s="27"/>
      <c r="DQ88" s="27"/>
      <c r="DR88" s="27"/>
      <c r="DS88" s="27"/>
      <c r="DT88" s="27"/>
      <c r="DU88" s="30"/>
      <c r="DV88" s="30"/>
      <c r="DW88" s="30"/>
      <c r="DX88" s="30"/>
      <c r="DY88" s="28"/>
      <c r="DZ88" s="28"/>
      <c r="EA88" s="28"/>
      <c r="EB88" s="28"/>
      <c r="EC88" s="28"/>
      <c r="ED88" s="27"/>
      <c r="EE88" s="27"/>
      <c r="EF88" s="27"/>
      <c r="EG88" s="27"/>
      <c r="EH88" s="27"/>
      <c r="EI88" s="27"/>
      <c r="EJ88" s="27"/>
      <c r="EK88" s="27"/>
      <c r="EL88" s="27"/>
      <c r="EM88" s="27"/>
      <c r="EN88" s="26"/>
      <c r="EO88" s="26"/>
      <c r="EP88" s="26"/>
      <c r="EQ88" s="26"/>
      <c r="ER88" s="26"/>
      <c r="ES88" s="27"/>
      <c r="ET88" s="27"/>
      <c r="EU88" s="27"/>
      <c r="EV88" s="27"/>
      <c r="EW88" s="27"/>
      <c r="EX88" s="27"/>
      <c r="EY88" s="27"/>
      <c r="EZ88" s="27"/>
      <c r="FA88" s="27"/>
      <c r="FB88" s="27"/>
      <c r="FC88" s="27"/>
      <c r="FD88" s="27"/>
      <c r="FE88" s="27"/>
      <c r="FF88" s="27"/>
      <c r="FG88" s="27"/>
      <c r="FH88" s="28"/>
      <c r="FI88" s="28"/>
      <c r="FJ88" s="28"/>
      <c r="FK88" s="28"/>
      <c r="FL88" s="28"/>
      <c r="FM88" s="28"/>
      <c r="FN88" s="28"/>
      <c r="FO88" s="28"/>
      <c r="FP88" s="28"/>
      <c r="FQ88" s="28"/>
      <c r="FR88" s="26"/>
      <c r="FS88" s="26"/>
      <c r="FT88" s="26"/>
      <c r="FU88" s="26"/>
      <c r="FV88" s="26"/>
      <c r="FW88" s="28"/>
      <c r="FX88" s="28"/>
      <c r="FY88" s="28"/>
      <c r="FZ88" s="28"/>
      <c r="GA88" s="28"/>
      <c r="GB88" s="30"/>
      <c r="GC88" s="30"/>
      <c r="GD88" s="30"/>
      <c r="GE88" s="30"/>
      <c r="GF88" s="27"/>
      <c r="GG88" s="27"/>
      <c r="GH88" s="27"/>
      <c r="GI88" s="27"/>
      <c r="GJ88" s="27"/>
      <c r="GK88" s="27"/>
      <c r="GL88" s="27"/>
      <c r="GM88" s="27"/>
      <c r="GN88" s="27"/>
      <c r="GO88" s="27"/>
      <c r="GP88" s="27"/>
      <c r="GQ88" s="27"/>
      <c r="GR88" s="27"/>
      <c r="GS88" s="27"/>
      <c r="GT88" s="27"/>
      <c r="GU88" s="27"/>
      <c r="GV88" s="27"/>
      <c r="GW88" s="27"/>
      <c r="GX88" s="30"/>
      <c r="GY88" s="30"/>
      <c r="GZ88" s="30"/>
      <c r="HA88" s="30"/>
      <c r="HB88" s="28"/>
      <c r="HC88" s="28"/>
      <c r="HD88" s="28"/>
      <c r="HE88" s="28"/>
      <c r="HF88" s="28"/>
      <c r="HG88" s="28"/>
      <c r="HH88" s="28"/>
      <c r="HI88" s="28"/>
      <c r="HJ88" s="28"/>
      <c r="HK88" s="28"/>
      <c r="HL88" s="27"/>
      <c r="HM88" s="27"/>
      <c r="HN88" s="27"/>
      <c r="HO88" s="27"/>
      <c r="HP88" s="27"/>
      <c r="HQ88" s="27"/>
      <c r="HR88" s="27"/>
      <c r="HS88" s="27"/>
      <c r="HT88" s="27"/>
      <c r="HU88" s="27"/>
      <c r="HV88" s="27"/>
      <c r="HW88" s="27"/>
      <c r="HX88" s="27"/>
      <c r="HY88" s="27"/>
      <c r="HZ88" s="27"/>
      <c r="IA88" s="27"/>
      <c r="IB88" s="27"/>
      <c r="IC88" s="27"/>
      <c r="ID88" s="27"/>
      <c r="IE88" s="27"/>
    </row>
    <row r="89" spans="1:239" hidden="1" x14ac:dyDescent="0.25">
      <c r="A89" s="25">
        <v>1860</v>
      </c>
      <c r="B89" s="26"/>
      <c r="C89" s="26"/>
      <c r="D89" s="26"/>
      <c r="E89" s="26"/>
      <c r="F89" s="26"/>
      <c r="G89" s="27"/>
      <c r="H89" s="27"/>
      <c r="I89" s="27"/>
      <c r="J89" s="27"/>
      <c r="K89" s="27"/>
      <c r="L89" s="26"/>
      <c r="M89" s="26"/>
      <c r="N89" s="26"/>
      <c r="O89" s="26"/>
      <c r="P89" s="26"/>
      <c r="Q89" s="27"/>
      <c r="R89" s="27"/>
      <c r="S89" s="27"/>
      <c r="T89" s="27"/>
      <c r="U89" s="27"/>
      <c r="V89" s="28"/>
      <c r="W89" s="28"/>
      <c r="X89" s="28"/>
      <c r="Y89" s="28"/>
      <c r="Z89" s="28"/>
      <c r="AA89" s="28"/>
      <c r="AB89" s="28"/>
      <c r="AC89" s="28"/>
      <c r="AD89" s="28"/>
      <c r="AE89" s="28"/>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6"/>
      <c r="BF89" s="26"/>
      <c r="BG89" s="26"/>
      <c r="BH89" s="26"/>
      <c r="BI89" s="26"/>
      <c r="BJ89" s="27"/>
      <c r="BK89" s="27"/>
      <c r="BL89" s="27"/>
      <c r="BM89" s="27"/>
      <c r="BN89" s="27"/>
      <c r="BO89" s="27"/>
      <c r="BP89" s="27"/>
      <c r="BQ89" s="27"/>
      <c r="BR89" s="27"/>
      <c r="BS89" s="27"/>
      <c r="BT89" s="26"/>
      <c r="BU89" s="26"/>
      <c r="BV89" s="26"/>
      <c r="BW89" s="26"/>
      <c r="BX89" s="26"/>
      <c r="BY89" s="29"/>
      <c r="BZ89" s="29"/>
      <c r="CA89" s="29"/>
      <c r="CB89" s="29"/>
      <c r="CC89" s="27"/>
      <c r="CD89" s="27"/>
      <c r="CE89" s="27"/>
      <c r="CF89" s="27"/>
      <c r="CG89" s="27"/>
      <c r="CH89" s="26"/>
      <c r="CI89" s="26"/>
      <c r="CJ89" s="26"/>
      <c r="CK89" s="26"/>
      <c r="CL89" s="26"/>
      <c r="CM89" s="30"/>
      <c r="CN89" s="30"/>
      <c r="CO89" s="30"/>
      <c r="CP89" s="30"/>
      <c r="CQ89" s="26"/>
      <c r="CR89" s="26"/>
      <c r="CS89" s="26"/>
      <c r="CT89" s="26"/>
      <c r="CU89" s="26"/>
      <c r="CV89" s="26"/>
      <c r="CW89" s="26"/>
      <c r="CX89" s="26"/>
      <c r="CY89" s="26"/>
      <c r="CZ89" s="26"/>
      <c r="DA89" s="26"/>
      <c r="DB89" s="26"/>
      <c r="DC89" s="26"/>
      <c r="DD89" s="26"/>
      <c r="DE89" s="26"/>
      <c r="DF89" s="27"/>
      <c r="DG89" s="27"/>
      <c r="DH89" s="27"/>
      <c r="DI89" s="27"/>
      <c r="DJ89" s="27"/>
      <c r="DK89" s="26"/>
      <c r="DL89" s="26"/>
      <c r="DM89" s="26"/>
      <c r="DN89" s="26"/>
      <c r="DO89" s="26"/>
      <c r="DP89" s="27"/>
      <c r="DQ89" s="27"/>
      <c r="DR89" s="27"/>
      <c r="DS89" s="27"/>
      <c r="DT89" s="27"/>
      <c r="DU89" s="30"/>
      <c r="DV89" s="30"/>
      <c r="DW89" s="30"/>
      <c r="DX89" s="30"/>
      <c r="DY89" s="28"/>
      <c r="DZ89" s="28"/>
      <c r="EA89" s="28"/>
      <c r="EB89" s="28"/>
      <c r="EC89" s="28"/>
      <c r="ED89" s="27"/>
      <c r="EE89" s="27"/>
      <c r="EF89" s="27"/>
      <c r="EG89" s="27"/>
      <c r="EH89" s="27"/>
      <c r="EI89" s="27"/>
      <c r="EJ89" s="27"/>
      <c r="EK89" s="27"/>
      <c r="EL89" s="27"/>
      <c r="EM89" s="27"/>
      <c r="EN89" s="26"/>
      <c r="EO89" s="26"/>
      <c r="EP89" s="26"/>
      <c r="EQ89" s="26"/>
      <c r="ER89" s="26"/>
      <c r="ES89" s="27"/>
      <c r="ET89" s="27"/>
      <c r="EU89" s="27"/>
      <c r="EV89" s="27"/>
      <c r="EW89" s="27"/>
      <c r="EX89" s="27"/>
      <c r="EY89" s="27"/>
      <c r="EZ89" s="27"/>
      <c r="FA89" s="27"/>
      <c r="FB89" s="27"/>
      <c r="FC89" s="27"/>
      <c r="FD89" s="27"/>
      <c r="FE89" s="27"/>
      <c r="FF89" s="27"/>
      <c r="FG89" s="27"/>
      <c r="FH89" s="28"/>
      <c r="FI89" s="28"/>
      <c r="FJ89" s="28"/>
      <c r="FK89" s="28"/>
      <c r="FL89" s="28"/>
      <c r="FM89" s="28"/>
      <c r="FN89" s="28"/>
      <c r="FO89" s="28"/>
      <c r="FP89" s="28"/>
      <c r="FQ89" s="28"/>
      <c r="FR89" s="26"/>
      <c r="FS89" s="26"/>
      <c r="FT89" s="26"/>
      <c r="FU89" s="26"/>
      <c r="FV89" s="26"/>
      <c r="FW89" s="28"/>
      <c r="FX89" s="28"/>
      <c r="FY89" s="28"/>
      <c r="FZ89" s="28"/>
      <c r="GA89" s="28"/>
      <c r="GB89" s="30"/>
      <c r="GC89" s="30"/>
      <c r="GD89" s="30"/>
      <c r="GE89" s="30"/>
      <c r="GF89" s="27"/>
      <c r="GG89" s="27"/>
      <c r="GH89" s="27"/>
      <c r="GI89" s="27"/>
      <c r="GJ89" s="27"/>
      <c r="GK89" s="27"/>
      <c r="GL89" s="27"/>
      <c r="GM89" s="27"/>
      <c r="GN89" s="27"/>
      <c r="GO89" s="27"/>
      <c r="GP89" s="27"/>
      <c r="GQ89" s="27"/>
      <c r="GR89" s="27"/>
      <c r="GS89" s="27"/>
      <c r="GT89" s="27"/>
      <c r="GU89" s="27"/>
      <c r="GV89" s="27"/>
      <c r="GW89" s="27"/>
      <c r="GX89" s="30"/>
      <c r="GY89" s="30"/>
      <c r="GZ89" s="30"/>
      <c r="HA89" s="30"/>
      <c r="HB89" s="28"/>
      <c r="HC89" s="28"/>
      <c r="HD89" s="28"/>
      <c r="HE89" s="28"/>
      <c r="HF89" s="28"/>
      <c r="HG89" s="28"/>
      <c r="HH89" s="28"/>
      <c r="HI89" s="28"/>
      <c r="HJ89" s="28"/>
      <c r="HK89" s="28"/>
      <c r="HL89" s="27"/>
      <c r="HM89" s="27"/>
      <c r="HN89" s="27"/>
      <c r="HO89" s="27"/>
      <c r="HP89" s="27"/>
      <c r="HQ89" s="27"/>
      <c r="HR89" s="27"/>
      <c r="HS89" s="27"/>
      <c r="HT89" s="27"/>
      <c r="HU89" s="27"/>
      <c r="HV89" s="27"/>
      <c r="HW89" s="27"/>
      <c r="HX89" s="27"/>
      <c r="HY89" s="27"/>
      <c r="HZ89" s="27"/>
      <c r="IA89" s="27"/>
      <c r="IB89" s="27"/>
      <c r="IC89" s="27"/>
      <c r="ID89" s="27"/>
      <c r="IE89" s="27"/>
    </row>
    <row r="90" spans="1:239" hidden="1" x14ac:dyDescent="0.25">
      <c r="A90" s="25">
        <v>1861</v>
      </c>
      <c r="B90" s="26"/>
      <c r="C90" s="26"/>
      <c r="D90" s="26"/>
      <c r="E90" s="26"/>
      <c r="F90" s="26"/>
      <c r="G90" s="27"/>
      <c r="H90" s="27"/>
      <c r="I90" s="27"/>
      <c r="J90" s="27"/>
      <c r="K90" s="27"/>
      <c r="L90" s="26"/>
      <c r="M90" s="26"/>
      <c r="N90" s="26"/>
      <c r="O90" s="26"/>
      <c r="P90" s="26"/>
      <c r="Q90" s="27"/>
      <c r="R90" s="27"/>
      <c r="S90" s="27"/>
      <c r="T90" s="27"/>
      <c r="U90" s="27"/>
      <c r="V90" s="28"/>
      <c r="W90" s="28"/>
      <c r="X90" s="28"/>
      <c r="Y90" s="28"/>
      <c r="Z90" s="28"/>
      <c r="AA90" s="28"/>
      <c r="AB90" s="28"/>
      <c r="AC90" s="28"/>
      <c r="AD90" s="28"/>
      <c r="AE90" s="28"/>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6"/>
      <c r="BF90" s="26"/>
      <c r="BG90" s="26"/>
      <c r="BH90" s="26"/>
      <c r="BI90" s="26"/>
      <c r="BJ90" s="27"/>
      <c r="BK90" s="27"/>
      <c r="BL90" s="27"/>
      <c r="BM90" s="27"/>
      <c r="BN90" s="27"/>
      <c r="BO90" s="27"/>
      <c r="BP90" s="27"/>
      <c r="BQ90" s="27"/>
      <c r="BR90" s="27"/>
      <c r="BS90" s="27"/>
      <c r="BT90" s="26"/>
      <c r="BU90" s="26"/>
      <c r="BV90" s="26"/>
      <c r="BW90" s="26"/>
      <c r="BX90" s="26"/>
      <c r="BY90" s="29"/>
      <c r="BZ90" s="29"/>
      <c r="CA90" s="29"/>
      <c r="CB90" s="29"/>
      <c r="CC90" s="27"/>
      <c r="CD90" s="27"/>
      <c r="CE90" s="27"/>
      <c r="CF90" s="27"/>
      <c r="CG90" s="27"/>
      <c r="CH90" s="26"/>
      <c r="CI90" s="26"/>
      <c r="CJ90" s="26"/>
      <c r="CK90" s="26"/>
      <c r="CL90" s="26"/>
      <c r="CM90" s="30"/>
      <c r="CN90" s="30"/>
      <c r="CO90" s="30"/>
      <c r="CP90" s="30"/>
      <c r="CQ90" s="26"/>
      <c r="CR90" s="26"/>
      <c r="CS90" s="26"/>
      <c r="CT90" s="26"/>
      <c r="CU90" s="26"/>
      <c r="CV90" s="26"/>
      <c r="CW90" s="26"/>
      <c r="CX90" s="26"/>
      <c r="CY90" s="26"/>
      <c r="CZ90" s="26"/>
      <c r="DA90" s="26"/>
      <c r="DB90" s="26"/>
      <c r="DC90" s="26"/>
      <c r="DD90" s="26"/>
      <c r="DE90" s="26"/>
      <c r="DF90" s="27"/>
      <c r="DG90" s="27"/>
      <c r="DH90" s="27"/>
      <c r="DI90" s="27"/>
      <c r="DJ90" s="27"/>
      <c r="DK90" s="26"/>
      <c r="DL90" s="26"/>
      <c r="DM90" s="26"/>
      <c r="DN90" s="26"/>
      <c r="DO90" s="26"/>
      <c r="DP90" s="27"/>
      <c r="DQ90" s="27"/>
      <c r="DR90" s="27"/>
      <c r="DS90" s="27"/>
      <c r="DT90" s="27"/>
      <c r="DU90" s="30"/>
      <c r="DV90" s="30"/>
      <c r="DW90" s="30"/>
      <c r="DX90" s="30"/>
      <c r="DY90" s="28"/>
      <c r="DZ90" s="28"/>
      <c r="EA90" s="28"/>
      <c r="EB90" s="28"/>
      <c r="EC90" s="28"/>
      <c r="ED90" s="27"/>
      <c r="EE90" s="27"/>
      <c r="EF90" s="27"/>
      <c r="EG90" s="27"/>
      <c r="EH90" s="27"/>
      <c r="EI90" s="27"/>
      <c r="EJ90" s="27"/>
      <c r="EK90" s="27"/>
      <c r="EL90" s="27"/>
      <c r="EM90" s="27"/>
      <c r="EN90" s="26"/>
      <c r="EO90" s="26"/>
      <c r="EP90" s="26"/>
      <c r="EQ90" s="26"/>
      <c r="ER90" s="26"/>
      <c r="ES90" s="27"/>
      <c r="ET90" s="27"/>
      <c r="EU90" s="27"/>
      <c r="EV90" s="27"/>
      <c r="EW90" s="27"/>
      <c r="EX90" s="27"/>
      <c r="EY90" s="27"/>
      <c r="EZ90" s="27"/>
      <c r="FA90" s="27"/>
      <c r="FB90" s="27"/>
      <c r="FC90" s="27"/>
      <c r="FD90" s="27"/>
      <c r="FE90" s="27"/>
      <c r="FF90" s="27"/>
      <c r="FG90" s="27"/>
      <c r="FH90" s="28"/>
      <c r="FI90" s="28"/>
      <c r="FJ90" s="28"/>
      <c r="FK90" s="28"/>
      <c r="FL90" s="28"/>
      <c r="FM90" s="28"/>
      <c r="FN90" s="28"/>
      <c r="FO90" s="28"/>
      <c r="FP90" s="28"/>
      <c r="FQ90" s="28"/>
      <c r="FR90" s="26"/>
      <c r="FS90" s="26"/>
      <c r="FT90" s="26"/>
      <c r="FU90" s="26"/>
      <c r="FV90" s="26"/>
      <c r="FW90" s="28"/>
      <c r="FX90" s="28"/>
      <c r="FY90" s="28"/>
      <c r="FZ90" s="28"/>
      <c r="GA90" s="28"/>
      <c r="GB90" s="30"/>
      <c r="GC90" s="30"/>
      <c r="GD90" s="30"/>
      <c r="GE90" s="30"/>
      <c r="GF90" s="27"/>
      <c r="GG90" s="27"/>
      <c r="GH90" s="27"/>
      <c r="GI90" s="27"/>
      <c r="GJ90" s="27"/>
      <c r="GK90" s="27"/>
      <c r="GL90" s="27"/>
      <c r="GM90" s="27"/>
      <c r="GN90" s="27"/>
      <c r="GO90" s="27"/>
      <c r="GP90" s="27"/>
      <c r="GQ90" s="27"/>
      <c r="GR90" s="27"/>
      <c r="GS90" s="27"/>
      <c r="GT90" s="27"/>
      <c r="GU90" s="27"/>
      <c r="GV90" s="27"/>
      <c r="GW90" s="27"/>
      <c r="GX90" s="30"/>
      <c r="GY90" s="30"/>
      <c r="GZ90" s="30"/>
      <c r="HA90" s="30"/>
      <c r="HB90" s="28"/>
      <c r="HC90" s="28"/>
      <c r="HD90" s="28"/>
      <c r="HE90" s="28"/>
      <c r="HF90" s="28"/>
      <c r="HG90" s="28"/>
      <c r="HH90" s="28"/>
      <c r="HI90" s="28"/>
      <c r="HJ90" s="28"/>
      <c r="HK90" s="28"/>
      <c r="HL90" s="27"/>
      <c r="HM90" s="27"/>
      <c r="HN90" s="27"/>
      <c r="HO90" s="27"/>
      <c r="HP90" s="27"/>
      <c r="HQ90" s="27"/>
      <c r="HR90" s="27"/>
      <c r="HS90" s="27"/>
      <c r="HT90" s="27"/>
      <c r="HU90" s="27"/>
      <c r="HV90" s="27"/>
      <c r="HW90" s="27"/>
      <c r="HX90" s="27"/>
      <c r="HY90" s="27"/>
      <c r="HZ90" s="27"/>
      <c r="IA90" s="27"/>
      <c r="IB90" s="27"/>
      <c r="IC90" s="27"/>
      <c r="ID90" s="27"/>
      <c r="IE90" s="27"/>
    </row>
    <row r="91" spans="1:239" hidden="1" x14ac:dyDescent="0.25">
      <c r="A91" s="25">
        <v>1862</v>
      </c>
      <c r="B91" s="26"/>
      <c r="C91" s="26"/>
      <c r="D91" s="26"/>
      <c r="E91" s="26"/>
      <c r="F91" s="26"/>
      <c r="G91" s="27"/>
      <c r="H91" s="27"/>
      <c r="I91" s="27"/>
      <c r="J91" s="27"/>
      <c r="K91" s="27"/>
      <c r="L91" s="26"/>
      <c r="M91" s="26"/>
      <c r="N91" s="26"/>
      <c r="O91" s="26"/>
      <c r="P91" s="26"/>
      <c r="Q91" s="27"/>
      <c r="R91" s="27"/>
      <c r="S91" s="27"/>
      <c r="T91" s="27"/>
      <c r="U91" s="27"/>
      <c r="V91" s="28"/>
      <c r="W91" s="28"/>
      <c r="X91" s="28"/>
      <c r="Y91" s="28"/>
      <c r="Z91" s="28"/>
      <c r="AA91" s="28"/>
      <c r="AB91" s="28"/>
      <c r="AC91" s="28"/>
      <c r="AD91" s="28"/>
      <c r="AE91" s="28"/>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6"/>
      <c r="BF91" s="26"/>
      <c r="BG91" s="26"/>
      <c r="BH91" s="26"/>
      <c r="BI91" s="26"/>
      <c r="BJ91" s="27"/>
      <c r="BK91" s="27"/>
      <c r="BL91" s="27"/>
      <c r="BM91" s="27"/>
      <c r="BN91" s="27"/>
      <c r="BO91" s="27"/>
      <c r="BP91" s="27"/>
      <c r="BQ91" s="27"/>
      <c r="BR91" s="27"/>
      <c r="BS91" s="27"/>
      <c r="BT91" s="26"/>
      <c r="BU91" s="26"/>
      <c r="BV91" s="26"/>
      <c r="BW91" s="26"/>
      <c r="BX91" s="26"/>
      <c r="BY91" s="29"/>
      <c r="BZ91" s="29"/>
      <c r="CA91" s="29"/>
      <c r="CB91" s="29"/>
      <c r="CC91" s="27"/>
      <c r="CD91" s="27"/>
      <c r="CE91" s="27"/>
      <c r="CF91" s="27"/>
      <c r="CG91" s="27"/>
      <c r="CH91" s="26"/>
      <c r="CI91" s="26"/>
      <c r="CJ91" s="26"/>
      <c r="CK91" s="26"/>
      <c r="CL91" s="26"/>
      <c r="CM91" s="30"/>
      <c r="CN91" s="30"/>
      <c r="CO91" s="30"/>
      <c r="CP91" s="30"/>
      <c r="CQ91" s="26"/>
      <c r="CR91" s="26"/>
      <c r="CS91" s="26"/>
      <c r="CT91" s="26"/>
      <c r="CU91" s="26"/>
      <c r="CV91" s="26"/>
      <c r="CW91" s="26"/>
      <c r="CX91" s="26"/>
      <c r="CY91" s="26"/>
      <c r="CZ91" s="26"/>
      <c r="DA91" s="26"/>
      <c r="DB91" s="26"/>
      <c r="DC91" s="26"/>
      <c r="DD91" s="26"/>
      <c r="DE91" s="26"/>
      <c r="DF91" s="27"/>
      <c r="DG91" s="27"/>
      <c r="DH91" s="27"/>
      <c r="DI91" s="27"/>
      <c r="DJ91" s="27"/>
      <c r="DK91" s="26"/>
      <c r="DL91" s="26"/>
      <c r="DM91" s="26"/>
      <c r="DN91" s="26"/>
      <c r="DO91" s="26"/>
      <c r="DP91" s="27"/>
      <c r="DQ91" s="27"/>
      <c r="DR91" s="27"/>
      <c r="DS91" s="27"/>
      <c r="DT91" s="27"/>
      <c r="DU91" s="30"/>
      <c r="DV91" s="30"/>
      <c r="DW91" s="30"/>
      <c r="DX91" s="30"/>
      <c r="DY91" s="28"/>
      <c r="DZ91" s="28"/>
      <c r="EA91" s="28"/>
      <c r="EB91" s="28"/>
      <c r="EC91" s="28"/>
      <c r="ED91" s="27"/>
      <c r="EE91" s="27"/>
      <c r="EF91" s="27"/>
      <c r="EG91" s="27"/>
      <c r="EH91" s="27"/>
      <c r="EI91" s="27"/>
      <c r="EJ91" s="27"/>
      <c r="EK91" s="27"/>
      <c r="EL91" s="27"/>
      <c r="EM91" s="27"/>
      <c r="EN91" s="26"/>
      <c r="EO91" s="26"/>
      <c r="EP91" s="26"/>
      <c r="EQ91" s="26"/>
      <c r="ER91" s="26"/>
      <c r="ES91" s="27"/>
      <c r="ET91" s="27"/>
      <c r="EU91" s="27"/>
      <c r="EV91" s="27"/>
      <c r="EW91" s="27"/>
      <c r="EX91" s="27"/>
      <c r="EY91" s="27"/>
      <c r="EZ91" s="27"/>
      <c r="FA91" s="27"/>
      <c r="FB91" s="27"/>
      <c r="FC91" s="27"/>
      <c r="FD91" s="27"/>
      <c r="FE91" s="27"/>
      <c r="FF91" s="27"/>
      <c r="FG91" s="27"/>
      <c r="FH91" s="28"/>
      <c r="FI91" s="28"/>
      <c r="FJ91" s="28"/>
      <c r="FK91" s="28"/>
      <c r="FL91" s="28"/>
      <c r="FM91" s="28"/>
      <c r="FN91" s="28"/>
      <c r="FO91" s="28"/>
      <c r="FP91" s="28"/>
      <c r="FQ91" s="28"/>
      <c r="FR91" s="26"/>
      <c r="FS91" s="26"/>
      <c r="FT91" s="26"/>
      <c r="FU91" s="26"/>
      <c r="FV91" s="26"/>
      <c r="FW91" s="28"/>
      <c r="FX91" s="28"/>
      <c r="FY91" s="28"/>
      <c r="FZ91" s="28"/>
      <c r="GA91" s="28"/>
      <c r="GB91" s="30"/>
      <c r="GC91" s="30"/>
      <c r="GD91" s="30"/>
      <c r="GE91" s="30"/>
      <c r="GF91" s="27"/>
      <c r="GG91" s="27"/>
      <c r="GH91" s="27"/>
      <c r="GI91" s="27"/>
      <c r="GJ91" s="27"/>
      <c r="GK91" s="27"/>
      <c r="GL91" s="27"/>
      <c r="GM91" s="27"/>
      <c r="GN91" s="27"/>
      <c r="GO91" s="27"/>
      <c r="GP91" s="27"/>
      <c r="GQ91" s="27"/>
      <c r="GR91" s="27"/>
      <c r="GS91" s="27"/>
      <c r="GT91" s="27"/>
      <c r="GU91" s="27"/>
      <c r="GV91" s="27"/>
      <c r="GW91" s="27"/>
      <c r="GX91" s="30"/>
      <c r="GY91" s="30"/>
      <c r="GZ91" s="30"/>
      <c r="HA91" s="30"/>
      <c r="HB91" s="28"/>
      <c r="HC91" s="28"/>
      <c r="HD91" s="28"/>
      <c r="HE91" s="28"/>
      <c r="HF91" s="28"/>
      <c r="HG91" s="28"/>
      <c r="HH91" s="28"/>
      <c r="HI91" s="28"/>
      <c r="HJ91" s="28"/>
      <c r="HK91" s="28"/>
      <c r="HL91" s="27"/>
      <c r="HM91" s="27"/>
      <c r="HN91" s="27"/>
      <c r="HO91" s="27"/>
      <c r="HP91" s="27"/>
      <c r="HQ91" s="27"/>
      <c r="HR91" s="27"/>
      <c r="HS91" s="27"/>
      <c r="HT91" s="27"/>
      <c r="HU91" s="27"/>
      <c r="HV91" s="27"/>
      <c r="HW91" s="27"/>
      <c r="HX91" s="27"/>
      <c r="HY91" s="27"/>
      <c r="HZ91" s="27"/>
      <c r="IA91" s="27"/>
      <c r="IB91" s="27"/>
      <c r="IC91" s="27"/>
      <c r="ID91" s="27"/>
      <c r="IE91" s="27"/>
    </row>
    <row r="92" spans="1:239" hidden="1" x14ac:dyDescent="0.25">
      <c r="A92" s="25">
        <v>1863</v>
      </c>
      <c r="B92" s="26"/>
      <c r="C92" s="26"/>
      <c r="D92" s="26"/>
      <c r="E92" s="26"/>
      <c r="F92" s="26"/>
      <c r="G92" s="27"/>
      <c r="H92" s="27"/>
      <c r="I92" s="27"/>
      <c r="J92" s="27"/>
      <c r="K92" s="27"/>
      <c r="L92" s="26"/>
      <c r="M92" s="26"/>
      <c r="N92" s="26"/>
      <c r="O92" s="26"/>
      <c r="P92" s="26"/>
      <c r="Q92" s="27"/>
      <c r="R92" s="27"/>
      <c r="S92" s="27"/>
      <c r="T92" s="27"/>
      <c r="U92" s="27"/>
      <c r="V92" s="28"/>
      <c r="W92" s="28"/>
      <c r="X92" s="28"/>
      <c r="Y92" s="28"/>
      <c r="Z92" s="28"/>
      <c r="AA92" s="28"/>
      <c r="AB92" s="28"/>
      <c r="AC92" s="28"/>
      <c r="AD92" s="28"/>
      <c r="AE92" s="28"/>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6"/>
      <c r="BF92" s="26"/>
      <c r="BG92" s="26"/>
      <c r="BH92" s="26"/>
      <c r="BI92" s="26"/>
      <c r="BJ92" s="27"/>
      <c r="BK92" s="27"/>
      <c r="BL92" s="27"/>
      <c r="BM92" s="27"/>
      <c r="BN92" s="27"/>
      <c r="BO92" s="27"/>
      <c r="BP92" s="27"/>
      <c r="BQ92" s="27"/>
      <c r="BR92" s="27"/>
      <c r="BS92" s="27"/>
      <c r="BT92" s="26"/>
      <c r="BU92" s="26"/>
      <c r="BV92" s="26"/>
      <c r="BW92" s="26"/>
      <c r="BX92" s="26"/>
      <c r="BY92" s="29"/>
      <c r="BZ92" s="29"/>
      <c r="CA92" s="29"/>
      <c r="CB92" s="29"/>
      <c r="CC92" s="27"/>
      <c r="CD92" s="27"/>
      <c r="CE92" s="27"/>
      <c r="CF92" s="27"/>
      <c r="CG92" s="27"/>
      <c r="CH92" s="26"/>
      <c r="CI92" s="26"/>
      <c r="CJ92" s="26"/>
      <c r="CK92" s="26"/>
      <c r="CL92" s="26"/>
      <c r="CM92" s="30"/>
      <c r="CN92" s="30"/>
      <c r="CO92" s="30"/>
      <c r="CP92" s="30"/>
      <c r="CQ92" s="26"/>
      <c r="CR92" s="26"/>
      <c r="CS92" s="26"/>
      <c r="CT92" s="26"/>
      <c r="CU92" s="26"/>
      <c r="CV92" s="26"/>
      <c r="CW92" s="26"/>
      <c r="CX92" s="26"/>
      <c r="CY92" s="26"/>
      <c r="CZ92" s="26"/>
      <c r="DA92" s="26"/>
      <c r="DB92" s="26"/>
      <c r="DC92" s="26"/>
      <c r="DD92" s="26"/>
      <c r="DE92" s="26"/>
      <c r="DF92" s="27"/>
      <c r="DG92" s="27"/>
      <c r="DH92" s="27"/>
      <c r="DI92" s="27"/>
      <c r="DJ92" s="27"/>
      <c r="DK92" s="26"/>
      <c r="DL92" s="26"/>
      <c r="DM92" s="26"/>
      <c r="DN92" s="26"/>
      <c r="DO92" s="26"/>
      <c r="DP92" s="27"/>
      <c r="DQ92" s="27"/>
      <c r="DR92" s="27"/>
      <c r="DS92" s="27"/>
      <c r="DT92" s="27"/>
      <c r="DU92" s="30"/>
      <c r="DV92" s="30"/>
      <c r="DW92" s="30"/>
      <c r="DX92" s="30"/>
      <c r="DY92" s="28"/>
      <c r="DZ92" s="28"/>
      <c r="EA92" s="28"/>
      <c r="EB92" s="28"/>
      <c r="EC92" s="28"/>
      <c r="ED92" s="27"/>
      <c r="EE92" s="27"/>
      <c r="EF92" s="27"/>
      <c r="EG92" s="27"/>
      <c r="EH92" s="27"/>
      <c r="EI92" s="27"/>
      <c r="EJ92" s="27"/>
      <c r="EK92" s="27"/>
      <c r="EL92" s="27"/>
      <c r="EM92" s="27"/>
      <c r="EN92" s="26"/>
      <c r="EO92" s="26"/>
      <c r="EP92" s="26"/>
      <c r="EQ92" s="26"/>
      <c r="ER92" s="26"/>
      <c r="ES92" s="27"/>
      <c r="ET92" s="27"/>
      <c r="EU92" s="27"/>
      <c r="EV92" s="27"/>
      <c r="EW92" s="27"/>
      <c r="EX92" s="27"/>
      <c r="EY92" s="27"/>
      <c r="EZ92" s="27"/>
      <c r="FA92" s="27"/>
      <c r="FB92" s="27"/>
      <c r="FC92" s="27"/>
      <c r="FD92" s="27"/>
      <c r="FE92" s="27"/>
      <c r="FF92" s="27"/>
      <c r="FG92" s="27"/>
      <c r="FH92" s="28"/>
      <c r="FI92" s="28"/>
      <c r="FJ92" s="28"/>
      <c r="FK92" s="28"/>
      <c r="FL92" s="28"/>
      <c r="FM92" s="28"/>
      <c r="FN92" s="28"/>
      <c r="FO92" s="28"/>
      <c r="FP92" s="28"/>
      <c r="FQ92" s="28"/>
      <c r="FR92" s="26"/>
      <c r="FS92" s="26"/>
      <c r="FT92" s="26"/>
      <c r="FU92" s="26"/>
      <c r="FV92" s="26"/>
      <c r="FW92" s="28"/>
      <c r="FX92" s="28"/>
      <c r="FY92" s="28"/>
      <c r="FZ92" s="28"/>
      <c r="GA92" s="28"/>
      <c r="GB92" s="30"/>
      <c r="GC92" s="30"/>
      <c r="GD92" s="30"/>
      <c r="GE92" s="30"/>
      <c r="GF92" s="27"/>
      <c r="GG92" s="27"/>
      <c r="GH92" s="27"/>
      <c r="GI92" s="27"/>
      <c r="GJ92" s="27"/>
      <c r="GK92" s="27"/>
      <c r="GL92" s="27"/>
      <c r="GM92" s="27"/>
      <c r="GN92" s="27"/>
      <c r="GO92" s="27"/>
      <c r="GP92" s="27"/>
      <c r="GQ92" s="27"/>
      <c r="GR92" s="27"/>
      <c r="GS92" s="27"/>
      <c r="GT92" s="27"/>
      <c r="GU92" s="27"/>
      <c r="GV92" s="27"/>
      <c r="GW92" s="27"/>
      <c r="GX92" s="30"/>
      <c r="GY92" s="30"/>
      <c r="GZ92" s="30"/>
      <c r="HA92" s="30"/>
      <c r="HB92" s="28"/>
      <c r="HC92" s="28"/>
      <c r="HD92" s="28"/>
      <c r="HE92" s="28"/>
      <c r="HF92" s="28"/>
      <c r="HG92" s="28"/>
      <c r="HH92" s="28"/>
      <c r="HI92" s="28"/>
      <c r="HJ92" s="28"/>
      <c r="HK92" s="28"/>
      <c r="HL92" s="27"/>
      <c r="HM92" s="27"/>
      <c r="HN92" s="27"/>
      <c r="HO92" s="27"/>
      <c r="HP92" s="27"/>
      <c r="HQ92" s="27"/>
      <c r="HR92" s="27"/>
      <c r="HS92" s="27"/>
      <c r="HT92" s="27"/>
      <c r="HU92" s="27"/>
      <c r="HV92" s="27"/>
      <c r="HW92" s="27"/>
      <c r="HX92" s="27"/>
      <c r="HY92" s="27"/>
      <c r="HZ92" s="27"/>
      <c r="IA92" s="27"/>
      <c r="IB92" s="27"/>
      <c r="IC92" s="27"/>
      <c r="ID92" s="27"/>
      <c r="IE92" s="27"/>
    </row>
    <row r="93" spans="1:239" hidden="1" x14ac:dyDescent="0.25">
      <c r="A93" s="25">
        <v>1864</v>
      </c>
      <c r="B93" s="26"/>
      <c r="C93" s="26"/>
      <c r="D93" s="26"/>
      <c r="E93" s="26"/>
      <c r="F93" s="26"/>
      <c r="G93" s="27"/>
      <c r="H93" s="27"/>
      <c r="I93" s="27"/>
      <c r="J93" s="27"/>
      <c r="K93" s="27"/>
      <c r="L93" s="26"/>
      <c r="M93" s="26"/>
      <c r="N93" s="26"/>
      <c r="O93" s="26"/>
      <c r="P93" s="26"/>
      <c r="Q93" s="27"/>
      <c r="R93" s="27"/>
      <c r="S93" s="27"/>
      <c r="T93" s="27"/>
      <c r="U93" s="27"/>
      <c r="V93" s="28"/>
      <c r="W93" s="28"/>
      <c r="X93" s="28"/>
      <c r="Y93" s="28"/>
      <c r="Z93" s="28"/>
      <c r="AA93" s="28"/>
      <c r="AB93" s="28"/>
      <c r="AC93" s="28"/>
      <c r="AD93" s="28"/>
      <c r="AE93" s="28"/>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6"/>
      <c r="BF93" s="26"/>
      <c r="BG93" s="26"/>
      <c r="BH93" s="26"/>
      <c r="BI93" s="26"/>
      <c r="BJ93" s="27"/>
      <c r="BK93" s="27"/>
      <c r="BL93" s="27"/>
      <c r="BM93" s="27"/>
      <c r="BN93" s="27"/>
      <c r="BO93" s="27"/>
      <c r="BP93" s="27"/>
      <c r="BQ93" s="27"/>
      <c r="BR93" s="27"/>
      <c r="BS93" s="27"/>
      <c r="BT93" s="26"/>
      <c r="BU93" s="26"/>
      <c r="BV93" s="26"/>
      <c r="BW93" s="26"/>
      <c r="BX93" s="26"/>
      <c r="BY93" s="29"/>
      <c r="BZ93" s="29"/>
      <c r="CA93" s="29"/>
      <c r="CB93" s="29"/>
      <c r="CC93" s="27"/>
      <c r="CD93" s="27"/>
      <c r="CE93" s="27"/>
      <c r="CF93" s="27"/>
      <c r="CG93" s="27"/>
      <c r="CH93" s="26"/>
      <c r="CI93" s="26"/>
      <c r="CJ93" s="26"/>
      <c r="CK93" s="26"/>
      <c r="CL93" s="26"/>
      <c r="CM93" s="30"/>
      <c r="CN93" s="30"/>
      <c r="CO93" s="30"/>
      <c r="CP93" s="30"/>
      <c r="CQ93" s="26"/>
      <c r="CR93" s="26"/>
      <c r="CS93" s="26"/>
      <c r="CT93" s="26"/>
      <c r="CU93" s="26"/>
      <c r="CV93" s="26"/>
      <c r="CW93" s="26"/>
      <c r="CX93" s="26"/>
      <c r="CY93" s="26"/>
      <c r="CZ93" s="26"/>
      <c r="DA93" s="26"/>
      <c r="DB93" s="26"/>
      <c r="DC93" s="26"/>
      <c r="DD93" s="26"/>
      <c r="DE93" s="26"/>
      <c r="DF93" s="27"/>
      <c r="DG93" s="27"/>
      <c r="DH93" s="27"/>
      <c r="DI93" s="27"/>
      <c r="DJ93" s="27"/>
      <c r="DK93" s="26"/>
      <c r="DL93" s="26"/>
      <c r="DM93" s="26"/>
      <c r="DN93" s="26"/>
      <c r="DO93" s="26"/>
      <c r="DP93" s="27"/>
      <c r="DQ93" s="27"/>
      <c r="DR93" s="27"/>
      <c r="DS93" s="27"/>
      <c r="DT93" s="27"/>
      <c r="DU93" s="30"/>
      <c r="DV93" s="30"/>
      <c r="DW93" s="30"/>
      <c r="DX93" s="30"/>
      <c r="DY93" s="28"/>
      <c r="DZ93" s="28"/>
      <c r="EA93" s="28"/>
      <c r="EB93" s="28"/>
      <c r="EC93" s="28"/>
      <c r="ED93" s="27"/>
      <c r="EE93" s="27"/>
      <c r="EF93" s="27"/>
      <c r="EG93" s="27"/>
      <c r="EH93" s="27"/>
      <c r="EI93" s="27"/>
      <c r="EJ93" s="27"/>
      <c r="EK93" s="27"/>
      <c r="EL93" s="27"/>
      <c r="EM93" s="27"/>
      <c r="EN93" s="26"/>
      <c r="EO93" s="26"/>
      <c r="EP93" s="26"/>
      <c r="EQ93" s="26"/>
      <c r="ER93" s="26"/>
      <c r="ES93" s="27"/>
      <c r="ET93" s="27"/>
      <c r="EU93" s="27"/>
      <c r="EV93" s="27"/>
      <c r="EW93" s="27"/>
      <c r="EX93" s="27"/>
      <c r="EY93" s="27"/>
      <c r="EZ93" s="27"/>
      <c r="FA93" s="27"/>
      <c r="FB93" s="27"/>
      <c r="FC93" s="27"/>
      <c r="FD93" s="27"/>
      <c r="FE93" s="27"/>
      <c r="FF93" s="27"/>
      <c r="FG93" s="27"/>
      <c r="FH93" s="28"/>
      <c r="FI93" s="28"/>
      <c r="FJ93" s="28"/>
      <c r="FK93" s="28"/>
      <c r="FL93" s="28"/>
      <c r="FM93" s="28"/>
      <c r="FN93" s="28"/>
      <c r="FO93" s="28"/>
      <c r="FP93" s="28"/>
      <c r="FQ93" s="28"/>
      <c r="FR93" s="26"/>
      <c r="FS93" s="26"/>
      <c r="FT93" s="26"/>
      <c r="FU93" s="26"/>
      <c r="FV93" s="26"/>
      <c r="FW93" s="28"/>
      <c r="FX93" s="28"/>
      <c r="FY93" s="28"/>
      <c r="FZ93" s="28"/>
      <c r="GA93" s="28"/>
      <c r="GB93" s="30"/>
      <c r="GC93" s="30"/>
      <c r="GD93" s="30"/>
      <c r="GE93" s="30"/>
      <c r="GF93" s="27"/>
      <c r="GG93" s="27"/>
      <c r="GH93" s="27"/>
      <c r="GI93" s="27"/>
      <c r="GJ93" s="27"/>
      <c r="GK93" s="27"/>
      <c r="GL93" s="27"/>
      <c r="GM93" s="27"/>
      <c r="GN93" s="27"/>
      <c r="GO93" s="27"/>
      <c r="GP93" s="27"/>
      <c r="GQ93" s="27"/>
      <c r="GR93" s="27"/>
      <c r="GS93" s="27"/>
      <c r="GT93" s="27"/>
      <c r="GU93" s="27"/>
      <c r="GV93" s="27"/>
      <c r="GW93" s="27"/>
      <c r="GX93" s="30"/>
      <c r="GY93" s="30"/>
      <c r="GZ93" s="30"/>
      <c r="HA93" s="30"/>
      <c r="HB93" s="28"/>
      <c r="HC93" s="28"/>
      <c r="HD93" s="28"/>
      <c r="HE93" s="28"/>
      <c r="HF93" s="28"/>
      <c r="HG93" s="28"/>
      <c r="HH93" s="28"/>
      <c r="HI93" s="28"/>
      <c r="HJ93" s="28"/>
      <c r="HK93" s="28"/>
      <c r="HL93" s="27"/>
      <c r="HM93" s="27"/>
      <c r="HN93" s="27"/>
      <c r="HO93" s="27"/>
      <c r="HP93" s="27"/>
      <c r="HQ93" s="27"/>
      <c r="HR93" s="27"/>
      <c r="HS93" s="27"/>
      <c r="HT93" s="27"/>
      <c r="HU93" s="27"/>
      <c r="HV93" s="27"/>
      <c r="HW93" s="27"/>
      <c r="HX93" s="27"/>
      <c r="HY93" s="27"/>
      <c r="HZ93" s="27"/>
      <c r="IA93" s="27"/>
      <c r="IB93" s="27"/>
      <c r="IC93" s="27"/>
      <c r="ID93" s="27"/>
      <c r="IE93" s="27"/>
    </row>
    <row r="94" spans="1:239" hidden="1" x14ac:dyDescent="0.25">
      <c r="A94" s="25">
        <v>1865</v>
      </c>
      <c r="B94" s="26"/>
      <c r="C94" s="26"/>
      <c r="D94" s="26"/>
      <c r="E94" s="26"/>
      <c r="F94" s="26"/>
      <c r="G94" s="27"/>
      <c r="H94" s="27"/>
      <c r="I94" s="27"/>
      <c r="J94" s="27"/>
      <c r="K94" s="27"/>
      <c r="L94" s="26"/>
      <c r="M94" s="26"/>
      <c r="N94" s="26"/>
      <c r="O94" s="26"/>
      <c r="P94" s="26"/>
      <c r="Q94" s="27"/>
      <c r="R94" s="27"/>
      <c r="S94" s="27"/>
      <c r="T94" s="27"/>
      <c r="U94" s="27"/>
      <c r="V94" s="28"/>
      <c r="W94" s="28"/>
      <c r="X94" s="28"/>
      <c r="Y94" s="28"/>
      <c r="Z94" s="28"/>
      <c r="AA94" s="28"/>
      <c r="AB94" s="28"/>
      <c r="AC94" s="28"/>
      <c r="AD94" s="28"/>
      <c r="AE94" s="28"/>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6"/>
      <c r="BF94" s="26"/>
      <c r="BG94" s="26"/>
      <c r="BH94" s="26"/>
      <c r="BI94" s="26"/>
      <c r="BJ94" s="27"/>
      <c r="BK94" s="27"/>
      <c r="BL94" s="27"/>
      <c r="BM94" s="27"/>
      <c r="BN94" s="27"/>
      <c r="BO94" s="27"/>
      <c r="BP94" s="27"/>
      <c r="BQ94" s="27"/>
      <c r="BR94" s="27"/>
      <c r="BS94" s="27"/>
      <c r="BT94" s="26"/>
      <c r="BU94" s="26"/>
      <c r="BV94" s="26"/>
      <c r="BW94" s="26"/>
      <c r="BX94" s="26"/>
      <c r="BY94" s="29"/>
      <c r="BZ94" s="29"/>
      <c r="CA94" s="29"/>
      <c r="CB94" s="29"/>
      <c r="CC94" s="27"/>
      <c r="CD94" s="27"/>
      <c r="CE94" s="27"/>
      <c r="CF94" s="27"/>
      <c r="CG94" s="27"/>
      <c r="CH94" s="26"/>
      <c r="CI94" s="26"/>
      <c r="CJ94" s="26"/>
      <c r="CK94" s="26"/>
      <c r="CL94" s="26"/>
      <c r="CM94" s="30"/>
      <c r="CN94" s="30"/>
      <c r="CO94" s="30"/>
      <c r="CP94" s="30"/>
      <c r="CQ94" s="26"/>
      <c r="CR94" s="26"/>
      <c r="CS94" s="26"/>
      <c r="CT94" s="26"/>
      <c r="CU94" s="26"/>
      <c r="CV94" s="26"/>
      <c r="CW94" s="26"/>
      <c r="CX94" s="26"/>
      <c r="CY94" s="26"/>
      <c r="CZ94" s="26"/>
      <c r="DA94" s="26"/>
      <c r="DB94" s="26"/>
      <c r="DC94" s="26"/>
      <c r="DD94" s="26"/>
      <c r="DE94" s="26"/>
      <c r="DF94" s="27"/>
      <c r="DG94" s="27"/>
      <c r="DH94" s="27"/>
      <c r="DI94" s="27"/>
      <c r="DJ94" s="27"/>
      <c r="DK94" s="26"/>
      <c r="DL94" s="26"/>
      <c r="DM94" s="26"/>
      <c r="DN94" s="26"/>
      <c r="DO94" s="26"/>
      <c r="DP94" s="27"/>
      <c r="DQ94" s="27"/>
      <c r="DR94" s="27"/>
      <c r="DS94" s="27"/>
      <c r="DT94" s="27"/>
      <c r="DU94" s="30"/>
      <c r="DV94" s="30"/>
      <c r="DW94" s="30"/>
      <c r="DX94" s="30"/>
      <c r="DY94" s="28"/>
      <c r="DZ94" s="28"/>
      <c r="EA94" s="28"/>
      <c r="EB94" s="28"/>
      <c r="EC94" s="28"/>
      <c r="ED94" s="27"/>
      <c r="EE94" s="27"/>
      <c r="EF94" s="27"/>
      <c r="EG94" s="27"/>
      <c r="EH94" s="27"/>
      <c r="EI94" s="27"/>
      <c r="EJ94" s="27"/>
      <c r="EK94" s="27"/>
      <c r="EL94" s="27"/>
      <c r="EM94" s="27"/>
      <c r="EN94" s="26"/>
      <c r="EO94" s="26"/>
      <c r="EP94" s="26"/>
      <c r="EQ94" s="26"/>
      <c r="ER94" s="26"/>
      <c r="ES94" s="27"/>
      <c r="ET94" s="27"/>
      <c r="EU94" s="27"/>
      <c r="EV94" s="27"/>
      <c r="EW94" s="27"/>
      <c r="EX94" s="27"/>
      <c r="EY94" s="27"/>
      <c r="EZ94" s="27"/>
      <c r="FA94" s="27"/>
      <c r="FB94" s="27"/>
      <c r="FC94" s="27"/>
      <c r="FD94" s="27"/>
      <c r="FE94" s="27"/>
      <c r="FF94" s="27"/>
      <c r="FG94" s="27"/>
      <c r="FH94" s="28"/>
      <c r="FI94" s="28"/>
      <c r="FJ94" s="28"/>
      <c r="FK94" s="28"/>
      <c r="FL94" s="28"/>
      <c r="FM94" s="28"/>
      <c r="FN94" s="28"/>
      <c r="FO94" s="28"/>
      <c r="FP94" s="28"/>
      <c r="FQ94" s="28"/>
      <c r="FR94" s="26"/>
      <c r="FS94" s="26"/>
      <c r="FT94" s="26"/>
      <c r="FU94" s="26"/>
      <c r="FV94" s="26"/>
      <c r="FW94" s="28"/>
      <c r="FX94" s="28"/>
      <c r="FY94" s="28"/>
      <c r="FZ94" s="28"/>
      <c r="GA94" s="28"/>
      <c r="GB94" s="30"/>
      <c r="GC94" s="30"/>
      <c r="GD94" s="30"/>
      <c r="GE94" s="30"/>
      <c r="GF94" s="27"/>
      <c r="GG94" s="27"/>
      <c r="GH94" s="27"/>
      <c r="GI94" s="27"/>
      <c r="GJ94" s="27"/>
      <c r="GK94" s="27"/>
      <c r="GL94" s="27"/>
      <c r="GM94" s="27"/>
      <c r="GN94" s="27"/>
      <c r="GO94" s="27"/>
      <c r="GP94" s="27"/>
      <c r="GQ94" s="27"/>
      <c r="GR94" s="27"/>
      <c r="GS94" s="27"/>
      <c r="GT94" s="27"/>
      <c r="GU94" s="27"/>
      <c r="GV94" s="27"/>
      <c r="GW94" s="27"/>
      <c r="GX94" s="30"/>
      <c r="GY94" s="30"/>
      <c r="GZ94" s="30"/>
      <c r="HA94" s="30"/>
      <c r="HB94" s="28"/>
      <c r="HC94" s="28"/>
      <c r="HD94" s="28"/>
      <c r="HE94" s="28"/>
      <c r="HF94" s="28"/>
      <c r="HG94" s="28"/>
      <c r="HH94" s="28"/>
      <c r="HI94" s="28"/>
      <c r="HJ94" s="28"/>
      <c r="HK94" s="28"/>
      <c r="HL94" s="27"/>
      <c r="HM94" s="27"/>
      <c r="HN94" s="27"/>
      <c r="HO94" s="27"/>
      <c r="HP94" s="27"/>
      <c r="HQ94" s="27"/>
      <c r="HR94" s="27"/>
      <c r="HS94" s="27"/>
      <c r="HT94" s="27"/>
      <c r="HU94" s="27"/>
      <c r="HV94" s="27"/>
      <c r="HW94" s="27"/>
      <c r="HX94" s="27"/>
      <c r="HY94" s="27"/>
      <c r="HZ94" s="27"/>
      <c r="IA94" s="27"/>
      <c r="IB94" s="27"/>
      <c r="IC94" s="27"/>
      <c r="ID94" s="27"/>
      <c r="IE94" s="27"/>
    </row>
    <row r="95" spans="1:239" hidden="1" x14ac:dyDescent="0.25">
      <c r="A95" s="25">
        <v>1866</v>
      </c>
      <c r="B95" s="26"/>
      <c r="C95" s="26"/>
      <c r="D95" s="26"/>
      <c r="E95" s="26"/>
      <c r="F95" s="26"/>
      <c r="G95" s="27"/>
      <c r="H95" s="27"/>
      <c r="I95" s="27"/>
      <c r="J95" s="27"/>
      <c r="K95" s="27"/>
      <c r="L95" s="26"/>
      <c r="M95" s="26"/>
      <c r="N95" s="26"/>
      <c r="O95" s="26"/>
      <c r="P95" s="26"/>
      <c r="Q95" s="27"/>
      <c r="R95" s="27"/>
      <c r="S95" s="27"/>
      <c r="T95" s="27"/>
      <c r="U95" s="27"/>
      <c r="V95" s="28"/>
      <c r="W95" s="28"/>
      <c r="X95" s="28"/>
      <c r="Y95" s="28"/>
      <c r="Z95" s="28"/>
      <c r="AA95" s="28"/>
      <c r="AB95" s="28"/>
      <c r="AC95" s="28"/>
      <c r="AD95" s="28"/>
      <c r="AE95" s="28"/>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6"/>
      <c r="BF95" s="26"/>
      <c r="BG95" s="26"/>
      <c r="BH95" s="26"/>
      <c r="BI95" s="26"/>
      <c r="BJ95" s="27"/>
      <c r="BK95" s="27"/>
      <c r="BL95" s="27"/>
      <c r="BM95" s="27"/>
      <c r="BN95" s="27"/>
      <c r="BO95" s="27"/>
      <c r="BP95" s="27"/>
      <c r="BQ95" s="27"/>
      <c r="BR95" s="27"/>
      <c r="BS95" s="27"/>
      <c r="BT95" s="26"/>
      <c r="BU95" s="26"/>
      <c r="BV95" s="26"/>
      <c r="BW95" s="26"/>
      <c r="BX95" s="26"/>
      <c r="BY95" s="29"/>
      <c r="BZ95" s="29"/>
      <c r="CA95" s="29"/>
      <c r="CB95" s="29"/>
      <c r="CC95" s="27"/>
      <c r="CD95" s="27"/>
      <c r="CE95" s="27"/>
      <c r="CF95" s="27"/>
      <c r="CG95" s="27"/>
      <c r="CH95" s="26"/>
      <c r="CI95" s="26"/>
      <c r="CJ95" s="26"/>
      <c r="CK95" s="26"/>
      <c r="CL95" s="26"/>
      <c r="CM95" s="30"/>
      <c r="CN95" s="30"/>
      <c r="CO95" s="30"/>
      <c r="CP95" s="30"/>
      <c r="CQ95" s="26"/>
      <c r="CR95" s="26"/>
      <c r="CS95" s="26"/>
      <c r="CT95" s="26"/>
      <c r="CU95" s="26"/>
      <c r="CV95" s="26"/>
      <c r="CW95" s="26"/>
      <c r="CX95" s="26"/>
      <c r="CY95" s="26"/>
      <c r="CZ95" s="26"/>
      <c r="DA95" s="26"/>
      <c r="DB95" s="26"/>
      <c r="DC95" s="26"/>
      <c r="DD95" s="26"/>
      <c r="DE95" s="26"/>
      <c r="DF95" s="27"/>
      <c r="DG95" s="27"/>
      <c r="DH95" s="27"/>
      <c r="DI95" s="27"/>
      <c r="DJ95" s="27"/>
      <c r="DK95" s="26"/>
      <c r="DL95" s="26"/>
      <c r="DM95" s="26"/>
      <c r="DN95" s="26"/>
      <c r="DO95" s="26"/>
      <c r="DP95" s="27"/>
      <c r="DQ95" s="27"/>
      <c r="DR95" s="27"/>
      <c r="DS95" s="27"/>
      <c r="DT95" s="27"/>
      <c r="DU95" s="30"/>
      <c r="DV95" s="30"/>
      <c r="DW95" s="30"/>
      <c r="DX95" s="30"/>
      <c r="DY95" s="28"/>
      <c r="DZ95" s="28"/>
      <c r="EA95" s="28"/>
      <c r="EB95" s="28"/>
      <c r="EC95" s="28"/>
      <c r="ED95" s="27"/>
      <c r="EE95" s="27"/>
      <c r="EF95" s="27"/>
      <c r="EG95" s="27"/>
      <c r="EH95" s="27"/>
      <c r="EI95" s="27"/>
      <c r="EJ95" s="27"/>
      <c r="EK95" s="27"/>
      <c r="EL95" s="27"/>
      <c r="EM95" s="27"/>
      <c r="EN95" s="26"/>
      <c r="EO95" s="26"/>
      <c r="EP95" s="26"/>
      <c r="EQ95" s="26"/>
      <c r="ER95" s="26"/>
      <c r="ES95" s="27"/>
      <c r="ET95" s="27"/>
      <c r="EU95" s="27"/>
      <c r="EV95" s="27"/>
      <c r="EW95" s="27"/>
      <c r="EX95" s="27"/>
      <c r="EY95" s="27"/>
      <c r="EZ95" s="27"/>
      <c r="FA95" s="27"/>
      <c r="FB95" s="27"/>
      <c r="FC95" s="27"/>
      <c r="FD95" s="27"/>
      <c r="FE95" s="27"/>
      <c r="FF95" s="27"/>
      <c r="FG95" s="27"/>
      <c r="FH95" s="28"/>
      <c r="FI95" s="28"/>
      <c r="FJ95" s="28"/>
      <c r="FK95" s="28"/>
      <c r="FL95" s="28"/>
      <c r="FM95" s="28"/>
      <c r="FN95" s="28"/>
      <c r="FO95" s="28"/>
      <c r="FP95" s="28"/>
      <c r="FQ95" s="28"/>
      <c r="FR95" s="26"/>
      <c r="FS95" s="26"/>
      <c r="FT95" s="26"/>
      <c r="FU95" s="26"/>
      <c r="FV95" s="26"/>
      <c r="FW95" s="28"/>
      <c r="FX95" s="28"/>
      <c r="FY95" s="28"/>
      <c r="FZ95" s="28"/>
      <c r="GA95" s="28"/>
      <c r="GB95" s="30"/>
      <c r="GC95" s="30"/>
      <c r="GD95" s="30"/>
      <c r="GE95" s="30"/>
      <c r="GF95" s="27"/>
      <c r="GG95" s="27"/>
      <c r="GH95" s="27"/>
      <c r="GI95" s="27"/>
      <c r="GJ95" s="27"/>
      <c r="GK95" s="27"/>
      <c r="GL95" s="27"/>
      <c r="GM95" s="27"/>
      <c r="GN95" s="27"/>
      <c r="GO95" s="27"/>
      <c r="GP95" s="27"/>
      <c r="GQ95" s="27"/>
      <c r="GR95" s="27"/>
      <c r="GS95" s="27"/>
      <c r="GT95" s="27"/>
      <c r="GU95" s="27"/>
      <c r="GV95" s="27"/>
      <c r="GW95" s="27"/>
      <c r="GX95" s="30"/>
      <c r="GY95" s="30"/>
      <c r="GZ95" s="30"/>
      <c r="HA95" s="30"/>
      <c r="HB95" s="28"/>
      <c r="HC95" s="28"/>
      <c r="HD95" s="28"/>
      <c r="HE95" s="28"/>
      <c r="HF95" s="28"/>
      <c r="HG95" s="28"/>
      <c r="HH95" s="28"/>
      <c r="HI95" s="28"/>
      <c r="HJ95" s="28"/>
      <c r="HK95" s="28"/>
      <c r="HL95" s="27"/>
      <c r="HM95" s="27"/>
      <c r="HN95" s="27"/>
      <c r="HO95" s="27"/>
      <c r="HP95" s="27"/>
      <c r="HQ95" s="27"/>
      <c r="HR95" s="27"/>
      <c r="HS95" s="27"/>
      <c r="HT95" s="27"/>
      <c r="HU95" s="27"/>
      <c r="HV95" s="27"/>
      <c r="HW95" s="27"/>
      <c r="HX95" s="27"/>
      <c r="HY95" s="27"/>
      <c r="HZ95" s="27"/>
      <c r="IA95" s="27"/>
      <c r="IB95" s="27"/>
      <c r="IC95" s="27"/>
      <c r="ID95" s="27"/>
      <c r="IE95" s="27"/>
    </row>
    <row r="96" spans="1:239" hidden="1" x14ac:dyDescent="0.25">
      <c r="A96" s="25">
        <v>1867</v>
      </c>
      <c r="B96" s="26"/>
      <c r="C96" s="26"/>
      <c r="D96" s="26"/>
      <c r="E96" s="26"/>
      <c r="F96" s="26"/>
      <c r="G96" s="27"/>
      <c r="H96" s="27"/>
      <c r="I96" s="27"/>
      <c r="J96" s="27"/>
      <c r="K96" s="27"/>
      <c r="L96" s="26"/>
      <c r="M96" s="26"/>
      <c r="N96" s="26"/>
      <c r="O96" s="26"/>
      <c r="P96" s="26"/>
      <c r="Q96" s="27"/>
      <c r="R96" s="27"/>
      <c r="S96" s="27"/>
      <c r="T96" s="27"/>
      <c r="U96" s="27"/>
      <c r="V96" s="28"/>
      <c r="W96" s="28"/>
      <c r="X96" s="28"/>
      <c r="Y96" s="28"/>
      <c r="Z96" s="28"/>
      <c r="AA96" s="28"/>
      <c r="AB96" s="28"/>
      <c r="AC96" s="28"/>
      <c r="AD96" s="28"/>
      <c r="AE96" s="28"/>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6"/>
      <c r="BF96" s="26"/>
      <c r="BG96" s="26"/>
      <c r="BH96" s="26"/>
      <c r="BI96" s="26"/>
      <c r="BJ96" s="27"/>
      <c r="BK96" s="27"/>
      <c r="BL96" s="27"/>
      <c r="BM96" s="27"/>
      <c r="BN96" s="27"/>
      <c r="BO96" s="27"/>
      <c r="BP96" s="27"/>
      <c r="BQ96" s="27"/>
      <c r="BR96" s="27"/>
      <c r="BS96" s="27"/>
      <c r="BT96" s="26"/>
      <c r="BU96" s="26"/>
      <c r="BV96" s="26"/>
      <c r="BW96" s="26"/>
      <c r="BX96" s="26"/>
      <c r="BY96" s="29"/>
      <c r="BZ96" s="29"/>
      <c r="CA96" s="29"/>
      <c r="CB96" s="29"/>
      <c r="CC96" s="27"/>
      <c r="CD96" s="27"/>
      <c r="CE96" s="27"/>
      <c r="CF96" s="27"/>
      <c r="CG96" s="27"/>
      <c r="CH96" s="26"/>
      <c r="CI96" s="26"/>
      <c r="CJ96" s="26"/>
      <c r="CK96" s="26"/>
      <c r="CL96" s="26"/>
      <c r="CM96" s="30"/>
      <c r="CN96" s="30"/>
      <c r="CO96" s="30"/>
      <c r="CP96" s="30"/>
      <c r="CQ96" s="26"/>
      <c r="CR96" s="26"/>
      <c r="CS96" s="26"/>
      <c r="CT96" s="26"/>
      <c r="CU96" s="26"/>
      <c r="CV96" s="26"/>
      <c r="CW96" s="26"/>
      <c r="CX96" s="26"/>
      <c r="CY96" s="26"/>
      <c r="CZ96" s="26"/>
      <c r="DA96" s="26"/>
      <c r="DB96" s="26"/>
      <c r="DC96" s="26"/>
      <c r="DD96" s="26"/>
      <c r="DE96" s="26"/>
      <c r="DF96" s="27"/>
      <c r="DG96" s="27"/>
      <c r="DH96" s="27"/>
      <c r="DI96" s="27"/>
      <c r="DJ96" s="27"/>
      <c r="DK96" s="26"/>
      <c r="DL96" s="26"/>
      <c r="DM96" s="26"/>
      <c r="DN96" s="26"/>
      <c r="DO96" s="26"/>
      <c r="DP96" s="27"/>
      <c r="DQ96" s="27"/>
      <c r="DR96" s="27"/>
      <c r="DS96" s="27"/>
      <c r="DT96" s="27"/>
      <c r="DU96" s="30"/>
      <c r="DV96" s="30"/>
      <c r="DW96" s="30"/>
      <c r="DX96" s="30"/>
      <c r="DY96" s="28"/>
      <c r="DZ96" s="28"/>
      <c r="EA96" s="28"/>
      <c r="EB96" s="28"/>
      <c r="EC96" s="28"/>
      <c r="ED96" s="27"/>
      <c r="EE96" s="27"/>
      <c r="EF96" s="27"/>
      <c r="EG96" s="27"/>
      <c r="EH96" s="27"/>
      <c r="EI96" s="27"/>
      <c r="EJ96" s="27"/>
      <c r="EK96" s="27"/>
      <c r="EL96" s="27"/>
      <c r="EM96" s="27"/>
      <c r="EN96" s="26"/>
      <c r="EO96" s="26"/>
      <c r="EP96" s="26"/>
      <c r="EQ96" s="26"/>
      <c r="ER96" s="26"/>
      <c r="ES96" s="27"/>
      <c r="ET96" s="27"/>
      <c r="EU96" s="27"/>
      <c r="EV96" s="27"/>
      <c r="EW96" s="27"/>
      <c r="EX96" s="27"/>
      <c r="EY96" s="27"/>
      <c r="EZ96" s="27"/>
      <c r="FA96" s="27"/>
      <c r="FB96" s="27"/>
      <c r="FC96" s="27"/>
      <c r="FD96" s="27"/>
      <c r="FE96" s="27"/>
      <c r="FF96" s="27"/>
      <c r="FG96" s="27"/>
      <c r="FH96" s="28"/>
      <c r="FI96" s="28"/>
      <c r="FJ96" s="28"/>
      <c r="FK96" s="28"/>
      <c r="FL96" s="28"/>
      <c r="FM96" s="28"/>
      <c r="FN96" s="28"/>
      <c r="FO96" s="28"/>
      <c r="FP96" s="28"/>
      <c r="FQ96" s="28"/>
      <c r="FR96" s="26"/>
      <c r="FS96" s="26"/>
      <c r="FT96" s="26"/>
      <c r="FU96" s="26"/>
      <c r="FV96" s="26"/>
      <c r="FW96" s="28"/>
      <c r="FX96" s="28"/>
      <c r="FY96" s="28"/>
      <c r="FZ96" s="28"/>
      <c r="GA96" s="28"/>
      <c r="GB96" s="30"/>
      <c r="GC96" s="30"/>
      <c r="GD96" s="30"/>
      <c r="GE96" s="30"/>
      <c r="GF96" s="27"/>
      <c r="GG96" s="27"/>
      <c r="GH96" s="27"/>
      <c r="GI96" s="27"/>
      <c r="GJ96" s="27"/>
      <c r="GK96" s="27"/>
      <c r="GL96" s="27"/>
      <c r="GM96" s="27"/>
      <c r="GN96" s="27"/>
      <c r="GO96" s="27"/>
      <c r="GP96" s="27"/>
      <c r="GQ96" s="27"/>
      <c r="GR96" s="27"/>
      <c r="GS96" s="27"/>
      <c r="GT96" s="27"/>
      <c r="GU96" s="27"/>
      <c r="GV96" s="27"/>
      <c r="GW96" s="27"/>
      <c r="GX96" s="30"/>
      <c r="GY96" s="30"/>
      <c r="GZ96" s="30"/>
      <c r="HA96" s="30"/>
      <c r="HB96" s="28"/>
      <c r="HC96" s="28"/>
      <c r="HD96" s="28"/>
      <c r="HE96" s="28"/>
      <c r="HF96" s="28"/>
      <c r="HG96" s="28"/>
      <c r="HH96" s="28"/>
      <c r="HI96" s="28"/>
      <c r="HJ96" s="28"/>
      <c r="HK96" s="28"/>
      <c r="HL96" s="27"/>
      <c r="HM96" s="27"/>
      <c r="HN96" s="27"/>
      <c r="HO96" s="27"/>
      <c r="HP96" s="27"/>
      <c r="HQ96" s="27"/>
      <c r="HR96" s="27"/>
      <c r="HS96" s="27"/>
      <c r="HT96" s="27"/>
      <c r="HU96" s="27"/>
      <c r="HV96" s="27"/>
      <c r="HW96" s="27"/>
      <c r="HX96" s="27"/>
      <c r="HY96" s="27"/>
      <c r="HZ96" s="27"/>
      <c r="IA96" s="27"/>
      <c r="IB96" s="27"/>
      <c r="IC96" s="27"/>
      <c r="ID96" s="27"/>
      <c r="IE96" s="27"/>
    </row>
    <row r="97" spans="1:239" hidden="1" x14ac:dyDescent="0.25">
      <c r="A97" s="25">
        <v>1868</v>
      </c>
      <c r="B97" s="26"/>
      <c r="C97" s="26"/>
      <c r="D97" s="26"/>
      <c r="E97" s="26"/>
      <c r="F97" s="26"/>
      <c r="G97" s="27"/>
      <c r="H97" s="27"/>
      <c r="I97" s="27"/>
      <c r="J97" s="27"/>
      <c r="K97" s="27"/>
      <c r="L97" s="26"/>
      <c r="M97" s="26"/>
      <c r="N97" s="26"/>
      <c r="O97" s="26"/>
      <c r="P97" s="26"/>
      <c r="Q97" s="27"/>
      <c r="R97" s="27"/>
      <c r="S97" s="27"/>
      <c r="T97" s="27"/>
      <c r="U97" s="27"/>
      <c r="V97" s="28"/>
      <c r="W97" s="28"/>
      <c r="X97" s="28"/>
      <c r="Y97" s="28"/>
      <c r="Z97" s="28"/>
      <c r="AA97" s="28"/>
      <c r="AB97" s="28"/>
      <c r="AC97" s="28"/>
      <c r="AD97" s="28"/>
      <c r="AE97" s="28"/>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6"/>
      <c r="BF97" s="26"/>
      <c r="BG97" s="26"/>
      <c r="BH97" s="26"/>
      <c r="BI97" s="26"/>
      <c r="BJ97" s="27"/>
      <c r="BK97" s="27"/>
      <c r="BL97" s="27"/>
      <c r="BM97" s="27"/>
      <c r="BN97" s="27"/>
      <c r="BO97" s="27"/>
      <c r="BP97" s="27"/>
      <c r="BQ97" s="27"/>
      <c r="BR97" s="27"/>
      <c r="BS97" s="27"/>
      <c r="BT97" s="26"/>
      <c r="BU97" s="26"/>
      <c r="BV97" s="26"/>
      <c r="BW97" s="26"/>
      <c r="BX97" s="26"/>
      <c r="BY97" s="29"/>
      <c r="BZ97" s="29"/>
      <c r="CA97" s="29"/>
      <c r="CB97" s="29"/>
      <c r="CC97" s="27"/>
      <c r="CD97" s="27"/>
      <c r="CE97" s="27"/>
      <c r="CF97" s="27"/>
      <c r="CG97" s="27"/>
      <c r="CH97" s="26"/>
      <c r="CI97" s="26"/>
      <c r="CJ97" s="26"/>
      <c r="CK97" s="26"/>
      <c r="CL97" s="26"/>
      <c r="CM97" s="30"/>
      <c r="CN97" s="30"/>
      <c r="CO97" s="30"/>
      <c r="CP97" s="30"/>
      <c r="CQ97" s="26"/>
      <c r="CR97" s="26"/>
      <c r="CS97" s="26"/>
      <c r="CT97" s="26"/>
      <c r="CU97" s="26"/>
      <c r="CV97" s="26"/>
      <c r="CW97" s="26"/>
      <c r="CX97" s="26"/>
      <c r="CY97" s="26"/>
      <c r="CZ97" s="26"/>
      <c r="DA97" s="26"/>
      <c r="DB97" s="26"/>
      <c r="DC97" s="26"/>
      <c r="DD97" s="26"/>
      <c r="DE97" s="26"/>
      <c r="DF97" s="27"/>
      <c r="DG97" s="27"/>
      <c r="DH97" s="27"/>
      <c r="DI97" s="27"/>
      <c r="DJ97" s="27"/>
      <c r="DK97" s="26"/>
      <c r="DL97" s="26"/>
      <c r="DM97" s="26"/>
      <c r="DN97" s="26"/>
      <c r="DO97" s="26"/>
      <c r="DP97" s="27"/>
      <c r="DQ97" s="27"/>
      <c r="DR97" s="27"/>
      <c r="DS97" s="27"/>
      <c r="DT97" s="27"/>
      <c r="DU97" s="30"/>
      <c r="DV97" s="30"/>
      <c r="DW97" s="30"/>
      <c r="DX97" s="30"/>
      <c r="DY97" s="28"/>
      <c r="DZ97" s="28"/>
      <c r="EA97" s="28"/>
      <c r="EB97" s="28"/>
      <c r="EC97" s="28"/>
      <c r="ED97" s="27"/>
      <c r="EE97" s="27"/>
      <c r="EF97" s="27"/>
      <c r="EG97" s="27"/>
      <c r="EH97" s="27"/>
      <c r="EI97" s="27"/>
      <c r="EJ97" s="27"/>
      <c r="EK97" s="27"/>
      <c r="EL97" s="27"/>
      <c r="EM97" s="27"/>
      <c r="EN97" s="26"/>
      <c r="EO97" s="26"/>
      <c r="EP97" s="26"/>
      <c r="EQ97" s="26"/>
      <c r="ER97" s="26"/>
      <c r="ES97" s="27"/>
      <c r="ET97" s="27"/>
      <c r="EU97" s="27"/>
      <c r="EV97" s="27"/>
      <c r="EW97" s="27"/>
      <c r="EX97" s="27"/>
      <c r="EY97" s="27"/>
      <c r="EZ97" s="27"/>
      <c r="FA97" s="27"/>
      <c r="FB97" s="27"/>
      <c r="FC97" s="27"/>
      <c r="FD97" s="27"/>
      <c r="FE97" s="27"/>
      <c r="FF97" s="27"/>
      <c r="FG97" s="27"/>
      <c r="FH97" s="28"/>
      <c r="FI97" s="28"/>
      <c r="FJ97" s="28"/>
      <c r="FK97" s="28"/>
      <c r="FL97" s="28"/>
      <c r="FM97" s="28"/>
      <c r="FN97" s="28"/>
      <c r="FO97" s="28"/>
      <c r="FP97" s="28"/>
      <c r="FQ97" s="28"/>
      <c r="FR97" s="26"/>
      <c r="FS97" s="26"/>
      <c r="FT97" s="26"/>
      <c r="FU97" s="26"/>
      <c r="FV97" s="26"/>
      <c r="FW97" s="28"/>
      <c r="FX97" s="28"/>
      <c r="FY97" s="28"/>
      <c r="FZ97" s="28"/>
      <c r="GA97" s="28"/>
      <c r="GB97" s="30"/>
      <c r="GC97" s="30"/>
      <c r="GD97" s="30"/>
      <c r="GE97" s="30"/>
      <c r="GF97" s="27"/>
      <c r="GG97" s="27"/>
      <c r="GH97" s="27"/>
      <c r="GI97" s="27"/>
      <c r="GJ97" s="27"/>
      <c r="GK97" s="27"/>
      <c r="GL97" s="27"/>
      <c r="GM97" s="27"/>
      <c r="GN97" s="27"/>
      <c r="GO97" s="27"/>
      <c r="GP97" s="27"/>
      <c r="GQ97" s="27"/>
      <c r="GR97" s="27"/>
      <c r="GS97" s="27"/>
      <c r="GT97" s="27"/>
      <c r="GU97" s="27"/>
      <c r="GV97" s="27"/>
      <c r="GW97" s="27"/>
      <c r="GX97" s="30"/>
      <c r="GY97" s="30"/>
      <c r="GZ97" s="30"/>
      <c r="HA97" s="30"/>
      <c r="HB97" s="28"/>
      <c r="HC97" s="28"/>
      <c r="HD97" s="28"/>
      <c r="HE97" s="28"/>
      <c r="HF97" s="28"/>
      <c r="HG97" s="28"/>
      <c r="HH97" s="28"/>
      <c r="HI97" s="28"/>
      <c r="HJ97" s="28"/>
      <c r="HK97" s="28"/>
      <c r="HL97" s="27"/>
      <c r="HM97" s="27"/>
      <c r="HN97" s="27"/>
      <c r="HO97" s="27"/>
      <c r="HP97" s="27"/>
      <c r="HQ97" s="27"/>
      <c r="HR97" s="27"/>
      <c r="HS97" s="27"/>
      <c r="HT97" s="27"/>
      <c r="HU97" s="27"/>
      <c r="HV97" s="27"/>
      <c r="HW97" s="27"/>
      <c r="HX97" s="27"/>
      <c r="HY97" s="27"/>
      <c r="HZ97" s="27"/>
      <c r="IA97" s="27"/>
      <c r="IB97" s="27"/>
      <c r="IC97" s="27"/>
      <c r="ID97" s="27"/>
      <c r="IE97" s="27"/>
    </row>
    <row r="98" spans="1:239" hidden="1" x14ac:dyDescent="0.25">
      <c r="A98" s="25">
        <v>1869</v>
      </c>
      <c r="B98" s="26"/>
      <c r="C98" s="26"/>
      <c r="D98" s="26"/>
      <c r="E98" s="26"/>
      <c r="F98" s="26"/>
      <c r="G98" s="27"/>
      <c r="H98" s="27"/>
      <c r="I98" s="27"/>
      <c r="J98" s="27"/>
      <c r="K98" s="27"/>
      <c r="L98" s="26"/>
      <c r="M98" s="26"/>
      <c r="N98" s="26"/>
      <c r="O98" s="26"/>
      <c r="P98" s="26"/>
      <c r="Q98" s="27"/>
      <c r="R98" s="27"/>
      <c r="S98" s="27"/>
      <c r="T98" s="27"/>
      <c r="U98" s="27"/>
      <c r="V98" s="28"/>
      <c r="W98" s="28"/>
      <c r="X98" s="28"/>
      <c r="Y98" s="28"/>
      <c r="Z98" s="28"/>
      <c r="AA98" s="28"/>
      <c r="AB98" s="28"/>
      <c r="AC98" s="28"/>
      <c r="AD98" s="28"/>
      <c r="AE98" s="28"/>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6"/>
      <c r="BF98" s="26"/>
      <c r="BG98" s="26"/>
      <c r="BH98" s="26"/>
      <c r="BI98" s="26"/>
      <c r="BJ98" s="27"/>
      <c r="BK98" s="27"/>
      <c r="BL98" s="27"/>
      <c r="BM98" s="27"/>
      <c r="BN98" s="27"/>
      <c r="BO98" s="27"/>
      <c r="BP98" s="27"/>
      <c r="BQ98" s="27"/>
      <c r="BR98" s="27"/>
      <c r="BS98" s="27"/>
      <c r="BT98" s="26"/>
      <c r="BU98" s="26"/>
      <c r="BV98" s="26"/>
      <c r="BW98" s="26"/>
      <c r="BX98" s="26"/>
      <c r="BY98" s="29"/>
      <c r="BZ98" s="29"/>
      <c r="CA98" s="29"/>
      <c r="CB98" s="29"/>
      <c r="CC98" s="27"/>
      <c r="CD98" s="27"/>
      <c r="CE98" s="27"/>
      <c r="CF98" s="27"/>
      <c r="CG98" s="27"/>
      <c r="CH98" s="26"/>
      <c r="CI98" s="26"/>
      <c r="CJ98" s="26"/>
      <c r="CK98" s="26"/>
      <c r="CL98" s="26"/>
      <c r="CM98" s="30"/>
      <c r="CN98" s="30"/>
      <c r="CO98" s="30"/>
      <c r="CP98" s="30"/>
      <c r="CQ98" s="26"/>
      <c r="CR98" s="26"/>
      <c r="CS98" s="26"/>
      <c r="CT98" s="26"/>
      <c r="CU98" s="26"/>
      <c r="CV98" s="26"/>
      <c r="CW98" s="26"/>
      <c r="CX98" s="26"/>
      <c r="CY98" s="26"/>
      <c r="CZ98" s="26"/>
      <c r="DA98" s="26"/>
      <c r="DB98" s="26"/>
      <c r="DC98" s="26"/>
      <c r="DD98" s="26"/>
      <c r="DE98" s="26"/>
      <c r="DF98" s="27"/>
      <c r="DG98" s="27"/>
      <c r="DH98" s="27"/>
      <c r="DI98" s="27"/>
      <c r="DJ98" s="27"/>
      <c r="DK98" s="26"/>
      <c r="DL98" s="26"/>
      <c r="DM98" s="26"/>
      <c r="DN98" s="26"/>
      <c r="DO98" s="26"/>
      <c r="DP98" s="27"/>
      <c r="DQ98" s="27"/>
      <c r="DR98" s="27"/>
      <c r="DS98" s="27"/>
      <c r="DT98" s="27"/>
      <c r="DU98" s="30"/>
      <c r="DV98" s="30"/>
      <c r="DW98" s="30"/>
      <c r="DX98" s="30"/>
      <c r="DY98" s="28"/>
      <c r="DZ98" s="28"/>
      <c r="EA98" s="28"/>
      <c r="EB98" s="28"/>
      <c r="EC98" s="28"/>
      <c r="ED98" s="27"/>
      <c r="EE98" s="27"/>
      <c r="EF98" s="27"/>
      <c r="EG98" s="27"/>
      <c r="EH98" s="27"/>
      <c r="EI98" s="27"/>
      <c r="EJ98" s="27"/>
      <c r="EK98" s="27"/>
      <c r="EL98" s="27"/>
      <c r="EM98" s="27"/>
      <c r="EN98" s="26"/>
      <c r="EO98" s="26"/>
      <c r="EP98" s="26"/>
      <c r="EQ98" s="26"/>
      <c r="ER98" s="26"/>
      <c r="ES98" s="27"/>
      <c r="ET98" s="27"/>
      <c r="EU98" s="27"/>
      <c r="EV98" s="27"/>
      <c r="EW98" s="27"/>
      <c r="EX98" s="27"/>
      <c r="EY98" s="27"/>
      <c r="EZ98" s="27"/>
      <c r="FA98" s="27"/>
      <c r="FB98" s="27"/>
      <c r="FC98" s="27"/>
      <c r="FD98" s="27"/>
      <c r="FE98" s="27"/>
      <c r="FF98" s="27"/>
      <c r="FG98" s="27"/>
      <c r="FH98" s="28"/>
      <c r="FI98" s="28"/>
      <c r="FJ98" s="28"/>
      <c r="FK98" s="28"/>
      <c r="FL98" s="28"/>
      <c r="FM98" s="28"/>
      <c r="FN98" s="28"/>
      <c r="FO98" s="28"/>
      <c r="FP98" s="28"/>
      <c r="FQ98" s="28"/>
      <c r="FR98" s="26"/>
      <c r="FS98" s="26"/>
      <c r="FT98" s="26"/>
      <c r="FU98" s="26"/>
      <c r="FV98" s="26"/>
      <c r="FW98" s="28"/>
      <c r="FX98" s="28"/>
      <c r="FY98" s="28"/>
      <c r="FZ98" s="28"/>
      <c r="GA98" s="28"/>
      <c r="GB98" s="30"/>
      <c r="GC98" s="30"/>
      <c r="GD98" s="30"/>
      <c r="GE98" s="30"/>
      <c r="GF98" s="27"/>
      <c r="GG98" s="27"/>
      <c r="GH98" s="27"/>
      <c r="GI98" s="27"/>
      <c r="GJ98" s="27"/>
      <c r="GK98" s="27"/>
      <c r="GL98" s="27"/>
      <c r="GM98" s="27"/>
      <c r="GN98" s="27"/>
      <c r="GO98" s="27"/>
      <c r="GP98" s="27"/>
      <c r="GQ98" s="27"/>
      <c r="GR98" s="27"/>
      <c r="GS98" s="27"/>
      <c r="GT98" s="27"/>
      <c r="GU98" s="27"/>
      <c r="GV98" s="27"/>
      <c r="GW98" s="27"/>
      <c r="GX98" s="30"/>
      <c r="GY98" s="30"/>
      <c r="GZ98" s="30"/>
      <c r="HA98" s="30"/>
      <c r="HB98" s="28"/>
      <c r="HC98" s="28"/>
      <c r="HD98" s="28"/>
      <c r="HE98" s="28"/>
      <c r="HF98" s="28"/>
      <c r="HG98" s="28"/>
      <c r="HH98" s="28"/>
      <c r="HI98" s="28"/>
      <c r="HJ98" s="28"/>
      <c r="HK98" s="28"/>
      <c r="HL98" s="27"/>
      <c r="HM98" s="27"/>
      <c r="HN98" s="27"/>
      <c r="HO98" s="27"/>
      <c r="HP98" s="27"/>
      <c r="HQ98" s="27"/>
      <c r="HR98" s="27"/>
      <c r="HS98" s="27"/>
      <c r="HT98" s="27"/>
      <c r="HU98" s="27"/>
      <c r="HV98" s="27"/>
      <c r="HW98" s="27"/>
      <c r="HX98" s="27"/>
      <c r="HY98" s="27"/>
      <c r="HZ98" s="27"/>
      <c r="IA98" s="27"/>
      <c r="IB98" s="27"/>
      <c r="IC98" s="27"/>
      <c r="ID98" s="27"/>
      <c r="IE98" s="27"/>
    </row>
    <row r="99" spans="1:239" hidden="1" x14ac:dyDescent="0.25">
      <c r="A99" s="25">
        <v>1870</v>
      </c>
      <c r="B99" s="26"/>
      <c r="C99" s="26"/>
      <c r="D99" s="26"/>
      <c r="E99" s="26"/>
      <c r="F99" s="26"/>
      <c r="G99" s="27"/>
      <c r="H99" s="27"/>
      <c r="I99" s="27"/>
      <c r="J99" s="27"/>
      <c r="K99" s="27"/>
      <c r="L99" s="26"/>
      <c r="M99" s="26"/>
      <c r="N99" s="26"/>
      <c r="O99" s="26"/>
      <c r="P99" s="26"/>
      <c r="Q99" s="27"/>
      <c r="R99" s="27"/>
      <c r="S99" s="27"/>
      <c r="T99" s="27"/>
      <c r="U99" s="27"/>
      <c r="V99" s="28"/>
      <c r="W99" s="28"/>
      <c r="X99" s="28"/>
      <c r="Y99" s="28"/>
      <c r="Z99" s="28"/>
      <c r="AA99" s="28"/>
      <c r="AB99" s="28"/>
      <c r="AC99" s="28"/>
      <c r="AD99" s="28"/>
      <c r="AE99" s="28"/>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6"/>
      <c r="BF99" s="26"/>
      <c r="BG99" s="26"/>
      <c r="BH99" s="26"/>
      <c r="BI99" s="26"/>
      <c r="BJ99" s="27"/>
      <c r="BK99" s="27"/>
      <c r="BL99" s="27"/>
      <c r="BM99" s="27"/>
      <c r="BN99" s="27"/>
      <c r="BO99" s="27"/>
      <c r="BP99" s="27"/>
      <c r="BQ99" s="27"/>
      <c r="BR99" s="27"/>
      <c r="BS99" s="27"/>
      <c r="BT99" s="26"/>
      <c r="BU99" s="26"/>
      <c r="BV99" s="26"/>
      <c r="BW99" s="26"/>
      <c r="BX99" s="26"/>
      <c r="BY99" s="29"/>
      <c r="BZ99" s="29"/>
      <c r="CA99" s="29"/>
      <c r="CB99" s="29"/>
      <c r="CC99" s="27"/>
      <c r="CD99" s="27"/>
      <c r="CE99" s="27"/>
      <c r="CF99" s="27"/>
      <c r="CG99" s="27"/>
      <c r="CH99" s="26"/>
      <c r="CI99" s="26"/>
      <c r="CJ99" s="26"/>
      <c r="CK99" s="26"/>
      <c r="CL99" s="26"/>
      <c r="CM99" s="30"/>
      <c r="CN99" s="30"/>
      <c r="CO99" s="30"/>
      <c r="CP99" s="30"/>
      <c r="CQ99" s="26"/>
      <c r="CR99" s="26"/>
      <c r="CS99" s="26"/>
      <c r="CT99" s="26"/>
      <c r="CU99" s="26"/>
      <c r="CV99" s="26"/>
      <c r="CW99" s="26"/>
      <c r="CX99" s="26"/>
      <c r="CY99" s="26"/>
      <c r="CZ99" s="26"/>
      <c r="DA99" s="26"/>
      <c r="DB99" s="26"/>
      <c r="DC99" s="26"/>
      <c r="DD99" s="26"/>
      <c r="DE99" s="26"/>
      <c r="DF99" s="27"/>
      <c r="DG99" s="27"/>
      <c r="DH99" s="27"/>
      <c r="DI99" s="27"/>
      <c r="DJ99" s="27"/>
      <c r="DK99" s="26"/>
      <c r="DL99" s="26"/>
      <c r="DM99" s="26"/>
      <c r="DN99" s="26"/>
      <c r="DO99" s="26"/>
      <c r="DP99" s="27"/>
      <c r="DQ99" s="27"/>
      <c r="DR99" s="27"/>
      <c r="DS99" s="27"/>
      <c r="DT99" s="27"/>
      <c r="DU99" s="30"/>
      <c r="DV99" s="30"/>
      <c r="DW99" s="30"/>
      <c r="DX99" s="30"/>
      <c r="DY99" s="28"/>
      <c r="DZ99" s="28"/>
      <c r="EA99" s="28"/>
      <c r="EB99" s="28"/>
      <c r="EC99" s="28"/>
      <c r="ED99" s="27"/>
      <c r="EE99" s="27"/>
      <c r="EF99" s="27"/>
      <c r="EG99" s="27"/>
      <c r="EH99" s="27"/>
      <c r="EI99" s="27"/>
      <c r="EJ99" s="27"/>
      <c r="EK99" s="27"/>
      <c r="EL99" s="27"/>
      <c r="EM99" s="27"/>
      <c r="EN99" s="26"/>
      <c r="EO99" s="26"/>
      <c r="EP99" s="26"/>
      <c r="EQ99" s="26"/>
      <c r="ER99" s="26"/>
      <c r="ES99" s="27"/>
      <c r="ET99" s="27"/>
      <c r="EU99" s="27"/>
      <c r="EV99" s="27"/>
      <c r="EW99" s="27"/>
      <c r="EX99" s="27"/>
      <c r="EY99" s="27"/>
      <c r="EZ99" s="27"/>
      <c r="FA99" s="27"/>
      <c r="FB99" s="27"/>
      <c r="FC99" s="27"/>
      <c r="FD99" s="27"/>
      <c r="FE99" s="27"/>
      <c r="FF99" s="27"/>
      <c r="FG99" s="27"/>
      <c r="FH99" s="28"/>
      <c r="FI99" s="28"/>
      <c r="FJ99" s="28"/>
      <c r="FK99" s="28"/>
      <c r="FL99" s="28"/>
      <c r="FM99" s="28"/>
      <c r="FN99" s="28"/>
      <c r="FO99" s="28"/>
      <c r="FP99" s="28"/>
      <c r="FQ99" s="28"/>
      <c r="FR99" s="26"/>
      <c r="FS99" s="26"/>
      <c r="FT99" s="26"/>
      <c r="FU99" s="26"/>
      <c r="FV99" s="26"/>
      <c r="FW99" s="28"/>
      <c r="FX99" s="28"/>
      <c r="FY99" s="28"/>
      <c r="FZ99" s="28"/>
      <c r="GA99" s="28"/>
      <c r="GB99" s="30"/>
      <c r="GC99" s="30"/>
      <c r="GD99" s="30"/>
      <c r="GE99" s="30"/>
      <c r="GF99" s="27"/>
      <c r="GG99" s="27"/>
      <c r="GH99" s="27"/>
      <c r="GI99" s="27"/>
      <c r="GJ99" s="27"/>
      <c r="GK99" s="27"/>
      <c r="GL99" s="27"/>
      <c r="GM99" s="27"/>
      <c r="GN99" s="27"/>
      <c r="GO99" s="27"/>
      <c r="GP99" s="27"/>
      <c r="GQ99" s="27"/>
      <c r="GR99" s="27"/>
      <c r="GS99" s="27"/>
      <c r="GT99" s="27"/>
      <c r="GU99" s="27"/>
      <c r="GV99" s="27"/>
      <c r="GW99" s="27"/>
      <c r="GX99" s="30"/>
      <c r="GY99" s="30"/>
      <c r="GZ99" s="30"/>
      <c r="HA99" s="30"/>
      <c r="HB99" s="28"/>
      <c r="HC99" s="28"/>
      <c r="HD99" s="28"/>
      <c r="HE99" s="28"/>
      <c r="HF99" s="28"/>
      <c r="HG99" s="28"/>
      <c r="HH99" s="28"/>
      <c r="HI99" s="28"/>
      <c r="HJ99" s="28"/>
      <c r="HK99" s="28"/>
      <c r="HL99" s="27"/>
      <c r="HM99" s="27"/>
      <c r="HN99" s="27"/>
      <c r="HO99" s="27"/>
      <c r="HP99" s="27"/>
      <c r="HQ99" s="27"/>
      <c r="HR99" s="27"/>
      <c r="HS99" s="27"/>
      <c r="HT99" s="27"/>
      <c r="HU99" s="27"/>
      <c r="HV99" s="27"/>
      <c r="HW99" s="27"/>
      <c r="HX99" s="27"/>
      <c r="HY99" s="27"/>
      <c r="HZ99" s="27"/>
      <c r="IA99" s="27"/>
      <c r="IB99" s="27"/>
      <c r="IC99" s="27"/>
      <c r="ID99" s="27"/>
      <c r="IE99" s="27"/>
    </row>
    <row r="100" spans="1:239" hidden="1" x14ac:dyDescent="0.25">
      <c r="A100" s="25">
        <v>1871</v>
      </c>
      <c r="B100" s="26"/>
      <c r="C100" s="26"/>
      <c r="D100" s="26"/>
      <c r="E100" s="26"/>
      <c r="F100" s="26"/>
      <c r="G100" s="27"/>
      <c r="H100" s="27"/>
      <c r="I100" s="27"/>
      <c r="J100" s="27"/>
      <c r="K100" s="27"/>
      <c r="L100" s="26"/>
      <c r="M100" s="26"/>
      <c r="N100" s="26"/>
      <c r="O100" s="26"/>
      <c r="P100" s="26"/>
      <c r="Q100" s="27"/>
      <c r="R100" s="27"/>
      <c r="S100" s="27"/>
      <c r="T100" s="27"/>
      <c r="U100" s="27"/>
      <c r="V100" s="28"/>
      <c r="W100" s="28"/>
      <c r="X100" s="28"/>
      <c r="Y100" s="28"/>
      <c r="Z100" s="28"/>
      <c r="AA100" s="28"/>
      <c r="AB100" s="28"/>
      <c r="AC100" s="28"/>
      <c r="AD100" s="28"/>
      <c r="AE100" s="28"/>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6"/>
      <c r="BF100" s="26"/>
      <c r="BG100" s="26"/>
      <c r="BH100" s="26"/>
      <c r="BI100" s="26"/>
      <c r="BJ100" s="27"/>
      <c r="BK100" s="27"/>
      <c r="BL100" s="27"/>
      <c r="BM100" s="27"/>
      <c r="BN100" s="27"/>
      <c r="BO100" s="27"/>
      <c r="BP100" s="27"/>
      <c r="BQ100" s="27"/>
      <c r="BR100" s="27"/>
      <c r="BS100" s="27"/>
      <c r="BT100" s="26"/>
      <c r="BU100" s="26"/>
      <c r="BV100" s="26"/>
      <c r="BW100" s="26"/>
      <c r="BX100" s="26"/>
      <c r="BY100" s="29"/>
      <c r="BZ100" s="29"/>
      <c r="CA100" s="29"/>
      <c r="CB100" s="29"/>
      <c r="CC100" s="27"/>
      <c r="CD100" s="27"/>
      <c r="CE100" s="27"/>
      <c r="CF100" s="27"/>
      <c r="CG100" s="27"/>
      <c r="CH100" s="26"/>
      <c r="CI100" s="26"/>
      <c r="CJ100" s="26"/>
      <c r="CK100" s="26"/>
      <c r="CL100" s="26"/>
      <c r="CM100" s="30"/>
      <c r="CN100" s="30"/>
      <c r="CO100" s="30"/>
      <c r="CP100" s="30"/>
      <c r="CQ100" s="26"/>
      <c r="CR100" s="26"/>
      <c r="CS100" s="26"/>
      <c r="CT100" s="26"/>
      <c r="CU100" s="26"/>
      <c r="CV100" s="26"/>
      <c r="CW100" s="26"/>
      <c r="CX100" s="26"/>
      <c r="CY100" s="26"/>
      <c r="CZ100" s="26"/>
      <c r="DA100" s="26"/>
      <c r="DB100" s="26"/>
      <c r="DC100" s="26"/>
      <c r="DD100" s="26"/>
      <c r="DE100" s="26"/>
      <c r="DF100" s="27"/>
      <c r="DG100" s="27"/>
      <c r="DH100" s="27"/>
      <c r="DI100" s="27"/>
      <c r="DJ100" s="27"/>
      <c r="DK100" s="26"/>
      <c r="DL100" s="26"/>
      <c r="DM100" s="26"/>
      <c r="DN100" s="26"/>
      <c r="DO100" s="26"/>
      <c r="DP100" s="27"/>
      <c r="DQ100" s="27"/>
      <c r="DR100" s="27"/>
      <c r="DS100" s="27"/>
      <c r="DT100" s="27"/>
      <c r="DU100" s="30"/>
      <c r="DV100" s="30"/>
      <c r="DW100" s="30"/>
      <c r="DX100" s="30"/>
      <c r="DY100" s="28"/>
      <c r="DZ100" s="28"/>
      <c r="EA100" s="28"/>
      <c r="EB100" s="28"/>
      <c r="EC100" s="28"/>
      <c r="ED100" s="27"/>
      <c r="EE100" s="27"/>
      <c r="EF100" s="27"/>
      <c r="EG100" s="27"/>
      <c r="EH100" s="27"/>
      <c r="EI100" s="27"/>
      <c r="EJ100" s="27"/>
      <c r="EK100" s="27"/>
      <c r="EL100" s="27"/>
      <c r="EM100" s="27"/>
      <c r="EN100" s="26"/>
      <c r="EO100" s="26"/>
      <c r="EP100" s="26"/>
      <c r="EQ100" s="26"/>
      <c r="ER100" s="26"/>
      <c r="ES100" s="27"/>
      <c r="ET100" s="27"/>
      <c r="EU100" s="27"/>
      <c r="EV100" s="27"/>
      <c r="EW100" s="27"/>
      <c r="EX100" s="27"/>
      <c r="EY100" s="27"/>
      <c r="EZ100" s="27"/>
      <c r="FA100" s="27"/>
      <c r="FB100" s="27"/>
      <c r="FC100" s="27"/>
      <c r="FD100" s="27"/>
      <c r="FE100" s="27"/>
      <c r="FF100" s="27"/>
      <c r="FG100" s="27"/>
      <c r="FH100" s="28"/>
      <c r="FI100" s="28"/>
      <c r="FJ100" s="28"/>
      <c r="FK100" s="28"/>
      <c r="FL100" s="28"/>
      <c r="FM100" s="28"/>
      <c r="FN100" s="28"/>
      <c r="FO100" s="28"/>
      <c r="FP100" s="28"/>
      <c r="FQ100" s="28"/>
      <c r="FR100" s="26"/>
      <c r="FS100" s="26"/>
      <c r="FT100" s="26"/>
      <c r="FU100" s="26"/>
      <c r="FV100" s="26"/>
      <c r="FW100" s="28"/>
      <c r="FX100" s="28"/>
      <c r="FY100" s="28"/>
      <c r="FZ100" s="28"/>
      <c r="GA100" s="28"/>
      <c r="GB100" s="30"/>
      <c r="GC100" s="30"/>
      <c r="GD100" s="30"/>
      <c r="GE100" s="30"/>
      <c r="GF100" s="27"/>
      <c r="GG100" s="27"/>
      <c r="GH100" s="27"/>
      <c r="GI100" s="27"/>
      <c r="GJ100" s="27"/>
      <c r="GK100" s="27"/>
      <c r="GL100" s="27"/>
      <c r="GM100" s="27"/>
      <c r="GN100" s="27"/>
      <c r="GO100" s="27"/>
      <c r="GP100" s="27"/>
      <c r="GQ100" s="27"/>
      <c r="GR100" s="27"/>
      <c r="GS100" s="27"/>
      <c r="GT100" s="27"/>
      <c r="GU100" s="27"/>
      <c r="GV100" s="27"/>
      <c r="GW100" s="27"/>
      <c r="GX100" s="30"/>
      <c r="GY100" s="30"/>
      <c r="GZ100" s="30"/>
      <c r="HA100" s="30"/>
      <c r="HB100" s="28"/>
      <c r="HC100" s="28"/>
      <c r="HD100" s="28"/>
      <c r="HE100" s="28"/>
      <c r="HF100" s="28"/>
      <c r="HG100" s="28"/>
      <c r="HH100" s="28"/>
      <c r="HI100" s="28"/>
      <c r="HJ100" s="28"/>
      <c r="HK100" s="28"/>
      <c r="HL100" s="27"/>
      <c r="HM100" s="27"/>
      <c r="HN100" s="27"/>
      <c r="HO100" s="27"/>
      <c r="HP100" s="27"/>
      <c r="HQ100" s="27"/>
      <c r="HR100" s="27"/>
      <c r="HS100" s="27"/>
      <c r="HT100" s="27"/>
      <c r="HU100" s="27"/>
      <c r="HV100" s="27"/>
      <c r="HW100" s="27"/>
      <c r="HX100" s="27"/>
      <c r="HY100" s="27"/>
      <c r="HZ100" s="27"/>
      <c r="IA100" s="27"/>
      <c r="IB100" s="27"/>
      <c r="IC100" s="27"/>
      <c r="ID100" s="27"/>
      <c r="IE100" s="27"/>
    </row>
    <row r="101" spans="1:239" hidden="1" x14ac:dyDescent="0.25">
      <c r="A101" s="25">
        <v>1872</v>
      </c>
      <c r="B101" s="26"/>
      <c r="C101" s="26"/>
      <c r="D101" s="26"/>
      <c r="E101" s="26"/>
      <c r="F101" s="26"/>
      <c r="G101" s="27"/>
      <c r="H101" s="27"/>
      <c r="I101" s="27"/>
      <c r="J101" s="27"/>
      <c r="K101" s="27"/>
      <c r="L101" s="26"/>
      <c r="M101" s="26"/>
      <c r="N101" s="26"/>
      <c r="O101" s="26"/>
      <c r="P101" s="26"/>
      <c r="Q101" s="27"/>
      <c r="R101" s="27"/>
      <c r="S101" s="27"/>
      <c r="T101" s="27"/>
      <c r="U101" s="27"/>
      <c r="V101" s="28"/>
      <c r="W101" s="28"/>
      <c r="X101" s="28"/>
      <c r="Y101" s="28"/>
      <c r="Z101" s="28"/>
      <c r="AA101" s="28"/>
      <c r="AB101" s="28"/>
      <c r="AC101" s="28"/>
      <c r="AD101" s="28"/>
      <c r="AE101" s="28"/>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6"/>
      <c r="BF101" s="26"/>
      <c r="BG101" s="26"/>
      <c r="BH101" s="26"/>
      <c r="BI101" s="26"/>
      <c r="BJ101" s="27"/>
      <c r="BK101" s="27"/>
      <c r="BL101" s="27"/>
      <c r="BM101" s="27"/>
      <c r="BN101" s="27"/>
      <c r="BO101" s="27"/>
      <c r="BP101" s="27"/>
      <c r="BQ101" s="27"/>
      <c r="BR101" s="27"/>
      <c r="BS101" s="27"/>
      <c r="BT101" s="26"/>
      <c r="BU101" s="26"/>
      <c r="BV101" s="26"/>
      <c r="BW101" s="26"/>
      <c r="BX101" s="26"/>
      <c r="BY101" s="29"/>
      <c r="BZ101" s="29"/>
      <c r="CA101" s="29"/>
      <c r="CB101" s="29"/>
      <c r="CC101" s="27"/>
      <c r="CD101" s="27"/>
      <c r="CE101" s="27"/>
      <c r="CF101" s="27"/>
      <c r="CG101" s="27"/>
      <c r="CH101" s="26"/>
      <c r="CI101" s="26"/>
      <c r="CJ101" s="26"/>
      <c r="CK101" s="26"/>
      <c r="CL101" s="26"/>
      <c r="CM101" s="30"/>
      <c r="CN101" s="30"/>
      <c r="CO101" s="30"/>
      <c r="CP101" s="30"/>
      <c r="CQ101" s="26"/>
      <c r="CR101" s="26"/>
      <c r="CS101" s="26"/>
      <c r="CT101" s="26"/>
      <c r="CU101" s="26"/>
      <c r="CV101" s="26"/>
      <c r="CW101" s="26"/>
      <c r="CX101" s="26"/>
      <c r="CY101" s="26"/>
      <c r="CZ101" s="26"/>
      <c r="DA101" s="26"/>
      <c r="DB101" s="26"/>
      <c r="DC101" s="26"/>
      <c r="DD101" s="26"/>
      <c r="DE101" s="26"/>
      <c r="DF101" s="27"/>
      <c r="DG101" s="27"/>
      <c r="DH101" s="27"/>
      <c r="DI101" s="27"/>
      <c r="DJ101" s="27"/>
      <c r="DK101" s="26"/>
      <c r="DL101" s="26"/>
      <c r="DM101" s="26"/>
      <c r="DN101" s="26"/>
      <c r="DO101" s="26"/>
      <c r="DP101" s="27"/>
      <c r="DQ101" s="27"/>
      <c r="DR101" s="27"/>
      <c r="DS101" s="27"/>
      <c r="DT101" s="27"/>
      <c r="DU101" s="30"/>
      <c r="DV101" s="30"/>
      <c r="DW101" s="30"/>
      <c r="DX101" s="30"/>
      <c r="DY101" s="28"/>
      <c r="DZ101" s="28"/>
      <c r="EA101" s="28"/>
      <c r="EB101" s="28"/>
      <c r="EC101" s="28"/>
      <c r="ED101" s="27"/>
      <c r="EE101" s="27"/>
      <c r="EF101" s="27"/>
      <c r="EG101" s="27"/>
      <c r="EH101" s="27"/>
      <c r="EI101" s="27"/>
      <c r="EJ101" s="27"/>
      <c r="EK101" s="27"/>
      <c r="EL101" s="27"/>
      <c r="EM101" s="27"/>
      <c r="EN101" s="26"/>
      <c r="EO101" s="26"/>
      <c r="EP101" s="26"/>
      <c r="EQ101" s="26"/>
      <c r="ER101" s="26"/>
      <c r="ES101" s="27"/>
      <c r="ET101" s="27"/>
      <c r="EU101" s="27"/>
      <c r="EV101" s="27"/>
      <c r="EW101" s="27"/>
      <c r="EX101" s="27"/>
      <c r="EY101" s="27"/>
      <c r="EZ101" s="27"/>
      <c r="FA101" s="27"/>
      <c r="FB101" s="27"/>
      <c r="FC101" s="27"/>
      <c r="FD101" s="27"/>
      <c r="FE101" s="27"/>
      <c r="FF101" s="27"/>
      <c r="FG101" s="27"/>
      <c r="FH101" s="28"/>
      <c r="FI101" s="28"/>
      <c r="FJ101" s="28"/>
      <c r="FK101" s="28"/>
      <c r="FL101" s="28"/>
      <c r="FM101" s="28"/>
      <c r="FN101" s="28"/>
      <c r="FO101" s="28"/>
      <c r="FP101" s="28"/>
      <c r="FQ101" s="28"/>
      <c r="FR101" s="26"/>
      <c r="FS101" s="26"/>
      <c r="FT101" s="26"/>
      <c r="FU101" s="26"/>
      <c r="FV101" s="26"/>
      <c r="FW101" s="28"/>
      <c r="FX101" s="28"/>
      <c r="FY101" s="28"/>
      <c r="FZ101" s="28"/>
      <c r="GA101" s="28"/>
      <c r="GB101" s="30"/>
      <c r="GC101" s="30"/>
      <c r="GD101" s="30"/>
      <c r="GE101" s="30"/>
      <c r="GF101" s="27"/>
      <c r="GG101" s="27"/>
      <c r="GH101" s="27"/>
      <c r="GI101" s="27"/>
      <c r="GJ101" s="27"/>
      <c r="GK101" s="27"/>
      <c r="GL101" s="27"/>
      <c r="GM101" s="27"/>
      <c r="GN101" s="27"/>
      <c r="GO101" s="27"/>
      <c r="GP101" s="27"/>
      <c r="GQ101" s="27"/>
      <c r="GR101" s="27"/>
      <c r="GS101" s="27"/>
      <c r="GT101" s="27"/>
      <c r="GU101" s="27"/>
      <c r="GV101" s="27"/>
      <c r="GW101" s="27"/>
      <c r="GX101" s="30"/>
      <c r="GY101" s="30"/>
      <c r="GZ101" s="30"/>
      <c r="HA101" s="30"/>
      <c r="HB101" s="28"/>
      <c r="HC101" s="28"/>
      <c r="HD101" s="28"/>
      <c r="HE101" s="28"/>
      <c r="HF101" s="28"/>
      <c r="HG101" s="28"/>
      <c r="HH101" s="28"/>
      <c r="HI101" s="28"/>
      <c r="HJ101" s="28"/>
      <c r="HK101" s="28"/>
      <c r="HL101" s="27"/>
      <c r="HM101" s="27"/>
      <c r="HN101" s="27"/>
      <c r="HO101" s="27"/>
      <c r="HP101" s="27"/>
      <c r="HQ101" s="27"/>
      <c r="HR101" s="27"/>
      <c r="HS101" s="27"/>
      <c r="HT101" s="27"/>
      <c r="HU101" s="27"/>
      <c r="HV101" s="27"/>
      <c r="HW101" s="27"/>
      <c r="HX101" s="27"/>
      <c r="HY101" s="27"/>
      <c r="HZ101" s="27"/>
      <c r="IA101" s="27"/>
      <c r="IB101" s="27"/>
      <c r="IC101" s="27"/>
      <c r="ID101" s="27"/>
      <c r="IE101" s="27"/>
    </row>
    <row r="102" spans="1:239" hidden="1" x14ac:dyDescent="0.25">
      <c r="A102" s="25">
        <v>1873</v>
      </c>
      <c r="B102" s="26"/>
      <c r="C102" s="26"/>
      <c r="D102" s="26"/>
      <c r="E102" s="26"/>
      <c r="F102" s="26"/>
      <c r="G102" s="27"/>
      <c r="H102" s="27"/>
      <c r="I102" s="27"/>
      <c r="J102" s="27"/>
      <c r="K102" s="27"/>
      <c r="L102" s="26"/>
      <c r="M102" s="26"/>
      <c r="N102" s="26"/>
      <c r="O102" s="26"/>
      <c r="P102" s="26"/>
      <c r="Q102" s="27"/>
      <c r="R102" s="27"/>
      <c r="S102" s="27"/>
      <c r="T102" s="27"/>
      <c r="U102" s="27"/>
      <c r="V102" s="28"/>
      <c r="W102" s="28"/>
      <c r="X102" s="28"/>
      <c r="Y102" s="28"/>
      <c r="Z102" s="28"/>
      <c r="AA102" s="28"/>
      <c r="AB102" s="28"/>
      <c r="AC102" s="28"/>
      <c r="AD102" s="28"/>
      <c r="AE102" s="28"/>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6"/>
      <c r="BF102" s="26"/>
      <c r="BG102" s="26"/>
      <c r="BH102" s="26"/>
      <c r="BI102" s="26"/>
      <c r="BJ102" s="27"/>
      <c r="BK102" s="27"/>
      <c r="BL102" s="27"/>
      <c r="BM102" s="27"/>
      <c r="BN102" s="27"/>
      <c r="BO102" s="27"/>
      <c r="BP102" s="27"/>
      <c r="BQ102" s="27"/>
      <c r="BR102" s="27"/>
      <c r="BS102" s="27"/>
      <c r="BT102" s="26"/>
      <c r="BU102" s="26"/>
      <c r="BV102" s="26"/>
      <c r="BW102" s="26"/>
      <c r="BX102" s="26"/>
      <c r="BY102" s="29"/>
      <c r="BZ102" s="29"/>
      <c r="CA102" s="29"/>
      <c r="CB102" s="29"/>
      <c r="CC102" s="27"/>
      <c r="CD102" s="27"/>
      <c r="CE102" s="27"/>
      <c r="CF102" s="27"/>
      <c r="CG102" s="27"/>
      <c r="CH102" s="26"/>
      <c r="CI102" s="26"/>
      <c r="CJ102" s="26"/>
      <c r="CK102" s="26"/>
      <c r="CL102" s="26"/>
      <c r="CM102" s="30"/>
      <c r="CN102" s="30"/>
      <c r="CO102" s="30"/>
      <c r="CP102" s="30"/>
      <c r="CQ102" s="26"/>
      <c r="CR102" s="26"/>
      <c r="CS102" s="26"/>
      <c r="CT102" s="26"/>
      <c r="CU102" s="26"/>
      <c r="CV102" s="26"/>
      <c r="CW102" s="26"/>
      <c r="CX102" s="26"/>
      <c r="CY102" s="26"/>
      <c r="CZ102" s="26"/>
      <c r="DA102" s="26"/>
      <c r="DB102" s="26"/>
      <c r="DC102" s="26"/>
      <c r="DD102" s="26"/>
      <c r="DE102" s="26"/>
      <c r="DF102" s="27"/>
      <c r="DG102" s="27"/>
      <c r="DH102" s="27"/>
      <c r="DI102" s="27"/>
      <c r="DJ102" s="27"/>
      <c r="DK102" s="26"/>
      <c r="DL102" s="26"/>
      <c r="DM102" s="26"/>
      <c r="DN102" s="26"/>
      <c r="DO102" s="26"/>
      <c r="DP102" s="27"/>
      <c r="DQ102" s="27"/>
      <c r="DR102" s="27"/>
      <c r="DS102" s="27"/>
      <c r="DT102" s="27"/>
      <c r="DU102" s="30"/>
      <c r="DV102" s="30"/>
      <c r="DW102" s="30"/>
      <c r="DX102" s="30"/>
      <c r="DY102" s="28"/>
      <c r="DZ102" s="28"/>
      <c r="EA102" s="28"/>
      <c r="EB102" s="28"/>
      <c r="EC102" s="28"/>
      <c r="ED102" s="27"/>
      <c r="EE102" s="27"/>
      <c r="EF102" s="27"/>
      <c r="EG102" s="27"/>
      <c r="EH102" s="27"/>
      <c r="EI102" s="27"/>
      <c r="EJ102" s="27"/>
      <c r="EK102" s="27"/>
      <c r="EL102" s="27"/>
      <c r="EM102" s="27"/>
      <c r="EN102" s="26"/>
      <c r="EO102" s="26"/>
      <c r="EP102" s="26"/>
      <c r="EQ102" s="26"/>
      <c r="ER102" s="26"/>
      <c r="ES102" s="27"/>
      <c r="ET102" s="27"/>
      <c r="EU102" s="27"/>
      <c r="EV102" s="27"/>
      <c r="EW102" s="27"/>
      <c r="EX102" s="27"/>
      <c r="EY102" s="27"/>
      <c r="EZ102" s="27"/>
      <c r="FA102" s="27"/>
      <c r="FB102" s="27"/>
      <c r="FC102" s="27"/>
      <c r="FD102" s="27"/>
      <c r="FE102" s="27"/>
      <c r="FF102" s="27"/>
      <c r="FG102" s="27"/>
      <c r="FH102" s="28"/>
      <c r="FI102" s="28"/>
      <c r="FJ102" s="28"/>
      <c r="FK102" s="28"/>
      <c r="FL102" s="28"/>
      <c r="FM102" s="28"/>
      <c r="FN102" s="28"/>
      <c r="FO102" s="28"/>
      <c r="FP102" s="28"/>
      <c r="FQ102" s="28"/>
      <c r="FR102" s="26"/>
      <c r="FS102" s="26"/>
      <c r="FT102" s="26"/>
      <c r="FU102" s="26"/>
      <c r="FV102" s="26"/>
      <c r="FW102" s="28"/>
      <c r="FX102" s="28"/>
      <c r="FY102" s="28"/>
      <c r="FZ102" s="28"/>
      <c r="GA102" s="28"/>
      <c r="GB102" s="30"/>
      <c r="GC102" s="30"/>
      <c r="GD102" s="30"/>
      <c r="GE102" s="30"/>
      <c r="GF102" s="27"/>
      <c r="GG102" s="27"/>
      <c r="GH102" s="27"/>
      <c r="GI102" s="27"/>
      <c r="GJ102" s="27"/>
      <c r="GK102" s="27"/>
      <c r="GL102" s="27"/>
      <c r="GM102" s="27"/>
      <c r="GN102" s="27"/>
      <c r="GO102" s="27"/>
      <c r="GP102" s="27"/>
      <c r="GQ102" s="27"/>
      <c r="GR102" s="27"/>
      <c r="GS102" s="27"/>
      <c r="GT102" s="27"/>
      <c r="GU102" s="27"/>
      <c r="GV102" s="27"/>
      <c r="GW102" s="27"/>
      <c r="GX102" s="30"/>
      <c r="GY102" s="30"/>
      <c r="GZ102" s="30"/>
      <c r="HA102" s="30"/>
      <c r="HB102" s="28"/>
      <c r="HC102" s="28"/>
      <c r="HD102" s="28"/>
      <c r="HE102" s="28"/>
      <c r="HF102" s="28"/>
      <c r="HG102" s="28"/>
      <c r="HH102" s="28"/>
      <c r="HI102" s="28"/>
      <c r="HJ102" s="28"/>
      <c r="HK102" s="28"/>
      <c r="HL102" s="27"/>
      <c r="HM102" s="27"/>
      <c r="HN102" s="27"/>
      <c r="HO102" s="27"/>
      <c r="HP102" s="27"/>
      <c r="HQ102" s="27"/>
      <c r="HR102" s="27"/>
      <c r="HS102" s="27"/>
      <c r="HT102" s="27"/>
      <c r="HU102" s="27"/>
      <c r="HV102" s="27"/>
      <c r="HW102" s="27"/>
      <c r="HX102" s="27"/>
      <c r="HY102" s="27"/>
      <c r="HZ102" s="27"/>
      <c r="IA102" s="27"/>
      <c r="IB102" s="27"/>
      <c r="IC102" s="27"/>
      <c r="ID102" s="27"/>
      <c r="IE102" s="27"/>
    </row>
    <row r="103" spans="1:239" hidden="1" x14ac:dyDescent="0.25">
      <c r="A103" s="25">
        <v>1874</v>
      </c>
      <c r="B103" s="26"/>
      <c r="C103" s="26"/>
      <c r="D103" s="26"/>
      <c r="E103" s="26"/>
      <c r="F103" s="26"/>
      <c r="G103" s="27"/>
      <c r="H103" s="27"/>
      <c r="I103" s="27"/>
      <c r="J103" s="27"/>
      <c r="K103" s="27"/>
      <c r="L103" s="26"/>
      <c r="M103" s="26"/>
      <c r="N103" s="26"/>
      <c r="O103" s="26"/>
      <c r="P103" s="26"/>
      <c r="Q103" s="27"/>
      <c r="R103" s="27"/>
      <c r="S103" s="27"/>
      <c r="T103" s="27"/>
      <c r="U103" s="27"/>
      <c r="V103" s="28"/>
      <c r="W103" s="28"/>
      <c r="X103" s="28"/>
      <c r="Y103" s="28"/>
      <c r="Z103" s="28"/>
      <c r="AA103" s="28"/>
      <c r="AB103" s="28"/>
      <c r="AC103" s="28"/>
      <c r="AD103" s="28"/>
      <c r="AE103" s="28"/>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6"/>
      <c r="BF103" s="26"/>
      <c r="BG103" s="26"/>
      <c r="BH103" s="26"/>
      <c r="BI103" s="26"/>
      <c r="BJ103" s="27"/>
      <c r="BK103" s="27"/>
      <c r="BL103" s="27"/>
      <c r="BM103" s="27"/>
      <c r="BN103" s="27"/>
      <c r="BO103" s="27"/>
      <c r="BP103" s="27"/>
      <c r="BQ103" s="27"/>
      <c r="BR103" s="27"/>
      <c r="BS103" s="27"/>
      <c r="BT103" s="26"/>
      <c r="BU103" s="26"/>
      <c r="BV103" s="26"/>
      <c r="BW103" s="26"/>
      <c r="BX103" s="26"/>
      <c r="BY103" s="29"/>
      <c r="BZ103" s="29"/>
      <c r="CA103" s="29"/>
      <c r="CB103" s="29"/>
      <c r="CC103" s="27"/>
      <c r="CD103" s="27"/>
      <c r="CE103" s="27"/>
      <c r="CF103" s="27"/>
      <c r="CG103" s="27"/>
      <c r="CH103" s="26"/>
      <c r="CI103" s="26"/>
      <c r="CJ103" s="26"/>
      <c r="CK103" s="26"/>
      <c r="CL103" s="26"/>
      <c r="CM103" s="30"/>
      <c r="CN103" s="30"/>
      <c r="CO103" s="30"/>
      <c r="CP103" s="30"/>
      <c r="CQ103" s="26"/>
      <c r="CR103" s="26"/>
      <c r="CS103" s="26"/>
      <c r="CT103" s="26"/>
      <c r="CU103" s="26"/>
      <c r="CV103" s="26"/>
      <c r="CW103" s="26"/>
      <c r="CX103" s="26"/>
      <c r="CY103" s="26"/>
      <c r="CZ103" s="26"/>
      <c r="DA103" s="26"/>
      <c r="DB103" s="26"/>
      <c r="DC103" s="26"/>
      <c r="DD103" s="26"/>
      <c r="DE103" s="26"/>
      <c r="DF103" s="27"/>
      <c r="DG103" s="27"/>
      <c r="DH103" s="27"/>
      <c r="DI103" s="27"/>
      <c r="DJ103" s="27"/>
      <c r="DK103" s="26"/>
      <c r="DL103" s="26"/>
      <c r="DM103" s="26"/>
      <c r="DN103" s="26"/>
      <c r="DO103" s="26"/>
      <c r="DP103" s="27"/>
      <c r="DQ103" s="27"/>
      <c r="DR103" s="27"/>
      <c r="DS103" s="27"/>
      <c r="DT103" s="27"/>
      <c r="DU103" s="30"/>
      <c r="DV103" s="30"/>
      <c r="DW103" s="30"/>
      <c r="DX103" s="30"/>
      <c r="DY103" s="28"/>
      <c r="DZ103" s="28"/>
      <c r="EA103" s="28"/>
      <c r="EB103" s="28"/>
      <c r="EC103" s="28"/>
      <c r="ED103" s="27"/>
      <c r="EE103" s="27"/>
      <c r="EF103" s="27"/>
      <c r="EG103" s="27"/>
      <c r="EH103" s="27"/>
      <c r="EI103" s="27"/>
      <c r="EJ103" s="27"/>
      <c r="EK103" s="27"/>
      <c r="EL103" s="27"/>
      <c r="EM103" s="27"/>
      <c r="EN103" s="26"/>
      <c r="EO103" s="26"/>
      <c r="EP103" s="26"/>
      <c r="EQ103" s="26"/>
      <c r="ER103" s="26"/>
      <c r="ES103" s="27"/>
      <c r="ET103" s="27"/>
      <c r="EU103" s="27"/>
      <c r="EV103" s="27"/>
      <c r="EW103" s="27"/>
      <c r="EX103" s="27"/>
      <c r="EY103" s="27"/>
      <c r="EZ103" s="27"/>
      <c r="FA103" s="27"/>
      <c r="FB103" s="27"/>
      <c r="FC103" s="27"/>
      <c r="FD103" s="27"/>
      <c r="FE103" s="27"/>
      <c r="FF103" s="27"/>
      <c r="FG103" s="27"/>
      <c r="FH103" s="28"/>
      <c r="FI103" s="28"/>
      <c r="FJ103" s="28"/>
      <c r="FK103" s="28"/>
      <c r="FL103" s="28"/>
      <c r="FM103" s="28"/>
      <c r="FN103" s="28"/>
      <c r="FO103" s="28"/>
      <c r="FP103" s="28"/>
      <c r="FQ103" s="28"/>
      <c r="FR103" s="26"/>
      <c r="FS103" s="26"/>
      <c r="FT103" s="26"/>
      <c r="FU103" s="26"/>
      <c r="FV103" s="26"/>
      <c r="FW103" s="28"/>
      <c r="FX103" s="28"/>
      <c r="FY103" s="28"/>
      <c r="FZ103" s="28"/>
      <c r="GA103" s="28"/>
      <c r="GB103" s="30"/>
      <c r="GC103" s="30"/>
      <c r="GD103" s="30"/>
      <c r="GE103" s="30"/>
      <c r="GF103" s="27"/>
      <c r="GG103" s="27"/>
      <c r="GH103" s="27"/>
      <c r="GI103" s="27"/>
      <c r="GJ103" s="27"/>
      <c r="GK103" s="27"/>
      <c r="GL103" s="27"/>
      <c r="GM103" s="27"/>
      <c r="GN103" s="27"/>
      <c r="GO103" s="27"/>
      <c r="GP103" s="27"/>
      <c r="GQ103" s="27"/>
      <c r="GR103" s="27"/>
      <c r="GS103" s="27"/>
      <c r="GT103" s="27"/>
      <c r="GU103" s="27"/>
      <c r="GV103" s="27"/>
      <c r="GW103" s="27"/>
      <c r="GX103" s="30"/>
      <c r="GY103" s="30"/>
      <c r="GZ103" s="30"/>
      <c r="HA103" s="30"/>
      <c r="HB103" s="28"/>
      <c r="HC103" s="28"/>
      <c r="HD103" s="28"/>
      <c r="HE103" s="28"/>
      <c r="HF103" s="28"/>
      <c r="HG103" s="28"/>
      <c r="HH103" s="28"/>
      <c r="HI103" s="28"/>
      <c r="HJ103" s="28"/>
      <c r="HK103" s="28"/>
      <c r="HL103" s="27"/>
      <c r="HM103" s="27"/>
      <c r="HN103" s="27"/>
      <c r="HO103" s="27"/>
      <c r="HP103" s="27"/>
      <c r="HQ103" s="27"/>
      <c r="HR103" s="27"/>
      <c r="HS103" s="27"/>
      <c r="HT103" s="27"/>
      <c r="HU103" s="27"/>
      <c r="HV103" s="27"/>
      <c r="HW103" s="27"/>
      <c r="HX103" s="27"/>
      <c r="HY103" s="27"/>
      <c r="HZ103" s="27"/>
      <c r="IA103" s="27"/>
      <c r="IB103" s="27"/>
      <c r="IC103" s="27"/>
      <c r="ID103" s="27"/>
      <c r="IE103" s="27"/>
    </row>
    <row r="104" spans="1:239" hidden="1" x14ac:dyDescent="0.25">
      <c r="A104" s="25">
        <v>1875</v>
      </c>
      <c r="B104" s="26"/>
      <c r="C104" s="26"/>
      <c r="D104" s="26"/>
      <c r="E104" s="26"/>
      <c r="F104" s="26"/>
      <c r="G104" s="27"/>
      <c r="H104" s="27"/>
      <c r="I104" s="27"/>
      <c r="J104" s="27"/>
      <c r="K104" s="27"/>
      <c r="L104" s="26"/>
      <c r="M104" s="26"/>
      <c r="N104" s="26"/>
      <c r="O104" s="26"/>
      <c r="P104" s="26"/>
      <c r="Q104" s="27"/>
      <c r="R104" s="27"/>
      <c r="S104" s="27"/>
      <c r="T104" s="27"/>
      <c r="U104" s="27"/>
      <c r="V104" s="28"/>
      <c r="W104" s="28"/>
      <c r="X104" s="28"/>
      <c r="Y104" s="28"/>
      <c r="Z104" s="28"/>
      <c r="AA104" s="28"/>
      <c r="AB104" s="28"/>
      <c r="AC104" s="28"/>
      <c r="AD104" s="28"/>
      <c r="AE104" s="28"/>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6"/>
      <c r="BF104" s="26"/>
      <c r="BG104" s="26"/>
      <c r="BH104" s="26"/>
      <c r="BI104" s="26"/>
      <c r="BJ104" s="27"/>
      <c r="BK104" s="27"/>
      <c r="BL104" s="27"/>
      <c r="BM104" s="27"/>
      <c r="BN104" s="27"/>
      <c r="BO104" s="27"/>
      <c r="BP104" s="27"/>
      <c r="BQ104" s="27"/>
      <c r="BR104" s="27"/>
      <c r="BS104" s="27"/>
      <c r="BT104" s="26"/>
      <c r="BU104" s="26"/>
      <c r="BV104" s="26"/>
      <c r="BW104" s="26"/>
      <c r="BX104" s="26"/>
      <c r="BY104" s="29"/>
      <c r="BZ104" s="29"/>
      <c r="CA104" s="29"/>
      <c r="CB104" s="29"/>
      <c r="CC104" s="27"/>
      <c r="CD104" s="27"/>
      <c r="CE104" s="27"/>
      <c r="CF104" s="27"/>
      <c r="CG104" s="27"/>
      <c r="CH104" s="26"/>
      <c r="CI104" s="26"/>
      <c r="CJ104" s="26"/>
      <c r="CK104" s="26"/>
      <c r="CL104" s="26"/>
      <c r="CM104" s="30"/>
      <c r="CN104" s="30"/>
      <c r="CO104" s="30"/>
      <c r="CP104" s="30"/>
      <c r="CQ104" s="26"/>
      <c r="CR104" s="26"/>
      <c r="CS104" s="26"/>
      <c r="CT104" s="26"/>
      <c r="CU104" s="26"/>
      <c r="CV104" s="26"/>
      <c r="CW104" s="26"/>
      <c r="CX104" s="26"/>
      <c r="CY104" s="26"/>
      <c r="CZ104" s="26"/>
      <c r="DA104" s="26"/>
      <c r="DB104" s="26"/>
      <c r="DC104" s="26"/>
      <c r="DD104" s="26"/>
      <c r="DE104" s="26"/>
      <c r="DF104" s="27"/>
      <c r="DG104" s="27"/>
      <c r="DH104" s="27"/>
      <c r="DI104" s="27"/>
      <c r="DJ104" s="27"/>
      <c r="DK104" s="26"/>
      <c r="DL104" s="26"/>
      <c r="DM104" s="26"/>
      <c r="DN104" s="26"/>
      <c r="DO104" s="26"/>
      <c r="DP104" s="27"/>
      <c r="DQ104" s="27"/>
      <c r="DR104" s="27"/>
      <c r="DS104" s="27"/>
      <c r="DT104" s="27"/>
      <c r="DU104" s="30"/>
      <c r="DV104" s="30"/>
      <c r="DW104" s="30"/>
      <c r="DX104" s="30"/>
      <c r="DY104" s="28"/>
      <c r="DZ104" s="28"/>
      <c r="EA104" s="28"/>
      <c r="EB104" s="28"/>
      <c r="EC104" s="28"/>
      <c r="ED104" s="27"/>
      <c r="EE104" s="27"/>
      <c r="EF104" s="27"/>
      <c r="EG104" s="27"/>
      <c r="EH104" s="27"/>
      <c r="EI104" s="27"/>
      <c r="EJ104" s="27"/>
      <c r="EK104" s="27"/>
      <c r="EL104" s="27"/>
      <c r="EM104" s="27"/>
      <c r="EN104" s="26"/>
      <c r="EO104" s="26"/>
      <c r="EP104" s="26"/>
      <c r="EQ104" s="26"/>
      <c r="ER104" s="26"/>
      <c r="ES104" s="27"/>
      <c r="ET104" s="27"/>
      <c r="EU104" s="27"/>
      <c r="EV104" s="27"/>
      <c r="EW104" s="27"/>
      <c r="EX104" s="27"/>
      <c r="EY104" s="27"/>
      <c r="EZ104" s="27"/>
      <c r="FA104" s="27"/>
      <c r="FB104" s="27"/>
      <c r="FC104" s="27"/>
      <c r="FD104" s="27"/>
      <c r="FE104" s="27"/>
      <c r="FF104" s="27"/>
      <c r="FG104" s="27"/>
      <c r="FH104" s="28"/>
      <c r="FI104" s="28"/>
      <c r="FJ104" s="28"/>
      <c r="FK104" s="28"/>
      <c r="FL104" s="28"/>
      <c r="FM104" s="28"/>
      <c r="FN104" s="28"/>
      <c r="FO104" s="28"/>
      <c r="FP104" s="28"/>
      <c r="FQ104" s="28"/>
      <c r="FR104" s="26"/>
      <c r="FS104" s="26"/>
      <c r="FT104" s="26"/>
      <c r="FU104" s="26"/>
      <c r="FV104" s="26"/>
      <c r="FW104" s="28"/>
      <c r="FX104" s="28"/>
      <c r="FY104" s="28"/>
      <c r="FZ104" s="28"/>
      <c r="GA104" s="28"/>
      <c r="GB104" s="30"/>
      <c r="GC104" s="30"/>
      <c r="GD104" s="30"/>
      <c r="GE104" s="30"/>
      <c r="GF104" s="27"/>
      <c r="GG104" s="27"/>
      <c r="GH104" s="27"/>
      <c r="GI104" s="27"/>
      <c r="GJ104" s="27"/>
      <c r="GK104" s="27"/>
      <c r="GL104" s="27"/>
      <c r="GM104" s="27"/>
      <c r="GN104" s="27"/>
      <c r="GO104" s="27"/>
      <c r="GP104" s="27"/>
      <c r="GQ104" s="27"/>
      <c r="GR104" s="27"/>
      <c r="GS104" s="27"/>
      <c r="GT104" s="27"/>
      <c r="GU104" s="27"/>
      <c r="GV104" s="27"/>
      <c r="GW104" s="27"/>
      <c r="GX104" s="30"/>
      <c r="GY104" s="30"/>
      <c r="GZ104" s="30"/>
      <c r="HA104" s="30"/>
      <c r="HB104" s="28"/>
      <c r="HC104" s="28"/>
      <c r="HD104" s="28"/>
      <c r="HE104" s="28"/>
      <c r="HF104" s="28"/>
      <c r="HG104" s="28"/>
      <c r="HH104" s="28"/>
      <c r="HI104" s="28"/>
      <c r="HJ104" s="28"/>
      <c r="HK104" s="28"/>
      <c r="HL104" s="27"/>
      <c r="HM104" s="27"/>
      <c r="HN104" s="27"/>
      <c r="HO104" s="27"/>
      <c r="HP104" s="27"/>
      <c r="HQ104" s="27"/>
      <c r="HR104" s="27"/>
      <c r="HS104" s="27"/>
      <c r="HT104" s="27"/>
      <c r="HU104" s="27"/>
      <c r="HV104" s="27"/>
      <c r="HW104" s="27"/>
      <c r="HX104" s="27"/>
      <c r="HY104" s="27"/>
      <c r="HZ104" s="27"/>
      <c r="IA104" s="27"/>
      <c r="IB104" s="27"/>
      <c r="IC104" s="27"/>
      <c r="ID104" s="27"/>
      <c r="IE104" s="27"/>
    </row>
    <row r="105" spans="1:239" hidden="1" x14ac:dyDescent="0.25">
      <c r="A105" s="25">
        <v>1876</v>
      </c>
      <c r="B105" s="26"/>
      <c r="C105" s="26"/>
      <c r="D105" s="26"/>
      <c r="E105" s="26"/>
      <c r="F105" s="26"/>
      <c r="G105" s="27"/>
      <c r="H105" s="27"/>
      <c r="I105" s="27"/>
      <c r="J105" s="27"/>
      <c r="K105" s="27"/>
      <c r="L105" s="26"/>
      <c r="M105" s="26"/>
      <c r="N105" s="26"/>
      <c r="O105" s="26"/>
      <c r="P105" s="26"/>
      <c r="Q105" s="27"/>
      <c r="R105" s="27"/>
      <c r="S105" s="27"/>
      <c r="T105" s="27"/>
      <c r="U105" s="27"/>
      <c r="V105" s="28"/>
      <c r="W105" s="28"/>
      <c r="X105" s="28"/>
      <c r="Y105" s="28"/>
      <c r="Z105" s="28"/>
      <c r="AA105" s="28"/>
      <c r="AB105" s="28"/>
      <c r="AC105" s="28"/>
      <c r="AD105" s="28"/>
      <c r="AE105" s="28"/>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6"/>
      <c r="BF105" s="26"/>
      <c r="BG105" s="26"/>
      <c r="BH105" s="26"/>
      <c r="BI105" s="26"/>
      <c r="BJ105" s="27"/>
      <c r="BK105" s="27"/>
      <c r="BL105" s="27"/>
      <c r="BM105" s="27"/>
      <c r="BN105" s="27"/>
      <c r="BO105" s="27"/>
      <c r="BP105" s="27"/>
      <c r="BQ105" s="27"/>
      <c r="BR105" s="27"/>
      <c r="BS105" s="27"/>
      <c r="BT105" s="26"/>
      <c r="BU105" s="26"/>
      <c r="BV105" s="26"/>
      <c r="BW105" s="26"/>
      <c r="BX105" s="26"/>
      <c r="BY105" s="29"/>
      <c r="BZ105" s="29"/>
      <c r="CA105" s="29"/>
      <c r="CB105" s="29"/>
      <c r="CC105" s="27"/>
      <c r="CD105" s="27"/>
      <c r="CE105" s="27"/>
      <c r="CF105" s="27"/>
      <c r="CG105" s="27"/>
      <c r="CH105" s="26"/>
      <c r="CI105" s="26"/>
      <c r="CJ105" s="26"/>
      <c r="CK105" s="26"/>
      <c r="CL105" s="26"/>
      <c r="CM105" s="30"/>
      <c r="CN105" s="30"/>
      <c r="CO105" s="30"/>
      <c r="CP105" s="30"/>
      <c r="CQ105" s="26"/>
      <c r="CR105" s="26"/>
      <c r="CS105" s="26"/>
      <c r="CT105" s="26"/>
      <c r="CU105" s="26"/>
      <c r="CV105" s="26"/>
      <c r="CW105" s="26"/>
      <c r="CX105" s="26"/>
      <c r="CY105" s="26"/>
      <c r="CZ105" s="26"/>
      <c r="DA105" s="26"/>
      <c r="DB105" s="26"/>
      <c r="DC105" s="26"/>
      <c r="DD105" s="26"/>
      <c r="DE105" s="26"/>
      <c r="DF105" s="27"/>
      <c r="DG105" s="27"/>
      <c r="DH105" s="27"/>
      <c r="DI105" s="27"/>
      <c r="DJ105" s="27"/>
      <c r="DK105" s="26"/>
      <c r="DL105" s="26"/>
      <c r="DM105" s="26"/>
      <c r="DN105" s="26"/>
      <c r="DO105" s="26"/>
      <c r="DP105" s="27"/>
      <c r="DQ105" s="27"/>
      <c r="DR105" s="27"/>
      <c r="DS105" s="27"/>
      <c r="DT105" s="27"/>
      <c r="DU105" s="30"/>
      <c r="DV105" s="30"/>
      <c r="DW105" s="30"/>
      <c r="DX105" s="30"/>
      <c r="DY105" s="28"/>
      <c r="DZ105" s="28"/>
      <c r="EA105" s="28"/>
      <c r="EB105" s="28"/>
      <c r="EC105" s="28"/>
      <c r="ED105" s="27"/>
      <c r="EE105" s="27"/>
      <c r="EF105" s="27"/>
      <c r="EG105" s="27"/>
      <c r="EH105" s="27"/>
      <c r="EI105" s="27"/>
      <c r="EJ105" s="27"/>
      <c r="EK105" s="27"/>
      <c r="EL105" s="27"/>
      <c r="EM105" s="27"/>
      <c r="EN105" s="26"/>
      <c r="EO105" s="26"/>
      <c r="EP105" s="26"/>
      <c r="EQ105" s="26"/>
      <c r="ER105" s="26"/>
      <c r="ES105" s="27"/>
      <c r="ET105" s="27"/>
      <c r="EU105" s="27"/>
      <c r="EV105" s="27"/>
      <c r="EW105" s="27"/>
      <c r="EX105" s="27"/>
      <c r="EY105" s="27"/>
      <c r="EZ105" s="27"/>
      <c r="FA105" s="27"/>
      <c r="FB105" s="27"/>
      <c r="FC105" s="27"/>
      <c r="FD105" s="27"/>
      <c r="FE105" s="27"/>
      <c r="FF105" s="27"/>
      <c r="FG105" s="27"/>
      <c r="FH105" s="28"/>
      <c r="FI105" s="28"/>
      <c r="FJ105" s="28"/>
      <c r="FK105" s="28"/>
      <c r="FL105" s="28"/>
      <c r="FM105" s="28"/>
      <c r="FN105" s="28"/>
      <c r="FO105" s="28"/>
      <c r="FP105" s="28"/>
      <c r="FQ105" s="28"/>
      <c r="FR105" s="26"/>
      <c r="FS105" s="26"/>
      <c r="FT105" s="26"/>
      <c r="FU105" s="26"/>
      <c r="FV105" s="26"/>
      <c r="FW105" s="28"/>
      <c r="FX105" s="28"/>
      <c r="FY105" s="28"/>
      <c r="FZ105" s="28"/>
      <c r="GA105" s="28"/>
      <c r="GB105" s="30"/>
      <c r="GC105" s="30"/>
      <c r="GD105" s="30"/>
      <c r="GE105" s="30"/>
      <c r="GF105" s="27"/>
      <c r="GG105" s="27"/>
      <c r="GH105" s="27"/>
      <c r="GI105" s="27"/>
      <c r="GJ105" s="27"/>
      <c r="GK105" s="27"/>
      <c r="GL105" s="27"/>
      <c r="GM105" s="27"/>
      <c r="GN105" s="27"/>
      <c r="GO105" s="27"/>
      <c r="GP105" s="27"/>
      <c r="GQ105" s="27"/>
      <c r="GR105" s="27"/>
      <c r="GS105" s="27"/>
      <c r="GT105" s="27"/>
      <c r="GU105" s="27"/>
      <c r="GV105" s="27"/>
      <c r="GW105" s="27"/>
      <c r="GX105" s="30"/>
      <c r="GY105" s="30"/>
      <c r="GZ105" s="30"/>
      <c r="HA105" s="30"/>
      <c r="HB105" s="28"/>
      <c r="HC105" s="28"/>
      <c r="HD105" s="28"/>
      <c r="HE105" s="28"/>
      <c r="HF105" s="28"/>
      <c r="HG105" s="28"/>
      <c r="HH105" s="28"/>
      <c r="HI105" s="28"/>
      <c r="HJ105" s="28"/>
      <c r="HK105" s="28"/>
      <c r="HL105" s="27"/>
      <c r="HM105" s="27"/>
      <c r="HN105" s="27"/>
      <c r="HO105" s="27"/>
      <c r="HP105" s="27"/>
      <c r="HQ105" s="27"/>
      <c r="HR105" s="27"/>
      <c r="HS105" s="27"/>
      <c r="HT105" s="27"/>
      <c r="HU105" s="27"/>
      <c r="HV105" s="27"/>
      <c r="HW105" s="27"/>
      <c r="HX105" s="27"/>
      <c r="HY105" s="27"/>
      <c r="HZ105" s="27"/>
      <c r="IA105" s="27"/>
      <c r="IB105" s="27"/>
      <c r="IC105" s="27"/>
      <c r="ID105" s="27"/>
      <c r="IE105" s="27"/>
    </row>
    <row r="106" spans="1:239" hidden="1" x14ac:dyDescent="0.25">
      <c r="A106" s="25">
        <v>1877</v>
      </c>
      <c r="B106" s="26"/>
      <c r="C106" s="26"/>
      <c r="D106" s="26"/>
      <c r="E106" s="26"/>
      <c r="F106" s="26"/>
      <c r="G106" s="27"/>
      <c r="H106" s="27"/>
      <c r="I106" s="27"/>
      <c r="J106" s="27"/>
      <c r="K106" s="27"/>
      <c r="L106" s="26"/>
      <c r="M106" s="26"/>
      <c r="N106" s="26"/>
      <c r="O106" s="26"/>
      <c r="P106" s="26"/>
      <c r="Q106" s="27"/>
      <c r="R106" s="27"/>
      <c r="S106" s="27"/>
      <c r="T106" s="27"/>
      <c r="U106" s="27"/>
      <c r="V106" s="28"/>
      <c r="W106" s="28"/>
      <c r="X106" s="28"/>
      <c r="Y106" s="28"/>
      <c r="Z106" s="28"/>
      <c r="AA106" s="28"/>
      <c r="AB106" s="28"/>
      <c r="AC106" s="28"/>
      <c r="AD106" s="28"/>
      <c r="AE106" s="28"/>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6"/>
      <c r="BF106" s="26"/>
      <c r="BG106" s="26"/>
      <c r="BH106" s="26"/>
      <c r="BI106" s="26"/>
      <c r="BJ106" s="27"/>
      <c r="BK106" s="27"/>
      <c r="BL106" s="27"/>
      <c r="BM106" s="27"/>
      <c r="BN106" s="27"/>
      <c r="BO106" s="27"/>
      <c r="BP106" s="27"/>
      <c r="BQ106" s="27"/>
      <c r="BR106" s="27"/>
      <c r="BS106" s="27"/>
      <c r="BT106" s="26"/>
      <c r="BU106" s="26"/>
      <c r="BV106" s="26"/>
      <c r="BW106" s="26"/>
      <c r="BX106" s="26"/>
      <c r="BY106" s="29"/>
      <c r="BZ106" s="29"/>
      <c r="CA106" s="29"/>
      <c r="CB106" s="29"/>
      <c r="CC106" s="27"/>
      <c r="CD106" s="27"/>
      <c r="CE106" s="27"/>
      <c r="CF106" s="27"/>
      <c r="CG106" s="27"/>
      <c r="CH106" s="26"/>
      <c r="CI106" s="26"/>
      <c r="CJ106" s="26"/>
      <c r="CK106" s="26"/>
      <c r="CL106" s="26"/>
      <c r="CM106" s="30"/>
      <c r="CN106" s="30"/>
      <c r="CO106" s="30"/>
      <c r="CP106" s="30"/>
      <c r="CQ106" s="26"/>
      <c r="CR106" s="26"/>
      <c r="CS106" s="26"/>
      <c r="CT106" s="26"/>
      <c r="CU106" s="26"/>
      <c r="CV106" s="26"/>
      <c r="CW106" s="26"/>
      <c r="CX106" s="26"/>
      <c r="CY106" s="26"/>
      <c r="CZ106" s="26"/>
      <c r="DA106" s="26"/>
      <c r="DB106" s="26"/>
      <c r="DC106" s="26"/>
      <c r="DD106" s="26"/>
      <c r="DE106" s="26"/>
      <c r="DF106" s="27"/>
      <c r="DG106" s="27"/>
      <c r="DH106" s="27"/>
      <c r="DI106" s="27"/>
      <c r="DJ106" s="27"/>
      <c r="DK106" s="26"/>
      <c r="DL106" s="26"/>
      <c r="DM106" s="26"/>
      <c r="DN106" s="26"/>
      <c r="DO106" s="26"/>
      <c r="DP106" s="27"/>
      <c r="DQ106" s="27"/>
      <c r="DR106" s="27"/>
      <c r="DS106" s="27"/>
      <c r="DT106" s="27"/>
      <c r="DU106" s="30"/>
      <c r="DV106" s="30"/>
      <c r="DW106" s="30"/>
      <c r="DX106" s="30"/>
      <c r="DY106" s="28"/>
      <c r="DZ106" s="28"/>
      <c r="EA106" s="28"/>
      <c r="EB106" s="28"/>
      <c r="EC106" s="28"/>
      <c r="ED106" s="27"/>
      <c r="EE106" s="27"/>
      <c r="EF106" s="27"/>
      <c r="EG106" s="27"/>
      <c r="EH106" s="27"/>
      <c r="EI106" s="27"/>
      <c r="EJ106" s="27"/>
      <c r="EK106" s="27"/>
      <c r="EL106" s="27"/>
      <c r="EM106" s="27"/>
      <c r="EN106" s="26"/>
      <c r="EO106" s="26"/>
      <c r="EP106" s="26"/>
      <c r="EQ106" s="26"/>
      <c r="ER106" s="26"/>
      <c r="ES106" s="27"/>
      <c r="ET106" s="27"/>
      <c r="EU106" s="27"/>
      <c r="EV106" s="27"/>
      <c r="EW106" s="27"/>
      <c r="EX106" s="27"/>
      <c r="EY106" s="27"/>
      <c r="EZ106" s="27"/>
      <c r="FA106" s="27"/>
      <c r="FB106" s="27"/>
      <c r="FC106" s="27"/>
      <c r="FD106" s="27"/>
      <c r="FE106" s="27"/>
      <c r="FF106" s="27"/>
      <c r="FG106" s="27"/>
      <c r="FH106" s="28"/>
      <c r="FI106" s="28"/>
      <c r="FJ106" s="28"/>
      <c r="FK106" s="28"/>
      <c r="FL106" s="28"/>
      <c r="FM106" s="28"/>
      <c r="FN106" s="28"/>
      <c r="FO106" s="28"/>
      <c r="FP106" s="28"/>
      <c r="FQ106" s="28"/>
      <c r="FR106" s="26"/>
      <c r="FS106" s="26"/>
      <c r="FT106" s="26"/>
      <c r="FU106" s="26"/>
      <c r="FV106" s="26"/>
      <c r="FW106" s="28"/>
      <c r="FX106" s="28"/>
      <c r="FY106" s="28"/>
      <c r="FZ106" s="28"/>
      <c r="GA106" s="28"/>
      <c r="GB106" s="30"/>
      <c r="GC106" s="30"/>
      <c r="GD106" s="30"/>
      <c r="GE106" s="30"/>
      <c r="GF106" s="27"/>
      <c r="GG106" s="27"/>
      <c r="GH106" s="27"/>
      <c r="GI106" s="27"/>
      <c r="GJ106" s="27"/>
      <c r="GK106" s="27"/>
      <c r="GL106" s="27"/>
      <c r="GM106" s="27"/>
      <c r="GN106" s="27"/>
      <c r="GO106" s="27"/>
      <c r="GP106" s="27"/>
      <c r="GQ106" s="27"/>
      <c r="GR106" s="27"/>
      <c r="GS106" s="27"/>
      <c r="GT106" s="27"/>
      <c r="GU106" s="27"/>
      <c r="GV106" s="27"/>
      <c r="GW106" s="27"/>
      <c r="GX106" s="30"/>
      <c r="GY106" s="30"/>
      <c r="GZ106" s="30"/>
      <c r="HA106" s="30"/>
      <c r="HB106" s="28"/>
      <c r="HC106" s="28"/>
      <c r="HD106" s="28"/>
      <c r="HE106" s="28"/>
      <c r="HF106" s="28"/>
      <c r="HG106" s="28"/>
      <c r="HH106" s="28"/>
      <c r="HI106" s="28"/>
      <c r="HJ106" s="28"/>
      <c r="HK106" s="28"/>
      <c r="HL106" s="27"/>
      <c r="HM106" s="27"/>
      <c r="HN106" s="27"/>
      <c r="HO106" s="27"/>
      <c r="HP106" s="27"/>
      <c r="HQ106" s="27"/>
      <c r="HR106" s="27"/>
      <c r="HS106" s="27"/>
      <c r="HT106" s="27"/>
      <c r="HU106" s="27"/>
      <c r="HV106" s="27"/>
      <c r="HW106" s="27"/>
      <c r="HX106" s="27"/>
      <c r="HY106" s="27"/>
      <c r="HZ106" s="27"/>
      <c r="IA106" s="27"/>
      <c r="IB106" s="27"/>
      <c r="IC106" s="27"/>
      <c r="ID106" s="27"/>
      <c r="IE106" s="27"/>
    </row>
    <row r="107" spans="1:239" hidden="1" x14ac:dyDescent="0.25">
      <c r="A107" s="25">
        <v>1878</v>
      </c>
      <c r="B107" s="26"/>
      <c r="C107" s="26"/>
      <c r="D107" s="26"/>
      <c r="E107" s="26"/>
      <c r="F107" s="26"/>
      <c r="G107" s="27"/>
      <c r="H107" s="27"/>
      <c r="I107" s="27"/>
      <c r="J107" s="27"/>
      <c r="K107" s="27"/>
      <c r="L107" s="26"/>
      <c r="M107" s="26"/>
      <c r="N107" s="26"/>
      <c r="O107" s="26"/>
      <c r="P107" s="26"/>
      <c r="Q107" s="27"/>
      <c r="R107" s="27"/>
      <c r="S107" s="27"/>
      <c r="T107" s="27"/>
      <c r="U107" s="27"/>
      <c r="V107" s="28"/>
      <c r="W107" s="28"/>
      <c r="X107" s="28"/>
      <c r="Y107" s="28"/>
      <c r="Z107" s="28"/>
      <c r="AA107" s="28"/>
      <c r="AB107" s="28"/>
      <c r="AC107" s="28"/>
      <c r="AD107" s="28"/>
      <c r="AE107" s="28"/>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6"/>
      <c r="BF107" s="26"/>
      <c r="BG107" s="26"/>
      <c r="BH107" s="26"/>
      <c r="BI107" s="26"/>
      <c r="BJ107" s="27"/>
      <c r="BK107" s="27"/>
      <c r="BL107" s="27"/>
      <c r="BM107" s="27"/>
      <c r="BN107" s="27"/>
      <c r="BO107" s="27"/>
      <c r="BP107" s="27"/>
      <c r="BQ107" s="27"/>
      <c r="BR107" s="27"/>
      <c r="BS107" s="27"/>
      <c r="BT107" s="26"/>
      <c r="BU107" s="26"/>
      <c r="BV107" s="26"/>
      <c r="BW107" s="26"/>
      <c r="BX107" s="26"/>
      <c r="BY107" s="29"/>
      <c r="BZ107" s="29"/>
      <c r="CA107" s="29"/>
      <c r="CB107" s="29"/>
      <c r="CC107" s="27"/>
      <c r="CD107" s="27"/>
      <c r="CE107" s="27"/>
      <c r="CF107" s="27"/>
      <c r="CG107" s="27"/>
      <c r="CH107" s="26"/>
      <c r="CI107" s="26"/>
      <c r="CJ107" s="26"/>
      <c r="CK107" s="26"/>
      <c r="CL107" s="26"/>
      <c r="CM107" s="30"/>
      <c r="CN107" s="30"/>
      <c r="CO107" s="30"/>
      <c r="CP107" s="30"/>
      <c r="CQ107" s="26"/>
      <c r="CR107" s="26"/>
      <c r="CS107" s="26"/>
      <c r="CT107" s="26"/>
      <c r="CU107" s="26"/>
      <c r="CV107" s="26"/>
      <c r="CW107" s="26"/>
      <c r="CX107" s="26"/>
      <c r="CY107" s="26"/>
      <c r="CZ107" s="26"/>
      <c r="DA107" s="26"/>
      <c r="DB107" s="26"/>
      <c r="DC107" s="26"/>
      <c r="DD107" s="26"/>
      <c r="DE107" s="26"/>
      <c r="DF107" s="27"/>
      <c r="DG107" s="27"/>
      <c r="DH107" s="27"/>
      <c r="DI107" s="27"/>
      <c r="DJ107" s="27"/>
      <c r="DK107" s="26"/>
      <c r="DL107" s="26"/>
      <c r="DM107" s="26"/>
      <c r="DN107" s="26"/>
      <c r="DO107" s="26"/>
      <c r="DP107" s="27"/>
      <c r="DQ107" s="27"/>
      <c r="DR107" s="27"/>
      <c r="DS107" s="27"/>
      <c r="DT107" s="27"/>
      <c r="DU107" s="30"/>
      <c r="DV107" s="30"/>
      <c r="DW107" s="30"/>
      <c r="DX107" s="30"/>
      <c r="DY107" s="28"/>
      <c r="DZ107" s="28"/>
      <c r="EA107" s="28"/>
      <c r="EB107" s="28"/>
      <c r="EC107" s="28"/>
      <c r="ED107" s="27"/>
      <c r="EE107" s="27"/>
      <c r="EF107" s="27"/>
      <c r="EG107" s="27"/>
      <c r="EH107" s="27"/>
      <c r="EI107" s="27"/>
      <c r="EJ107" s="27"/>
      <c r="EK107" s="27"/>
      <c r="EL107" s="27"/>
      <c r="EM107" s="27"/>
      <c r="EN107" s="26"/>
      <c r="EO107" s="26"/>
      <c r="EP107" s="26"/>
      <c r="EQ107" s="26"/>
      <c r="ER107" s="26"/>
      <c r="ES107" s="27"/>
      <c r="ET107" s="27"/>
      <c r="EU107" s="27"/>
      <c r="EV107" s="27"/>
      <c r="EW107" s="27"/>
      <c r="EX107" s="27"/>
      <c r="EY107" s="27"/>
      <c r="EZ107" s="27"/>
      <c r="FA107" s="27"/>
      <c r="FB107" s="27"/>
      <c r="FC107" s="27"/>
      <c r="FD107" s="27"/>
      <c r="FE107" s="27"/>
      <c r="FF107" s="27"/>
      <c r="FG107" s="27"/>
      <c r="FH107" s="28"/>
      <c r="FI107" s="28"/>
      <c r="FJ107" s="28"/>
      <c r="FK107" s="28"/>
      <c r="FL107" s="28"/>
      <c r="FM107" s="28"/>
      <c r="FN107" s="28"/>
      <c r="FO107" s="28"/>
      <c r="FP107" s="28"/>
      <c r="FQ107" s="28"/>
      <c r="FR107" s="26"/>
      <c r="FS107" s="26"/>
      <c r="FT107" s="26"/>
      <c r="FU107" s="26"/>
      <c r="FV107" s="26"/>
      <c r="FW107" s="28"/>
      <c r="FX107" s="28"/>
      <c r="FY107" s="28"/>
      <c r="FZ107" s="28"/>
      <c r="GA107" s="28"/>
      <c r="GB107" s="30"/>
      <c r="GC107" s="30"/>
      <c r="GD107" s="30"/>
      <c r="GE107" s="30"/>
      <c r="GF107" s="27"/>
      <c r="GG107" s="27"/>
      <c r="GH107" s="27"/>
      <c r="GI107" s="27"/>
      <c r="GJ107" s="27"/>
      <c r="GK107" s="27"/>
      <c r="GL107" s="27"/>
      <c r="GM107" s="27"/>
      <c r="GN107" s="27"/>
      <c r="GO107" s="27"/>
      <c r="GP107" s="27"/>
      <c r="GQ107" s="27"/>
      <c r="GR107" s="27"/>
      <c r="GS107" s="27"/>
      <c r="GT107" s="27"/>
      <c r="GU107" s="27"/>
      <c r="GV107" s="27"/>
      <c r="GW107" s="27"/>
      <c r="GX107" s="30"/>
      <c r="GY107" s="30"/>
      <c r="GZ107" s="30"/>
      <c r="HA107" s="30"/>
      <c r="HB107" s="28"/>
      <c r="HC107" s="28"/>
      <c r="HD107" s="28"/>
      <c r="HE107" s="28"/>
      <c r="HF107" s="28"/>
      <c r="HG107" s="28"/>
      <c r="HH107" s="28"/>
      <c r="HI107" s="28"/>
      <c r="HJ107" s="28"/>
      <c r="HK107" s="28"/>
      <c r="HL107" s="27"/>
      <c r="HM107" s="27"/>
      <c r="HN107" s="27"/>
      <c r="HO107" s="27"/>
      <c r="HP107" s="27"/>
      <c r="HQ107" s="27"/>
      <c r="HR107" s="27"/>
      <c r="HS107" s="27"/>
      <c r="HT107" s="27"/>
      <c r="HU107" s="27"/>
      <c r="HV107" s="27"/>
      <c r="HW107" s="27"/>
      <c r="HX107" s="27"/>
      <c r="HY107" s="27"/>
      <c r="HZ107" s="27"/>
      <c r="IA107" s="27"/>
      <c r="IB107" s="27"/>
      <c r="IC107" s="27"/>
      <c r="ID107" s="27"/>
      <c r="IE107" s="27"/>
    </row>
    <row r="108" spans="1:239" hidden="1" x14ac:dyDescent="0.25">
      <c r="A108" s="25">
        <v>1879</v>
      </c>
      <c r="B108" s="26"/>
      <c r="C108" s="26"/>
      <c r="D108" s="26"/>
      <c r="E108" s="26"/>
      <c r="F108" s="26"/>
      <c r="G108" s="27"/>
      <c r="H108" s="27"/>
      <c r="I108" s="27"/>
      <c r="J108" s="27"/>
      <c r="K108" s="27"/>
      <c r="L108" s="26"/>
      <c r="M108" s="26"/>
      <c r="N108" s="26"/>
      <c r="O108" s="26"/>
      <c r="P108" s="26"/>
      <c r="Q108" s="27"/>
      <c r="R108" s="27"/>
      <c r="S108" s="27"/>
      <c r="T108" s="27"/>
      <c r="U108" s="27"/>
      <c r="V108" s="28"/>
      <c r="W108" s="28"/>
      <c r="X108" s="28"/>
      <c r="Y108" s="28"/>
      <c r="Z108" s="28"/>
      <c r="AA108" s="28"/>
      <c r="AB108" s="28"/>
      <c r="AC108" s="28"/>
      <c r="AD108" s="28"/>
      <c r="AE108" s="28"/>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6"/>
      <c r="BF108" s="26"/>
      <c r="BG108" s="26"/>
      <c r="BH108" s="26"/>
      <c r="BI108" s="26"/>
      <c r="BJ108" s="27"/>
      <c r="BK108" s="27"/>
      <c r="BL108" s="27"/>
      <c r="BM108" s="27"/>
      <c r="BN108" s="27"/>
      <c r="BO108" s="27"/>
      <c r="BP108" s="27"/>
      <c r="BQ108" s="27"/>
      <c r="BR108" s="27"/>
      <c r="BS108" s="27"/>
      <c r="BT108" s="26"/>
      <c r="BU108" s="26"/>
      <c r="BV108" s="26"/>
      <c r="BW108" s="26"/>
      <c r="BX108" s="26"/>
      <c r="BY108" s="29"/>
      <c r="BZ108" s="29"/>
      <c r="CA108" s="29"/>
      <c r="CB108" s="29"/>
      <c r="CC108" s="27"/>
      <c r="CD108" s="27"/>
      <c r="CE108" s="27"/>
      <c r="CF108" s="27"/>
      <c r="CG108" s="27"/>
      <c r="CH108" s="26"/>
      <c r="CI108" s="26"/>
      <c r="CJ108" s="26"/>
      <c r="CK108" s="26"/>
      <c r="CL108" s="26"/>
      <c r="CM108" s="30"/>
      <c r="CN108" s="30"/>
      <c r="CO108" s="30"/>
      <c r="CP108" s="30"/>
      <c r="CQ108" s="26"/>
      <c r="CR108" s="26"/>
      <c r="CS108" s="26"/>
      <c r="CT108" s="26"/>
      <c r="CU108" s="26"/>
      <c r="CV108" s="26"/>
      <c r="CW108" s="26"/>
      <c r="CX108" s="26"/>
      <c r="CY108" s="26"/>
      <c r="CZ108" s="26"/>
      <c r="DA108" s="26"/>
      <c r="DB108" s="26"/>
      <c r="DC108" s="26"/>
      <c r="DD108" s="26"/>
      <c r="DE108" s="26"/>
      <c r="DF108" s="27"/>
      <c r="DG108" s="27"/>
      <c r="DH108" s="27"/>
      <c r="DI108" s="27"/>
      <c r="DJ108" s="27"/>
      <c r="DK108" s="26"/>
      <c r="DL108" s="26"/>
      <c r="DM108" s="26"/>
      <c r="DN108" s="26"/>
      <c r="DO108" s="26"/>
      <c r="DP108" s="27"/>
      <c r="DQ108" s="27"/>
      <c r="DR108" s="27"/>
      <c r="DS108" s="27"/>
      <c r="DT108" s="27"/>
      <c r="DU108" s="30"/>
      <c r="DV108" s="30"/>
      <c r="DW108" s="30"/>
      <c r="DX108" s="30"/>
      <c r="DY108" s="28"/>
      <c r="DZ108" s="28"/>
      <c r="EA108" s="28"/>
      <c r="EB108" s="28"/>
      <c r="EC108" s="28"/>
      <c r="ED108" s="27"/>
      <c r="EE108" s="27"/>
      <c r="EF108" s="27"/>
      <c r="EG108" s="27"/>
      <c r="EH108" s="27"/>
      <c r="EI108" s="27"/>
      <c r="EJ108" s="27"/>
      <c r="EK108" s="27"/>
      <c r="EL108" s="27"/>
      <c r="EM108" s="27"/>
      <c r="EN108" s="26"/>
      <c r="EO108" s="26"/>
      <c r="EP108" s="26"/>
      <c r="EQ108" s="26"/>
      <c r="ER108" s="26"/>
      <c r="ES108" s="27"/>
      <c r="ET108" s="27"/>
      <c r="EU108" s="27"/>
      <c r="EV108" s="27"/>
      <c r="EW108" s="27"/>
      <c r="EX108" s="27"/>
      <c r="EY108" s="27"/>
      <c r="EZ108" s="27"/>
      <c r="FA108" s="27"/>
      <c r="FB108" s="27"/>
      <c r="FC108" s="27"/>
      <c r="FD108" s="27"/>
      <c r="FE108" s="27"/>
      <c r="FF108" s="27"/>
      <c r="FG108" s="27"/>
      <c r="FH108" s="28"/>
      <c r="FI108" s="28"/>
      <c r="FJ108" s="28"/>
      <c r="FK108" s="28"/>
      <c r="FL108" s="28"/>
      <c r="FM108" s="28"/>
      <c r="FN108" s="28"/>
      <c r="FO108" s="28"/>
      <c r="FP108" s="28"/>
      <c r="FQ108" s="28"/>
      <c r="FR108" s="26"/>
      <c r="FS108" s="26"/>
      <c r="FT108" s="26"/>
      <c r="FU108" s="26"/>
      <c r="FV108" s="26"/>
      <c r="FW108" s="28"/>
      <c r="FX108" s="28"/>
      <c r="FY108" s="28"/>
      <c r="FZ108" s="28"/>
      <c r="GA108" s="28"/>
      <c r="GB108" s="30"/>
      <c r="GC108" s="30"/>
      <c r="GD108" s="30"/>
      <c r="GE108" s="30"/>
      <c r="GF108" s="27"/>
      <c r="GG108" s="27"/>
      <c r="GH108" s="27"/>
      <c r="GI108" s="27"/>
      <c r="GJ108" s="27"/>
      <c r="GK108" s="27"/>
      <c r="GL108" s="27"/>
      <c r="GM108" s="27"/>
      <c r="GN108" s="27"/>
      <c r="GO108" s="27"/>
      <c r="GP108" s="27"/>
      <c r="GQ108" s="27"/>
      <c r="GR108" s="27"/>
      <c r="GS108" s="27"/>
      <c r="GT108" s="27"/>
      <c r="GU108" s="27"/>
      <c r="GV108" s="27"/>
      <c r="GW108" s="27"/>
      <c r="GX108" s="30"/>
      <c r="GY108" s="30"/>
      <c r="GZ108" s="30"/>
      <c r="HA108" s="30"/>
      <c r="HB108" s="28"/>
      <c r="HC108" s="28"/>
      <c r="HD108" s="28"/>
      <c r="HE108" s="28"/>
      <c r="HF108" s="28"/>
      <c r="HG108" s="28"/>
      <c r="HH108" s="28"/>
      <c r="HI108" s="28"/>
      <c r="HJ108" s="28"/>
      <c r="HK108" s="28"/>
      <c r="HL108" s="27"/>
      <c r="HM108" s="27"/>
      <c r="HN108" s="27"/>
      <c r="HO108" s="27"/>
      <c r="HP108" s="27"/>
      <c r="HQ108" s="27"/>
      <c r="HR108" s="27"/>
      <c r="HS108" s="27"/>
      <c r="HT108" s="27"/>
      <c r="HU108" s="27"/>
      <c r="HV108" s="27"/>
      <c r="HW108" s="27"/>
      <c r="HX108" s="27"/>
      <c r="HY108" s="27"/>
      <c r="HZ108" s="27"/>
      <c r="IA108" s="27"/>
      <c r="IB108" s="27"/>
      <c r="IC108" s="27"/>
      <c r="ID108" s="27"/>
      <c r="IE108" s="27"/>
    </row>
    <row r="109" spans="1:239" hidden="1" x14ac:dyDescent="0.25">
      <c r="A109" s="25">
        <v>1880</v>
      </c>
      <c r="B109" s="26"/>
      <c r="C109" s="26"/>
      <c r="D109" s="26"/>
      <c r="E109" s="26"/>
      <c r="F109" s="26"/>
      <c r="G109" s="27"/>
      <c r="H109" s="27"/>
      <c r="I109" s="27"/>
      <c r="J109" s="27"/>
      <c r="K109" s="27"/>
      <c r="L109" s="26"/>
      <c r="M109" s="26"/>
      <c r="N109" s="26"/>
      <c r="O109" s="26"/>
      <c r="P109" s="26"/>
      <c r="Q109" s="27"/>
      <c r="R109" s="27"/>
      <c r="S109" s="27"/>
      <c r="T109" s="27"/>
      <c r="U109" s="27"/>
      <c r="V109" s="28"/>
      <c r="W109" s="28"/>
      <c r="X109" s="28"/>
      <c r="Y109" s="28"/>
      <c r="Z109" s="28"/>
      <c r="AA109" s="28"/>
      <c r="AB109" s="28"/>
      <c r="AC109" s="28"/>
      <c r="AD109" s="28"/>
      <c r="AE109" s="28"/>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6"/>
      <c r="BF109" s="26"/>
      <c r="BG109" s="26"/>
      <c r="BH109" s="26"/>
      <c r="BI109" s="26"/>
      <c r="BJ109" s="27"/>
      <c r="BK109" s="27"/>
      <c r="BL109" s="27"/>
      <c r="BM109" s="27"/>
      <c r="BN109" s="27"/>
      <c r="BO109" s="27"/>
      <c r="BP109" s="27"/>
      <c r="BQ109" s="27"/>
      <c r="BR109" s="27"/>
      <c r="BS109" s="27"/>
      <c r="BT109" s="26"/>
      <c r="BU109" s="26"/>
      <c r="BV109" s="26"/>
      <c r="BW109" s="26"/>
      <c r="BX109" s="26"/>
      <c r="BY109" s="29"/>
      <c r="BZ109" s="29"/>
      <c r="CA109" s="29"/>
      <c r="CB109" s="29"/>
      <c r="CC109" s="27"/>
      <c r="CD109" s="27"/>
      <c r="CE109" s="27"/>
      <c r="CF109" s="27"/>
      <c r="CG109" s="27"/>
      <c r="CH109" s="26"/>
      <c r="CI109" s="26"/>
      <c r="CJ109" s="26"/>
      <c r="CK109" s="26"/>
      <c r="CL109" s="26"/>
      <c r="CM109" s="30"/>
      <c r="CN109" s="30"/>
      <c r="CO109" s="30"/>
      <c r="CP109" s="30"/>
      <c r="CQ109" s="26"/>
      <c r="CR109" s="26"/>
      <c r="CS109" s="26"/>
      <c r="CT109" s="26"/>
      <c r="CU109" s="26"/>
      <c r="CV109" s="26"/>
      <c r="CW109" s="26"/>
      <c r="CX109" s="26"/>
      <c r="CY109" s="26"/>
      <c r="CZ109" s="26"/>
      <c r="DA109" s="26"/>
      <c r="DB109" s="26"/>
      <c r="DC109" s="26"/>
      <c r="DD109" s="26"/>
      <c r="DE109" s="26"/>
      <c r="DF109" s="27"/>
      <c r="DG109" s="27"/>
      <c r="DH109" s="27"/>
      <c r="DI109" s="27"/>
      <c r="DJ109" s="27"/>
      <c r="DK109" s="26"/>
      <c r="DL109" s="26"/>
      <c r="DM109" s="26"/>
      <c r="DN109" s="26"/>
      <c r="DO109" s="26"/>
      <c r="DP109" s="27"/>
      <c r="DQ109" s="27"/>
      <c r="DR109" s="27"/>
      <c r="DS109" s="27"/>
      <c r="DT109" s="27"/>
      <c r="DU109" s="30"/>
      <c r="DV109" s="30"/>
      <c r="DW109" s="30"/>
      <c r="DX109" s="30"/>
      <c r="DY109" s="28"/>
      <c r="DZ109" s="28"/>
      <c r="EA109" s="28"/>
      <c r="EB109" s="28"/>
      <c r="EC109" s="28"/>
      <c r="ED109" s="27"/>
      <c r="EE109" s="27"/>
      <c r="EF109" s="27"/>
      <c r="EG109" s="27"/>
      <c r="EH109" s="27"/>
      <c r="EI109" s="27"/>
      <c r="EJ109" s="27"/>
      <c r="EK109" s="27"/>
      <c r="EL109" s="27"/>
      <c r="EM109" s="27"/>
      <c r="EN109" s="26"/>
      <c r="EO109" s="26"/>
      <c r="EP109" s="26"/>
      <c r="EQ109" s="26"/>
      <c r="ER109" s="26"/>
      <c r="ES109" s="27"/>
      <c r="ET109" s="27"/>
      <c r="EU109" s="27"/>
      <c r="EV109" s="27"/>
      <c r="EW109" s="27"/>
      <c r="EX109" s="27"/>
      <c r="EY109" s="27"/>
      <c r="EZ109" s="27"/>
      <c r="FA109" s="27"/>
      <c r="FB109" s="27"/>
      <c r="FC109" s="27"/>
      <c r="FD109" s="27"/>
      <c r="FE109" s="27"/>
      <c r="FF109" s="27"/>
      <c r="FG109" s="27"/>
      <c r="FH109" s="28"/>
      <c r="FI109" s="28"/>
      <c r="FJ109" s="28"/>
      <c r="FK109" s="28"/>
      <c r="FL109" s="28"/>
      <c r="FM109" s="28"/>
      <c r="FN109" s="28"/>
      <c r="FO109" s="28"/>
      <c r="FP109" s="28"/>
      <c r="FQ109" s="28"/>
      <c r="FR109" s="26"/>
      <c r="FS109" s="26"/>
      <c r="FT109" s="26"/>
      <c r="FU109" s="26"/>
      <c r="FV109" s="26"/>
      <c r="FW109" s="28"/>
      <c r="FX109" s="28"/>
      <c r="FY109" s="28"/>
      <c r="FZ109" s="28"/>
      <c r="GA109" s="28"/>
      <c r="GB109" s="30"/>
      <c r="GC109" s="30"/>
      <c r="GD109" s="30"/>
      <c r="GE109" s="30"/>
      <c r="GF109" s="27"/>
      <c r="GG109" s="27"/>
      <c r="GH109" s="27"/>
      <c r="GI109" s="27"/>
      <c r="GJ109" s="27"/>
      <c r="GK109" s="27"/>
      <c r="GL109" s="27"/>
      <c r="GM109" s="27"/>
      <c r="GN109" s="27"/>
      <c r="GO109" s="27"/>
      <c r="GP109" s="27"/>
      <c r="GQ109" s="27"/>
      <c r="GR109" s="27"/>
      <c r="GS109" s="27"/>
      <c r="GT109" s="27"/>
      <c r="GU109" s="27"/>
      <c r="GV109" s="27"/>
      <c r="GW109" s="27"/>
      <c r="GX109" s="30"/>
      <c r="GY109" s="30"/>
      <c r="GZ109" s="30"/>
      <c r="HA109" s="30"/>
      <c r="HB109" s="28"/>
      <c r="HC109" s="28"/>
      <c r="HD109" s="28"/>
      <c r="HE109" s="28"/>
      <c r="HF109" s="28"/>
      <c r="HG109" s="28"/>
      <c r="HH109" s="28"/>
      <c r="HI109" s="28"/>
      <c r="HJ109" s="28"/>
      <c r="HK109" s="28"/>
      <c r="HL109" s="27"/>
      <c r="HM109" s="27"/>
      <c r="HN109" s="27"/>
      <c r="HO109" s="27"/>
      <c r="HP109" s="27"/>
      <c r="HQ109" s="27"/>
      <c r="HR109" s="27"/>
      <c r="HS109" s="27"/>
      <c r="HT109" s="27"/>
      <c r="HU109" s="27"/>
      <c r="HV109" s="27"/>
      <c r="HW109" s="27"/>
      <c r="HX109" s="27"/>
      <c r="HY109" s="27"/>
      <c r="HZ109" s="27"/>
      <c r="IA109" s="27"/>
      <c r="IB109" s="27"/>
      <c r="IC109" s="27"/>
      <c r="ID109" s="27"/>
      <c r="IE109" s="27"/>
    </row>
    <row r="110" spans="1:239" hidden="1" x14ac:dyDescent="0.25">
      <c r="A110" s="25">
        <v>1881</v>
      </c>
      <c r="B110" s="26"/>
      <c r="C110" s="26"/>
      <c r="D110" s="26"/>
      <c r="E110" s="26"/>
      <c r="F110" s="26"/>
      <c r="G110" s="27"/>
      <c r="H110" s="27"/>
      <c r="I110" s="27"/>
      <c r="J110" s="27"/>
      <c r="K110" s="27"/>
      <c r="L110" s="26"/>
      <c r="M110" s="26"/>
      <c r="N110" s="26"/>
      <c r="O110" s="26"/>
      <c r="P110" s="26"/>
      <c r="Q110" s="27"/>
      <c r="R110" s="27"/>
      <c r="S110" s="27"/>
      <c r="T110" s="27"/>
      <c r="U110" s="27"/>
      <c r="V110" s="28"/>
      <c r="W110" s="28"/>
      <c r="X110" s="28"/>
      <c r="Y110" s="28"/>
      <c r="Z110" s="28"/>
      <c r="AA110" s="28"/>
      <c r="AB110" s="28"/>
      <c r="AC110" s="28"/>
      <c r="AD110" s="28"/>
      <c r="AE110" s="28"/>
      <c r="AF110" s="27"/>
      <c r="AG110" s="27"/>
      <c r="AH110" s="27"/>
      <c r="AI110" s="27"/>
      <c r="AJ110" s="27"/>
      <c r="AK110" s="27"/>
      <c r="AL110" s="27"/>
      <c r="AM110" s="27"/>
      <c r="AN110" s="27"/>
      <c r="AO110" s="27"/>
      <c r="AP110" s="27"/>
      <c r="AQ110" s="27"/>
      <c r="AR110" s="27"/>
      <c r="AS110" s="27"/>
      <c r="AT110" s="27"/>
      <c r="AU110" s="27"/>
      <c r="AV110" s="27"/>
      <c r="AW110" s="27"/>
      <c r="AX110" s="27"/>
      <c r="AY110" s="27"/>
      <c r="AZ110" s="27"/>
      <c r="BA110" s="27"/>
      <c r="BB110" s="27"/>
      <c r="BC110" s="27"/>
      <c r="BD110" s="27"/>
      <c r="BE110" s="26"/>
      <c r="BF110" s="26"/>
      <c r="BG110" s="26"/>
      <c r="BH110" s="26"/>
      <c r="BI110" s="26"/>
      <c r="BJ110" s="27"/>
      <c r="BK110" s="27"/>
      <c r="BL110" s="27"/>
      <c r="BM110" s="27"/>
      <c r="BN110" s="27"/>
      <c r="BO110" s="27"/>
      <c r="BP110" s="27"/>
      <c r="BQ110" s="27"/>
      <c r="BR110" s="27"/>
      <c r="BS110" s="27"/>
      <c r="BT110" s="26"/>
      <c r="BU110" s="26"/>
      <c r="BV110" s="26"/>
      <c r="BW110" s="26"/>
      <c r="BX110" s="26"/>
      <c r="BY110" s="29"/>
      <c r="BZ110" s="29"/>
      <c r="CA110" s="29"/>
      <c r="CB110" s="29"/>
      <c r="CC110" s="27"/>
      <c r="CD110" s="27"/>
      <c r="CE110" s="27"/>
      <c r="CF110" s="27"/>
      <c r="CG110" s="27"/>
      <c r="CH110" s="26"/>
      <c r="CI110" s="26"/>
      <c r="CJ110" s="26"/>
      <c r="CK110" s="26"/>
      <c r="CL110" s="26"/>
      <c r="CM110" s="30"/>
      <c r="CN110" s="30"/>
      <c r="CO110" s="30"/>
      <c r="CP110" s="30"/>
      <c r="CQ110" s="26"/>
      <c r="CR110" s="26"/>
      <c r="CS110" s="26"/>
      <c r="CT110" s="26"/>
      <c r="CU110" s="26"/>
      <c r="CV110" s="26"/>
      <c r="CW110" s="26"/>
      <c r="CX110" s="26"/>
      <c r="CY110" s="26"/>
      <c r="CZ110" s="26"/>
      <c r="DA110" s="26"/>
      <c r="DB110" s="26"/>
      <c r="DC110" s="26"/>
      <c r="DD110" s="26"/>
      <c r="DE110" s="26"/>
      <c r="DF110" s="27"/>
      <c r="DG110" s="27"/>
      <c r="DH110" s="27"/>
      <c r="DI110" s="27"/>
      <c r="DJ110" s="27"/>
      <c r="DK110" s="26"/>
      <c r="DL110" s="26"/>
      <c r="DM110" s="26"/>
      <c r="DN110" s="26"/>
      <c r="DO110" s="26"/>
      <c r="DP110" s="27"/>
      <c r="DQ110" s="27"/>
      <c r="DR110" s="27"/>
      <c r="DS110" s="27"/>
      <c r="DT110" s="27"/>
      <c r="DU110" s="30"/>
      <c r="DV110" s="30"/>
      <c r="DW110" s="30"/>
      <c r="DX110" s="30"/>
      <c r="DY110" s="28"/>
      <c r="DZ110" s="28"/>
      <c r="EA110" s="28"/>
      <c r="EB110" s="28"/>
      <c r="EC110" s="28"/>
      <c r="ED110" s="27"/>
      <c r="EE110" s="27"/>
      <c r="EF110" s="27"/>
      <c r="EG110" s="27"/>
      <c r="EH110" s="27"/>
      <c r="EI110" s="27"/>
      <c r="EJ110" s="27"/>
      <c r="EK110" s="27"/>
      <c r="EL110" s="27"/>
      <c r="EM110" s="27"/>
      <c r="EN110" s="26"/>
      <c r="EO110" s="26"/>
      <c r="EP110" s="26"/>
      <c r="EQ110" s="26"/>
      <c r="ER110" s="26"/>
      <c r="ES110" s="27"/>
      <c r="ET110" s="27"/>
      <c r="EU110" s="27"/>
      <c r="EV110" s="27"/>
      <c r="EW110" s="27"/>
      <c r="EX110" s="27"/>
      <c r="EY110" s="27"/>
      <c r="EZ110" s="27"/>
      <c r="FA110" s="27"/>
      <c r="FB110" s="27"/>
      <c r="FC110" s="27"/>
      <c r="FD110" s="27"/>
      <c r="FE110" s="27"/>
      <c r="FF110" s="27"/>
      <c r="FG110" s="27"/>
      <c r="FH110" s="28"/>
      <c r="FI110" s="28"/>
      <c r="FJ110" s="28"/>
      <c r="FK110" s="28"/>
      <c r="FL110" s="28"/>
      <c r="FM110" s="28"/>
      <c r="FN110" s="28"/>
      <c r="FO110" s="28"/>
      <c r="FP110" s="28"/>
      <c r="FQ110" s="28"/>
      <c r="FR110" s="26"/>
      <c r="FS110" s="26"/>
      <c r="FT110" s="26"/>
      <c r="FU110" s="26"/>
      <c r="FV110" s="26"/>
      <c r="FW110" s="28"/>
      <c r="FX110" s="28"/>
      <c r="FY110" s="28"/>
      <c r="FZ110" s="28"/>
      <c r="GA110" s="28"/>
      <c r="GB110" s="30"/>
      <c r="GC110" s="30"/>
      <c r="GD110" s="30"/>
      <c r="GE110" s="30"/>
      <c r="GF110" s="27"/>
      <c r="GG110" s="27"/>
      <c r="GH110" s="27"/>
      <c r="GI110" s="27"/>
      <c r="GJ110" s="27"/>
      <c r="GK110" s="27"/>
      <c r="GL110" s="27"/>
      <c r="GM110" s="27"/>
      <c r="GN110" s="27"/>
      <c r="GO110" s="27"/>
      <c r="GP110" s="27"/>
      <c r="GQ110" s="27"/>
      <c r="GR110" s="27"/>
      <c r="GS110" s="27"/>
      <c r="GT110" s="27"/>
      <c r="GU110" s="27"/>
      <c r="GV110" s="27"/>
      <c r="GW110" s="27"/>
      <c r="GX110" s="30"/>
      <c r="GY110" s="30"/>
      <c r="GZ110" s="30"/>
      <c r="HA110" s="30"/>
      <c r="HB110" s="28"/>
      <c r="HC110" s="28"/>
      <c r="HD110" s="28"/>
      <c r="HE110" s="28"/>
      <c r="HF110" s="28"/>
      <c r="HG110" s="28"/>
      <c r="HH110" s="28"/>
      <c r="HI110" s="28"/>
      <c r="HJ110" s="28"/>
      <c r="HK110" s="28"/>
      <c r="HL110" s="27"/>
      <c r="HM110" s="27"/>
      <c r="HN110" s="27"/>
      <c r="HO110" s="27"/>
      <c r="HP110" s="27"/>
      <c r="HQ110" s="27"/>
      <c r="HR110" s="27"/>
      <c r="HS110" s="27"/>
      <c r="HT110" s="27"/>
      <c r="HU110" s="27"/>
      <c r="HV110" s="27"/>
      <c r="HW110" s="27"/>
      <c r="HX110" s="27"/>
      <c r="HY110" s="27"/>
      <c r="HZ110" s="27"/>
      <c r="IA110" s="27"/>
      <c r="IB110" s="27"/>
      <c r="IC110" s="27"/>
      <c r="ID110" s="27"/>
      <c r="IE110" s="27"/>
    </row>
    <row r="111" spans="1:239" hidden="1" x14ac:dyDescent="0.25">
      <c r="A111" s="25">
        <v>1882</v>
      </c>
      <c r="B111" s="26"/>
      <c r="C111" s="26"/>
      <c r="D111" s="26"/>
      <c r="E111" s="26"/>
      <c r="F111" s="26"/>
      <c r="G111" s="27"/>
      <c r="H111" s="27"/>
      <c r="I111" s="27"/>
      <c r="J111" s="27"/>
      <c r="K111" s="27"/>
      <c r="L111" s="26"/>
      <c r="M111" s="26"/>
      <c r="N111" s="26"/>
      <c r="O111" s="26"/>
      <c r="P111" s="26"/>
      <c r="Q111" s="27"/>
      <c r="R111" s="27"/>
      <c r="S111" s="27"/>
      <c r="T111" s="27"/>
      <c r="U111" s="27"/>
      <c r="V111" s="28"/>
      <c r="W111" s="28"/>
      <c r="X111" s="28"/>
      <c r="Y111" s="28"/>
      <c r="Z111" s="28"/>
      <c r="AA111" s="28"/>
      <c r="AB111" s="28"/>
      <c r="AC111" s="28"/>
      <c r="AD111" s="28"/>
      <c r="AE111" s="28"/>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6"/>
      <c r="BF111" s="26"/>
      <c r="BG111" s="26"/>
      <c r="BH111" s="26"/>
      <c r="BI111" s="26"/>
      <c r="BJ111" s="27"/>
      <c r="BK111" s="27"/>
      <c r="BL111" s="27"/>
      <c r="BM111" s="27"/>
      <c r="BN111" s="27"/>
      <c r="BO111" s="27"/>
      <c r="BP111" s="27"/>
      <c r="BQ111" s="27"/>
      <c r="BR111" s="27"/>
      <c r="BS111" s="27"/>
      <c r="BT111" s="26"/>
      <c r="BU111" s="26"/>
      <c r="BV111" s="26"/>
      <c r="BW111" s="26"/>
      <c r="BX111" s="26"/>
      <c r="BY111" s="29"/>
      <c r="BZ111" s="29"/>
      <c r="CA111" s="29"/>
      <c r="CB111" s="29"/>
      <c r="CC111" s="27"/>
      <c r="CD111" s="27"/>
      <c r="CE111" s="27"/>
      <c r="CF111" s="27"/>
      <c r="CG111" s="27"/>
      <c r="CH111" s="26"/>
      <c r="CI111" s="26"/>
      <c r="CJ111" s="26"/>
      <c r="CK111" s="26"/>
      <c r="CL111" s="26"/>
      <c r="CM111" s="30"/>
      <c r="CN111" s="30"/>
      <c r="CO111" s="30"/>
      <c r="CP111" s="30"/>
      <c r="CQ111" s="26"/>
      <c r="CR111" s="26"/>
      <c r="CS111" s="26"/>
      <c r="CT111" s="26"/>
      <c r="CU111" s="26"/>
      <c r="CV111" s="26"/>
      <c r="CW111" s="26"/>
      <c r="CX111" s="26"/>
      <c r="CY111" s="26"/>
      <c r="CZ111" s="26"/>
      <c r="DA111" s="26"/>
      <c r="DB111" s="26"/>
      <c r="DC111" s="26"/>
      <c r="DD111" s="26"/>
      <c r="DE111" s="26"/>
      <c r="DF111" s="27"/>
      <c r="DG111" s="27"/>
      <c r="DH111" s="27"/>
      <c r="DI111" s="27"/>
      <c r="DJ111" s="27"/>
      <c r="DK111" s="26"/>
      <c r="DL111" s="26"/>
      <c r="DM111" s="26"/>
      <c r="DN111" s="26"/>
      <c r="DO111" s="26"/>
      <c r="DP111" s="27"/>
      <c r="DQ111" s="27"/>
      <c r="DR111" s="27"/>
      <c r="DS111" s="27"/>
      <c r="DT111" s="27"/>
      <c r="DU111" s="30"/>
      <c r="DV111" s="30"/>
      <c r="DW111" s="30"/>
      <c r="DX111" s="30"/>
      <c r="DY111" s="28"/>
      <c r="DZ111" s="28"/>
      <c r="EA111" s="28"/>
      <c r="EB111" s="28"/>
      <c r="EC111" s="28"/>
      <c r="ED111" s="27"/>
      <c r="EE111" s="27"/>
      <c r="EF111" s="27"/>
      <c r="EG111" s="27"/>
      <c r="EH111" s="27"/>
      <c r="EI111" s="27"/>
      <c r="EJ111" s="27"/>
      <c r="EK111" s="27"/>
      <c r="EL111" s="27"/>
      <c r="EM111" s="27"/>
      <c r="EN111" s="26"/>
      <c r="EO111" s="26"/>
      <c r="EP111" s="26"/>
      <c r="EQ111" s="26"/>
      <c r="ER111" s="26"/>
      <c r="ES111" s="27"/>
      <c r="ET111" s="27"/>
      <c r="EU111" s="27"/>
      <c r="EV111" s="27"/>
      <c r="EW111" s="27"/>
      <c r="EX111" s="27"/>
      <c r="EY111" s="27"/>
      <c r="EZ111" s="27"/>
      <c r="FA111" s="27"/>
      <c r="FB111" s="27"/>
      <c r="FC111" s="27"/>
      <c r="FD111" s="27"/>
      <c r="FE111" s="27"/>
      <c r="FF111" s="27"/>
      <c r="FG111" s="27"/>
      <c r="FH111" s="28"/>
      <c r="FI111" s="28"/>
      <c r="FJ111" s="28"/>
      <c r="FK111" s="28"/>
      <c r="FL111" s="28"/>
      <c r="FM111" s="28"/>
      <c r="FN111" s="28"/>
      <c r="FO111" s="28"/>
      <c r="FP111" s="28"/>
      <c r="FQ111" s="28"/>
      <c r="FR111" s="26"/>
      <c r="FS111" s="26"/>
      <c r="FT111" s="26"/>
      <c r="FU111" s="26"/>
      <c r="FV111" s="26"/>
      <c r="FW111" s="28"/>
      <c r="FX111" s="28"/>
      <c r="FY111" s="28"/>
      <c r="FZ111" s="28"/>
      <c r="GA111" s="28"/>
      <c r="GB111" s="30"/>
      <c r="GC111" s="30"/>
      <c r="GD111" s="30"/>
      <c r="GE111" s="30"/>
      <c r="GF111" s="27"/>
      <c r="GG111" s="27"/>
      <c r="GH111" s="27"/>
      <c r="GI111" s="27"/>
      <c r="GJ111" s="27"/>
      <c r="GK111" s="27"/>
      <c r="GL111" s="27"/>
      <c r="GM111" s="27"/>
      <c r="GN111" s="27"/>
      <c r="GO111" s="27"/>
      <c r="GP111" s="27"/>
      <c r="GQ111" s="27"/>
      <c r="GR111" s="27"/>
      <c r="GS111" s="27"/>
      <c r="GT111" s="27"/>
      <c r="GU111" s="27"/>
      <c r="GV111" s="27"/>
      <c r="GW111" s="27"/>
      <c r="GX111" s="30"/>
      <c r="GY111" s="30"/>
      <c r="GZ111" s="30"/>
      <c r="HA111" s="30"/>
      <c r="HB111" s="28"/>
      <c r="HC111" s="28"/>
      <c r="HD111" s="28"/>
      <c r="HE111" s="28"/>
      <c r="HF111" s="28"/>
      <c r="HG111" s="28"/>
      <c r="HH111" s="28"/>
      <c r="HI111" s="28"/>
      <c r="HJ111" s="28"/>
      <c r="HK111" s="28"/>
      <c r="HL111" s="27"/>
      <c r="HM111" s="27"/>
      <c r="HN111" s="27"/>
      <c r="HO111" s="27"/>
      <c r="HP111" s="27"/>
      <c r="HQ111" s="27"/>
      <c r="HR111" s="27"/>
      <c r="HS111" s="27"/>
      <c r="HT111" s="27"/>
      <c r="HU111" s="27"/>
      <c r="HV111" s="27"/>
      <c r="HW111" s="27"/>
      <c r="HX111" s="27"/>
      <c r="HY111" s="27"/>
      <c r="HZ111" s="27"/>
      <c r="IA111" s="27"/>
      <c r="IB111" s="27"/>
      <c r="IC111" s="27"/>
      <c r="ID111" s="27"/>
      <c r="IE111" s="27"/>
    </row>
    <row r="112" spans="1:239" hidden="1" x14ac:dyDescent="0.25">
      <c r="A112" s="25">
        <v>1883</v>
      </c>
      <c r="B112" s="26"/>
      <c r="C112" s="26"/>
      <c r="D112" s="26"/>
      <c r="E112" s="26"/>
      <c r="F112" s="26"/>
      <c r="G112" s="27"/>
      <c r="H112" s="27"/>
      <c r="I112" s="27"/>
      <c r="J112" s="27"/>
      <c r="K112" s="27"/>
      <c r="L112" s="26"/>
      <c r="M112" s="26"/>
      <c r="N112" s="26"/>
      <c r="O112" s="26"/>
      <c r="P112" s="26"/>
      <c r="Q112" s="27"/>
      <c r="R112" s="27"/>
      <c r="S112" s="27"/>
      <c r="T112" s="27"/>
      <c r="U112" s="27"/>
      <c r="V112" s="28"/>
      <c r="W112" s="28"/>
      <c r="X112" s="28"/>
      <c r="Y112" s="28"/>
      <c r="Z112" s="28"/>
      <c r="AA112" s="28"/>
      <c r="AB112" s="28"/>
      <c r="AC112" s="28"/>
      <c r="AD112" s="28"/>
      <c r="AE112" s="28"/>
      <c r="AF112" s="27"/>
      <c r="AG112" s="27"/>
      <c r="AH112" s="27"/>
      <c r="AI112" s="27"/>
      <c r="AJ112" s="27"/>
      <c r="AK112" s="27"/>
      <c r="AL112" s="27"/>
      <c r="AM112" s="27"/>
      <c r="AN112" s="27"/>
      <c r="AO112" s="27"/>
      <c r="AP112" s="27"/>
      <c r="AQ112" s="27"/>
      <c r="AR112" s="27"/>
      <c r="AS112" s="27"/>
      <c r="AT112" s="27"/>
      <c r="AU112" s="27"/>
      <c r="AV112" s="27"/>
      <c r="AW112" s="27"/>
      <c r="AX112" s="27"/>
      <c r="AY112" s="27"/>
      <c r="AZ112" s="27"/>
      <c r="BA112" s="27"/>
      <c r="BB112" s="27"/>
      <c r="BC112" s="27"/>
      <c r="BD112" s="27"/>
      <c r="BE112" s="26"/>
      <c r="BF112" s="26"/>
      <c r="BG112" s="26"/>
      <c r="BH112" s="26"/>
      <c r="BI112" s="26"/>
      <c r="BJ112" s="27"/>
      <c r="BK112" s="27"/>
      <c r="BL112" s="27"/>
      <c r="BM112" s="27"/>
      <c r="BN112" s="27"/>
      <c r="BO112" s="27"/>
      <c r="BP112" s="27"/>
      <c r="BQ112" s="27"/>
      <c r="BR112" s="27"/>
      <c r="BS112" s="27"/>
      <c r="BT112" s="26"/>
      <c r="BU112" s="26"/>
      <c r="BV112" s="26"/>
      <c r="BW112" s="26"/>
      <c r="BX112" s="26"/>
      <c r="BY112" s="29"/>
      <c r="BZ112" s="29"/>
      <c r="CA112" s="29"/>
      <c r="CB112" s="29"/>
      <c r="CC112" s="27"/>
      <c r="CD112" s="27"/>
      <c r="CE112" s="27"/>
      <c r="CF112" s="27"/>
      <c r="CG112" s="27"/>
      <c r="CH112" s="26"/>
      <c r="CI112" s="26"/>
      <c r="CJ112" s="26"/>
      <c r="CK112" s="26"/>
      <c r="CL112" s="26"/>
      <c r="CM112" s="30"/>
      <c r="CN112" s="30"/>
      <c r="CO112" s="30"/>
      <c r="CP112" s="30"/>
      <c r="CQ112" s="26"/>
      <c r="CR112" s="26"/>
      <c r="CS112" s="26"/>
      <c r="CT112" s="26"/>
      <c r="CU112" s="26"/>
      <c r="CV112" s="26"/>
      <c r="CW112" s="26"/>
      <c r="CX112" s="26"/>
      <c r="CY112" s="26"/>
      <c r="CZ112" s="26"/>
      <c r="DA112" s="26"/>
      <c r="DB112" s="26"/>
      <c r="DC112" s="26"/>
      <c r="DD112" s="26"/>
      <c r="DE112" s="26"/>
      <c r="DF112" s="27"/>
      <c r="DG112" s="27"/>
      <c r="DH112" s="27"/>
      <c r="DI112" s="27"/>
      <c r="DJ112" s="27"/>
      <c r="DK112" s="26"/>
      <c r="DL112" s="26"/>
      <c r="DM112" s="26"/>
      <c r="DN112" s="26"/>
      <c r="DO112" s="26"/>
      <c r="DP112" s="27"/>
      <c r="DQ112" s="27"/>
      <c r="DR112" s="27"/>
      <c r="DS112" s="27"/>
      <c r="DT112" s="27"/>
      <c r="DU112" s="30"/>
      <c r="DV112" s="30"/>
      <c r="DW112" s="30"/>
      <c r="DX112" s="30"/>
      <c r="DY112" s="28"/>
      <c r="DZ112" s="28"/>
      <c r="EA112" s="28"/>
      <c r="EB112" s="28"/>
      <c r="EC112" s="28"/>
      <c r="ED112" s="27"/>
      <c r="EE112" s="27"/>
      <c r="EF112" s="27"/>
      <c r="EG112" s="27"/>
      <c r="EH112" s="27"/>
      <c r="EI112" s="27"/>
      <c r="EJ112" s="27"/>
      <c r="EK112" s="27"/>
      <c r="EL112" s="27"/>
      <c r="EM112" s="27"/>
      <c r="EN112" s="26"/>
      <c r="EO112" s="26"/>
      <c r="EP112" s="26"/>
      <c r="EQ112" s="26"/>
      <c r="ER112" s="26"/>
      <c r="ES112" s="27"/>
      <c r="ET112" s="27"/>
      <c r="EU112" s="27"/>
      <c r="EV112" s="27"/>
      <c r="EW112" s="27"/>
      <c r="EX112" s="27"/>
      <c r="EY112" s="27"/>
      <c r="EZ112" s="27"/>
      <c r="FA112" s="27"/>
      <c r="FB112" s="27"/>
      <c r="FC112" s="27"/>
      <c r="FD112" s="27"/>
      <c r="FE112" s="27"/>
      <c r="FF112" s="27"/>
      <c r="FG112" s="27"/>
      <c r="FH112" s="28"/>
      <c r="FI112" s="28"/>
      <c r="FJ112" s="28"/>
      <c r="FK112" s="28"/>
      <c r="FL112" s="28"/>
      <c r="FM112" s="28"/>
      <c r="FN112" s="28"/>
      <c r="FO112" s="28"/>
      <c r="FP112" s="28"/>
      <c r="FQ112" s="28"/>
      <c r="FR112" s="26"/>
      <c r="FS112" s="26"/>
      <c r="FT112" s="26"/>
      <c r="FU112" s="26"/>
      <c r="FV112" s="26"/>
      <c r="FW112" s="28"/>
      <c r="FX112" s="28"/>
      <c r="FY112" s="28"/>
      <c r="FZ112" s="28"/>
      <c r="GA112" s="28"/>
      <c r="GB112" s="30"/>
      <c r="GC112" s="30"/>
      <c r="GD112" s="30"/>
      <c r="GE112" s="30"/>
      <c r="GF112" s="27"/>
      <c r="GG112" s="27"/>
      <c r="GH112" s="27"/>
      <c r="GI112" s="27"/>
      <c r="GJ112" s="27"/>
      <c r="GK112" s="27"/>
      <c r="GL112" s="27"/>
      <c r="GM112" s="27"/>
      <c r="GN112" s="27"/>
      <c r="GO112" s="27"/>
      <c r="GP112" s="27"/>
      <c r="GQ112" s="27"/>
      <c r="GR112" s="27"/>
      <c r="GS112" s="27"/>
      <c r="GT112" s="27"/>
      <c r="GU112" s="27"/>
      <c r="GV112" s="27"/>
      <c r="GW112" s="27"/>
      <c r="GX112" s="30"/>
      <c r="GY112" s="30"/>
      <c r="GZ112" s="30"/>
      <c r="HA112" s="30"/>
      <c r="HB112" s="28"/>
      <c r="HC112" s="28"/>
      <c r="HD112" s="28"/>
      <c r="HE112" s="28"/>
      <c r="HF112" s="28"/>
      <c r="HG112" s="28"/>
      <c r="HH112" s="28"/>
      <c r="HI112" s="28"/>
      <c r="HJ112" s="28"/>
      <c r="HK112" s="28"/>
      <c r="HL112" s="27"/>
      <c r="HM112" s="27"/>
      <c r="HN112" s="27"/>
      <c r="HO112" s="27"/>
      <c r="HP112" s="27"/>
      <c r="HQ112" s="27"/>
      <c r="HR112" s="27"/>
      <c r="HS112" s="27"/>
      <c r="HT112" s="27"/>
      <c r="HU112" s="27"/>
      <c r="HV112" s="27"/>
      <c r="HW112" s="27"/>
      <c r="HX112" s="27"/>
      <c r="HY112" s="27"/>
      <c r="HZ112" s="27"/>
      <c r="IA112" s="27"/>
      <c r="IB112" s="27"/>
      <c r="IC112" s="27"/>
      <c r="ID112" s="27"/>
      <c r="IE112" s="27"/>
    </row>
    <row r="113" spans="1:239" hidden="1" x14ac:dyDescent="0.25">
      <c r="A113" s="25">
        <v>1884</v>
      </c>
      <c r="B113" s="26"/>
      <c r="C113" s="26"/>
      <c r="D113" s="26"/>
      <c r="E113" s="26"/>
      <c r="F113" s="26"/>
      <c r="G113" s="27"/>
      <c r="H113" s="27"/>
      <c r="I113" s="27"/>
      <c r="J113" s="27"/>
      <c r="K113" s="27"/>
      <c r="L113" s="26"/>
      <c r="M113" s="26"/>
      <c r="N113" s="26"/>
      <c r="O113" s="26"/>
      <c r="P113" s="26"/>
      <c r="Q113" s="27"/>
      <c r="R113" s="27"/>
      <c r="S113" s="27"/>
      <c r="T113" s="27"/>
      <c r="U113" s="27"/>
      <c r="V113" s="28"/>
      <c r="W113" s="28"/>
      <c r="X113" s="28"/>
      <c r="Y113" s="28"/>
      <c r="Z113" s="28"/>
      <c r="AA113" s="28"/>
      <c r="AB113" s="28"/>
      <c r="AC113" s="28"/>
      <c r="AD113" s="28"/>
      <c r="AE113" s="28"/>
      <c r="AF113" s="27"/>
      <c r="AG113" s="27"/>
      <c r="AH113" s="27"/>
      <c r="AI113" s="27"/>
      <c r="AJ113" s="27"/>
      <c r="AK113" s="27"/>
      <c r="AL113" s="27"/>
      <c r="AM113" s="27"/>
      <c r="AN113" s="27"/>
      <c r="AO113" s="27"/>
      <c r="AP113" s="27"/>
      <c r="AQ113" s="27"/>
      <c r="AR113" s="27"/>
      <c r="AS113" s="27"/>
      <c r="AT113" s="27"/>
      <c r="AU113" s="27"/>
      <c r="AV113" s="27"/>
      <c r="AW113" s="27"/>
      <c r="AX113" s="27"/>
      <c r="AY113" s="27"/>
      <c r="AZ113" s="27"/>
      <c r="BA113" s="27"/>
      <c r="BB113" s="27"/>
      <c r="BC113" s="27"/>
      <c r="BD113" s="27"/>
      <c r="BE113" s="26"/>
      <c r="BF113" s="26"/>
      <c r="BG113" s="26"/>
      <c r="BH113" s="26"/>
      <c r="BI113" s="26"/>
      <c r="BJ113" s="27"/>
      <c r="BK113" s="27"/>
      <c r="BL113" s="27"/>
      <c r="BM113" s="27"/>
      <c r="BN113" s="27"/>
      <c r="BO113" s="27"/>
      <c r="BP113" s="27"/>
      <c r="BQ113" s="27"/>
      <c r="BR113" s="27"/>
      <c r="BS113" s="27"/>
      <c r="BT113" s="26"/>
      <c r="BU113" s="26"/>
      <c r="BV113" s="26"/>
      <c r="BW113" s="26"/>
      <c r="BX113" s="26"/>
      <c r="BY113" s="29"/>
      <c r="BZ113" s="29"/>
      <c r="CA113" s="29"/>
      <c r="CB113" s="29"/>
      <c r="CC113" s="27"/>
      <c r="CD113" s="27"/>
      <c r="CE113" s="27"/>
      <c r="CF113" s="27"/>
      <c r="CG113" s="27"/>
      <c r="CH113" s="26"/>
      <c r="CI113" s="26"/>
      <c r="CJ113" s="26"/>
      <c r="CK113" s="26"/>
      <c r="CL113" s="26"/>
      <c r="CM113" s="30"/>
      <c r="CN113" s="30"/>
      <c r="CO113" s="30"/>
      <c r="CP113" s="30"/>
      <c r="CQ113" s="26"/>
      <c r="CR113" s="26"/>
      <c r="CS113" s="26"/>
      <c r="CT113" s="26"/>
      <c r="CU113" s="26"/>
      <c r="CV113" s="26"/>
      <c r="CW113" s="26"/>
      <c r="CX113" s="26"/>
      <c r="CY113" s="26"/>
      <c r="CZ113" s="26"/>
      <c r="DA113" s="26"/>
      <c r="DB113" s="26"/>
      <c r="DC113" s="26"/>
      <c r="DD113" s="26"/>
      <c r="DE113" s="26"/>
      <c r="DF113" s="27"/>
      <c r="DG113" s="27"/>
      <c r="DH113" s="27"/>
      <c r="DI113" s="27"/>
      <c r="DJ113" s="27"/>
      <c r="DK113" s="26"/>
      <c r="DL113" s="26"/>
      <c r="DM113" s="26"/>
      <c r="DN113" s="26"/>
      <c r="DO113" s="26"/>
      <c r="DP113" s="27"/>
      <c r="DQ113" s="27"/>
      <c r="DR113" s="27"/>
      <c r="DS113" s="27"/>
      <c r="DT113" s="27"/>
      <c r="DU113" s="30"/>
      <c r="DV113" s="30"/>
      <c r="DW113" s="30"/>
      <c r="DX113" s="30"/>
      <c r="DY113" s="28"/>
      <c r="DZ113" s="28"/>
      <c r="EA113" s="28"/>
      <c r="EB113" s="28"/>
      <c r="EC113" s="28"/>
      <c r="ED113" s="27"/>
      <c r="EE113" s="27"/>
      <c r="EF113" s="27"/>
      <c r="EG113" s="27"/>
      <c r="EH113" s="27"/>
      <c r="EI113" s="27"/>
      <c r="EJ113" s="27"/>
      <c r="EK113" s="27"/>
      <c r="EL113" s="27"/>
      <c r="EM113" s="27"/>
      <c r="EN113" s="26"/>
      <c r="EO113" s="26"/>
      <c r="EP113" s="26"/>
      <c r="EQ113" s="26"/>
      <c r="ER113" s="26"/>
      <c r="ES113" s="27"/>
      <c r="ET113" s="27"/>
      <c r="EU113" s="27"/>
      <c r="EV113" s="27"/>
      <c r="EW113" s="27"/>
      <c r="EX113" s="27"/>
      <c r="EY113" s="27"/>
      <c r="EZ113" s="27"/>
      <c r="FA113" s="27"/>
      <c r="FB113" s="27"/>
      <c r="FC113" s="27"/>
      <c r="FD113" s="27"/>
      <c r="FE113" s="27"/>
      <c r="FF113" s="27"/>
      <c r="FG113" s="27"/>
      <c r="FH113" s="28"/>
      <c r="FI113" s="28"/>
      <c r="FJ113" s="28"/>
      <c r="FK113" s="28"/>
      <c r="FL113" s="28"/>
      <c r="FM113" s="28"/>
      <c r="FN113" s="28"/>
      <c r="FO113" s="28"/>
      <c r="FP113" s="28"/>
      <c r="FQ113" s="28"/>
      <c r="FR113" s="26"/>
      <c r="FS113" s="26"/>
      <c r="FT113" s="26"/>
      <c r="FU113" s="26"/>
      <c r="FV113" s="26"/>
      <c r="FW113" s="28"/>
      <c r="FX113" s="28"/>
      <c r="FY113" s="28"/>
      <c r="FZ113" s="28"/>
      <c r="GA113" s="28"/>
      <c r="GB113" s="30"/>
      <c r="GC113" s="30"/>
      <c r="GD113" s="30"/>
      <c r="GE113" s="30"/>
      <c r="GF113" s="27"/>
      <c r="GG113" s="27"/>
      <c r="GH113" s="27"/>
      <c r="GI113" s="27"/>
      <c r="GJ113" s="27"/>
      <c r="GK113" s="27"/>
      <c r="GL113" s="27"/>
      <c r="GM113" s="27"/>
      <c r="GN113" s="27"/>
      <c r="GO113" s="27"/>
      <c r="GP113" s="27"/>
      <c r="GQ113" s="27"/>
      <c r="GR113" s="27"/>
      <c r="GS113" s="27"/>
      <c r="GT113" s="27"/>
      <c r="GU113" s="27"/>
      <c r="GV113" s="27"/>
      <c r="GW113" s="27"/>
      <c r="GX113" s="30"/>
      <c r="GY113" s="30"/>
      <c r="GZ113" s="30"/>
      <c r="HA113" s="30"/>
      <c r="HB113" s="28"/>
      <c r="HC113" s="28"/>
      <c r="HD113" s="28"/>
      <c r="HE113" s="28"/>
      <c r="HF113" s="28"/>
      <c r="HG113" s="28"/>
      <c r="HH113" s="28"/>
      <c r="HI113" s="28"/>
      <c r="HJ113" s="28"/>
      <c r="HK113" s="28"/>
      <c r="HL113" s="27"/>
      <c r="HM113" s="27"/>
      <c r="HN113" s="27"/>
      <c r="HO113" s="27"/>
      <c r="HP113" s="27"/>
      <c r="HQ113" s="27"/>
      <c r="HR113" s="27"/>
      <c r="HS113" s="27"/>
      <c r="HT113" s="27"/>
      <c r="HU113" s="27"/>
      <c r="HV113" s="27"/>
      <c r="HW113" s="27"/>
      <c r="HX113" s="27"/>
      <c r="HY113" s="27"/>
      <c r="HZ113" s="27"/>
      <c r="IA113" s="27"/>
      <c r="IB113" s="27"/>
      <c r="IC113" s="27"/>
      <c r="ID113" s="27"/>
      <c r="IE113" s="27"/>
    </row>
    <row r="114" spans="1:239" hidden="1" x14ac:dyDescent="0.25">
      <c r="A114" s="25">
        <v>1885</v>
      </c>
      <c r="B114" s="26"/>
      <c r="C114" s="26"/>
      <c r="D114" s="26"/>
      <c r="E114" s="26"/>
      <c r="F114" s="26"/>
      <c r="G114" s="27"/>
      <c r="H114" s="27"/>
      <c r="I114" s="27"/>
      <c r="J114" s="27"/>
      <c r="K114" s="27"/>
      <c r="L114" s="26"/>
      <c r="M114" s="26"/>
      <c r="N114" s="26"/>
      <c r="O114" s="26"/>
      <c r="P114" s="26"/>
      <c r="Q114" s="27"/>
      <c r="R114" s="27"/>
      <c r="S114" s="27"/>
      <c r="T114" s="27"/>
      <c r="U114" s="27"/>
      <c r="V114" s="28"/>
      <c r="W114" s="28"/>
      <c r="X114" s="28"/>
      <c r="Y114" s="28"/>
      <c r="Z114" s="28"/>
      <c r="AA114" s="28"/>
      <c r="AB114" s="28"/>
      <c r="AC114" s="28"/>
      <c r="AD114" s="28"/>
      <c r="AE114" s="28"/>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6"/>
      <c r="BF114" s="26"/>
      <c r="BG114" s="26"/>
      <c r="BH114" s="26"/>
      <c r="BI114" s="26"/>
      <c r="BJ114" s="27"/>
      <c r="BK114" s="27"/>
      <c r="BL114" s="27"/>
      <c r="BM114" s="27"/>
      <c r="BN114" s="27"/>
      <c r="BO114" s="27"/>
      <c r="BP114" s="27"/>
      <c r="BQ114" s="27"/>
      <c r="BR114" s="27"/>
      <c r="BS114" s="27"/>
      <c r="BT114" s="26"/>
      <c r="BU114" s="26"/>
      <c r="BV114" s="26"/>
      <c r="BW114" s="26"/>
      <c r="BX114" s="26"/>
      <c r="BY114" s="29"/>
      <c r="BZ114" s="29"/>
      <c r="CA114" s="29"/>
      <c r="CB114" s="29"/>
      <c r="CC114" s="27"/>
      <c r="CD114" s="27"/>
      <c r="CE114" s="27"/>
      <c r="CF114" s="27"/>
      <c r="CG114" s="27"/>
      <c r="CH114" s="26"/>
      <c r="CI114" s="26"/>
      <c r="CJ114" s="26"/>
      <c r="CK114" s="26"/>
      <c r="CL114" s="26"/>
      <c r="CM114" s="30"/>
      <c r="CN114" s="30"/>
      <c r="CO114" s="30"/>
      <c r="CP114" s="30"/>
      <c r="CQ114" s="26"/>
      <c r="CR114" s="26"/>
      <c r="CS114" s="26"/>
      <c r="CT114" s="26"/>
      <c r="CU114" s="26"/>
      <c r="CV114" s="26"/>
      <c r="CW114" s="26"/>
      <c r="CX114" s="26"/>
      <c r="CY114" s="26"/>
      <c r="CZ114" s="26"/>
      <c r="DA114" s="26"/>
      <c r="DB114" s="26"/>
      <c r="DC114" s="26"/>
      <c r="DD114" s="26"/>
      <c r="DE114" s="26"/>
      <c r="DF114" s="27"/>
      <c r="DG114" s="27"/>
      <c r="DH114" s="27"/>
      <c r="DI114" s="27"/>
      <c r="DJ114" s="27"/>
      <c r="DK114" s="26"/>
      <c r="DL114" s="26"/>
      <c r="DM114" s="26"/>
      <c r="DN114" s="26"/>
      <c r="DO114" s="26"/>
      <c r="DP114" s="27"/>
      <c r="DQ114" s="27"/>
      <c r="DR114" s="27"/>
      <c r="DS114" s="27"/>
      <c r="DT114" s="27"/>
      <c r="DU114" s="30"/>
      <c r="DV114" s="30"/>
      <c r="DW114" s="30"/>
      <c r="DX114" s="30"/>
      <c r="DY114" s="28"/>
      <c r="DZ114" s="28"/>
      <c r="EA114" s="28"/>
      <c r="EB114" s="28"/>
      <c r="EC114" s="28"/>
      <c r="ED114" s="27"/>
      <c r="EE114" s="27"/>
      <c r="EF114" s="27"/>
      <c r="EG114" s="27"/>
      <c r="EH114" s="27"/>
      <c r="EI114" s="27"/>
      <c r="EJ114" s="27"/>
      <c r="EK114" s="27"/>
      <c r="EL114" s="27"/>
      <c r="EM114" s="27"/>
      <c r="EN114" s="26"/>
      <c r="EO114" s="26"/>
      <c r="EP114" s="26"/>
      <c r="EQ114" s="26"/>
      <c r="ER114" s="26"/>
      <c r="ES114" s="27"/>
      <c r="ET114" s="27"/>
      <c r="EU114" s="27"/>
      <c r="EV114" s="27"/>
      <c r="EW114" s="27"/>
      <c r="EX114" s="27"/>
      <c r="EY114" s="27"/>
      <c r="EZ114" s="27"/>
      <c r="FA114" s="27"/>
      <c r="FB114" s="27"/>
      <c r="FC114" s="27"/>
      <c r="FD114" s="27"/>
      <c r="FE114" s="27"/>
      <c r="FF114" s="27"/>
      <c r="FG114" s="27"/>
      <c r="FH114" s="28"/>
      <c r="FI114" s="28"/>
      <c r="FJ114" s="28"/>
      <c r="FK114" s="28"/>
      <c r="FL114" s="28"/>
      <c r="FM114" s="28"/>
      <c r="FN114" s="28"/>
      <c r="FO114" s="28"/>
      <c r="FP114" s="28"/>
      <c r="FQ114" s="28"/>
      <c r="FR114" s="26"/>
      <c r="FS114" s="26"/>
      <c r="FT114" s="26"/>
      <c r="FU114" s="26"/>
      <c r="FV114" s="26"/>
      <c r="FW114" s="28"/>
      <c r="FX114" s="28"/>
      <c r="FY114" s="28"/>
      <c r="FZ114" s="28"/>
      <c r="GA114" s="28"/>
      <c r="GB114" s="30"/>
      <c r="GC114" s="30"/>
      <c r="GD114" s="30"/>
      <c r="GE114" s="30"/>
      <c r="GF114" s="27"/>
      <c r="GG114" s="27"/>
      <c r="GH114" s="27"/>
      <c r="GI114" s="27"/>
      <c r="GJ114" s="27"/>
      <c r="GK114" s="27"/>
      <c r="GL114" s="27"/>
      <c r="GM114" s="27"/>
      <c r="GN114" s="27"/>
      <c r="GO114" s="27"/>
      <c r="GP114" s="27"/>
      <c r="GQ114" s="27"/>
      <c r="GR114" s="27"/>
      <c r="GS114" s="27"/>
      <c r="GT114" s="27"/>
      <c r="GU114" s="27"/>
      <c r="GV114" s="27"/>
      <c r="GW114" s="27"/>
      <c r="GX114" s="30"/>
      <c r="GY114" s="30"/>
      <c r="GZ114" s="30"/>
      <c r="HA114" s="30"/>
      <c r="HB114" s="28"/>
      <c r="HC114" s="28"/>
      <c r="HD114" s="28"/>
      <c r="HE114" s="28"/>
      <c r="HF114" s="28"/>
      <c r="HG114" s="28"/>
      <c r="HH114" s="28"/>
      <c r="HI114" s="28"/>
      <c r="HJ114" s="28"/>
      <c r="HK114" s="28"/>
      <c r="HL114" s="27"/>
      <c r="HM114" s="27"/>
      <c r="HN114" s="27"/>
      <c r="HO114" s="27"/>
      <c r="HP114" s="27"/>
      <c r="HQ114" s="27"/>
      <c r="HR114" s="27"/>
      <c r="HS114" s="27"/>
      <c r="HT114" s="27"/>
      <c r="HU114" s="27"/>
      <c r="HV114" s="27"/>
      <c r="HW114" s="27"/>
      <c r="HX114" s="27"/>
      <c r="HY114" s="27"/>
      <c r="HZ114" s="27"/>
      <c r="IA114" s="27"/>
      <c r="IB114" s="27"/>
      <c r="IC114" s="27"/>
      <c r="ID114" s="27"/>
      <c r="IE114" s="27"/>
    </row>
    <row r="115" spans="1:239" hidden="1" x14ac:dyDescent="0.25">
      <c r="A115" s="25">
        <v>1886</v>
      </c>
      <c r="B115" s="26"/>
      <c r="C115" s="26"/>
      <c r="D115" s="26"/>
      <c r="E115" s="26"/>
      <c r="F115" s="26"/>
      <c r="G115" s="27"/>
      <c r="H115" s="27"/>
      <c r="I115" s="27"/>
      <c r="J115" s="27"/>
      <c r="K115" s="27"/>
      <c r="L115" s="26"/>
      <c r="M115" s="26"/>
      <c r="N115" s="26"/>
      <c r="O115" s="26"/>
      <c r="P115" s="26"/>
      <c r="Q115" s="27"/>
      <c r="R115" s="27"/>
      <c r="S115" s="27"/>
      <c r="T115" s="27"/>
      <c r="U115" s="27"/>
      <c r="V115" s="28"/>
      <c r="W115" s="28"/>
      <c r="X115" s="28"/>
      <c r="Y115" s="28"/>
      <c r="Z115" s="28"/>
      <c r="AA115" s="28"/>
      <c r="AB115" s="28"/>
      <c r="AC115" s="28"/>
      <c r="AD115" s="28"/>
      <c r="AE115" s="28"/>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6"/>
      <c r="BF115" s="26"/>
      <c r="BG115" s="26"/>
      <c r="BH115" s="26"/>
      <c r="BI115" s="26"/>
      <c r="BJ115" s="27"/>
      <c r="BK115" s="27"/>
      <c r="BL115" s="27"/>
      <c r="BM115" s="27"/>
      <c r="BN115" s="27"/>
      <c r="BO115" s="27"/>
      <c r="BP115" s="27"/>
      <c r="BQ115" s="27"/>
      <c r="BR115" s="27"/>
      <c r="BS115" s="27"/>
      <c r="BT115" s="26"/>
      <c r="BU115" s="26"/>
      <c r="BV115" s="26"/>
      <c r="BW115" s="26"/>
      <c r="BX115" s="26"/>
      <c r="BY115" s="29"/>
      <c r="BZ115" s="29"/>
      <c r="CA115" s="29"/>
      <c r="CB115" s="29"/>
      <c r="CC115" s="27"/>
      <c r="CD115" s="27"/>
      <c r="CE115" s="27"/>
      <c r="CF115" s="27"/>
      <c r="CG115" s="27"/>
      <c r="CH115" s="26"/>
      <c r="CI115" s="26"/>
      <c r="CJ115" s="26"/>
      <c r="CK115" s="26"/>
      <c r="CL115" s="26"/>
      <c r="CM115" s="30"/>
      <c r="CN115" s="30"/>
      <c r="CO115" s="30"/>
      <c r="CP115" s="30"/>
      <c r="CQ115" s="26"/>
      <c r="CR115" s="26"/>
      <c r="CS115" s="26"/>
      <c r="CT115" s="26"/>
      <c r="CU115" s="26"/>
      <c r="CV115" s="26"/>
      <c r="CW115" s="26"/>
      <c r="CX115" s="26"/>
      <c r="CY115" s="26"/>
      <c r="CZ115" s="26"/>
      <c r="DA115" s="26"/>
      <c r="DB115" s="26"/>
      <c r="DC115" s="26"/>
      <c r="DD115" s="26"/>
      <c r="DE115" s="26"/>
      <c r="DF115" s="27"/>
      <c r="DG115" s="27"/>
      <c r="DH115" s="27"/>
      <c r="DI115" s="27"/>
      <c r="DJ115" s="27"/>
      <c r="DK115" s="26"/>
      <c r="DL115" s="26"/>
      <c r="DM115" s="26"/>
      <c r="DN115" s="26"/>
      <c r="DO115" s="26"/>
      <c r="DP115" s="27"/>
      <c r="DQ115" s="27"/>
      <c r="DR115" s="27"/>
      <c r="DS115" s="27"/>
      <c r="DT115" s="27"/>
      <c r="DU115" s="30"/>
      <c r="DV115" s="30"/>
      <c r="DW115" s="30"/>
      <c r="DX115" s="30"/>
      <c r="DY115" s="28"/>
      <c r="DZ115" s="28"/>
      <c r="EA115" s="28"/>
      <c r="EB115" s="28"/>
      <c r="EC115" s="28"/>
      <c r="ED115" s="27"/>
      <c r="EE115" s="27"/>
      <c r="EF115" s="27"/>
      <c r="EG115" s="27"/>
      <c r="EH115" s="27"/>
      <c r="EI115" s="27"/>
      <c r="EJ115" s="27"/>
      <c r="EK115" s="27"/>
      <c r="EL115" s="27"/>
      <c r="EM115" s="27"/>
      <c r="EN115" s="26"/>
      <c r="EO115" s="26"/>
      <c r="EP115" s="26"/>
      <c r="EQ115" s="26"/>
      <c r="ER115" s="26"/>
      <c r="ES115" s="27"/>
      <c r="ET115" s="27"/>
      <c r="EU115" s="27"/>
      <c r="EV115" s="27"/>
      <c r="EW115" s="27"/>
      <c r="EX115" s="27"/>
      <c r="EY115" s="27"/>
      <c r="EZ115" s="27"/>
      <c r="FA115" s="27"/>
      <c r="FB115" s="27"/>
      <c r="FC115" s="27"/>
      <c r="FD115" s="27"/>
      <c r="FE115" s="27"/>
      <c r="FF115" s="27"/>
      <c r="FG115" s="27"/>
      <c r="FH115" s="28"/>
      <c r="FI115" s="28"/>
      <c r="FJ115" s="28"/>
      <c r="FK115" s="28"/>
      <c r="FL115" s="28"/>
      <c r="FM115" s="28"/>
      <c r="FN115" s="28"/>
      <c r="FO115" s="28"/>
      <c r="FP115" s="28"/>
      <c r="FQ115" s="28"/>
      <c r="FR115" s="26"/>
      <c r="FS115" s="26"/>
      <c r="FT115" s="26"/>
      <c r="FU115" s="26"/>
      <c r="FV115" s="26"/>
      <c r="FW115" s="28"/>
      <c r="FX115" s="28"/>
      <c r="FY115" s="28"/>
      <c r="FZ115" s="28"/>
      <c r="GA115" s="28"/>
      <c r="GB115" s="30"/>
      <c r="GC115" s="30"/>
      <c r="GD115" s="30"/>
      <c r="GE115" s="30"/>
      <c r="GF115" s="27"/>
      <c r="GG115" s="27"/>
      <c r="GH115" s="27"/>
      <c r="GI115" s="27"/>
      <c r="GJ115" s="27"/>
      <c r="GK115" s="27"/>
      <c r="GL115" s="27"/>
      <c r="GM115" s="27"/>
      <c r="GN115" s="27"/>
      <c r="GO115" s="27"/>
      <c r="GP115" s="27"/>
      <c r="GQ115" s="27"/>
      <c r="GR115" s="27"/>
      <c r="GS115" s="27"/>
      <c r="GT115" s="27"/>
      <c r="GU115" s="27"/>
      <c r="GV115" s="27"/>
      <c r="GW115" s="27"/>
      <c r="GX115" s="30"/>
      <c r="GY115" s="30"/>
      <c r="GZ115" s="30"/>
      <c r="HA115" s="30"/>
      <c r="HB115" s="28"/>
      <c r="HC115" s="28"/>
      <c r="HD115" s="28"/>
      <c r="HE115" s="28"/>
      <c r="HF115" s="28"/>
      <c r="HG115" s="28"/>
      <c r="HH115" s="28"/>
      <c r="HI115" s="28"/>
      <c r="HJ115" s="28"/>
      <c r="HK115" s="28"/>
      <c r="HL115" s="27"/>
      <c r="HM115" s="27"/>
      <c r="HN115" s="27"/>
      <c r="HO115" s="27"/>
      <c r="HP115" s="27"/>
      <c r="HQ115" s="27"/>
      <c r="HR115" s="27"/>
      <c r="HS115" s="27"/>
      <c r="HT115" s="27"/>
      <c r="HU115" s="27"/>
      <c r="HV115" s="27"/>
      <c r="HW115" s="27"/>
      <c r="HX115" s="27"/>
      <c r="HY115" s="27"/>
      <c r="HZ115" s="27"/>
      <c r="IA115" s="27"/>
      <c r="IB115" s="27"/>
      <c r="IC115" s="27"/>
      <c r="ID115" s="27"/>
      <c r="IE115" s="27"/>
    </row>
    <row r="116" spans="1:239" hidden="1" x14ac:dyDescent="0.25">
      <c r="A116" s="25">
        <v>1887</v>
      </c>
      <c r="B116" s="26"/>
      <c r="C116" s="26"/>
      <c r="D116" s="26"/>
      <c r="E116" s="26"/>
      <c r="F116" s="26"/>
      <c r="G116" s="27"/>
      <c r="H116" s="27"/>
      <c r="I116" s="27"/>
      <c r="J116" s="27"/>
      <c r="K116" s="27"/>
      <c r="L116" s="26"/>
      <c r="M116" s="26"/>
      <c r="N116" s="26"/>
      <c r="O116" s="26"/>
      <c r="P116" s="26"/>
      <c r="Q116" s="27"/>
      <c r="R116" s="27"/>
      <c r="S116" s="27"/>
      <c r="T116" s="27"/>
      <c r="U116" s="27"/>
      <c r="V116" s="28"/>
      <c r="W116" s="28"/>
      <c r="X116" s="28"/>
      <c r="Y116" s="28"/>
      <c r="Z116" s="28"/>
      <c r="AA116" s="28"/>
      <c r="AB116" s="28"/>
      <c r="AC116" s="28"/>
      <c r="AD116" s="28"/>
      <c r="AE116" s="28"/>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6"/>
      <c r="BF116" s="26"/>
      <c r="BG116" s="26"/>
      <c r="BH116" s="26"/>
      <c r="BI116" s="26"/>
      <c r="BJ116" s="27"/>
      <c r="BK116" s="27"/>
      <c r="BL116" s="27"/>
      <c r="BM116" s="27"/>
      <c r="BN116" s="27"/>
      <c r="BO116" s="27"/>
      <c r="BP116" s="27"/>
      <c r="BQ116" s="27"/>
      <c r="BR116" s="27"/>
      <c r="BS116" s="27"/>
      <c r="BT116" s="26"/>
      <c r="BU116" s="26"/>
      <c r="BV116" s="26"/>
      <c r="BW116" s="26"/>
      <c r="BX116" s="26"/>
      <c r="BY116" s="29"/>
      <c r="BZ116" s="29"/>
      <c r="CA116" s="29"/>
      <c r="CB116" s="29"/>
      <c r="CC116" s="27"/>
      <c r="CD116" s="27"/>
      <c r="CE116" s="27"/>
      <c r="CF116" s="27"/>
      <c r="CG116" s="27"/>
      <c r="CH116" s="26"/>
      <c r="CI116" s="26"/>
      <c r="CJ116" s="26"/>
      <c r="CK116" s="26"/>
      <c r="CL116" s="26"/>
      <c r="CM116" s="30"/>
      <c r="CN116" s="30"/>
      <c r="CO116" s="30"/>
      <c r="CP116" s="30"/>
      <c r="CQ116" s="26"/>
      <c r="CR116" s="26"/>
      <c r="CS116" s="26"/>
      <c r="CT116" s="26"/>
      <c r="CU116" s="26"/>
      <c r="CV116" s="26"/>
      <c r="CW116" s="26"/>
      <c r="CX116" s="26"/>
      <c r="CY116" s="26"/>
      <c r="CZ116" s="26"/>
      <c r="DA116" s="26"/>
      <c r="DB116" s="26"/>
      <c r="DC116" s="26"/>
      <c r="DD116" s="26"/>
      <c r="DE116" s="26"/>
      <c r="DF116" s="27"/>
      <c r="DG116" s="27"/>
      <c r="DH116" s="27"/>
      <c r="DI116" s="27"/>
      <c r="DJ116" s="27"/>
      <c r="DK116" s="26"/>
      <c r="DL116" s="26"/>
      <c r="DM116" s="26"/>
      <c r="DN116" s="26"/>
      <c r="DO116" s="26"/>
      <c r="DP116" s="27"/>
      <c r="DQ116" s="27"/>
      <c r="DR116" s="27"/>
      <c r="DS116" s="27"/>
      <c r="DT116" s="27"/>
      <c r="DU116" s="30"/>
      <c r="DV116" s="30"/>
      <c r="DW116" s="30"/>
      <c r="DX116" s="30"/>
      <c r="DY116" s="28"/>
      <c r="DZ116" s="28"/>
      <c r="EA116" s="28"/>
      <c r="EB116" s="28"/>
      <c r="EC116" s="28"/>
      <c r="ED116" s="27"/>
      <c r="EE116" s="27"/>
      <c r="EF116" s="27"/>
      <c r="EG116" s="27"/>
      <c r="EH116" s="27"/>
      <c r="EI116" s="27"/>
      <c r="EJ116" s="27"/>
      <c r="EK116" s="27"/>
      <c r="EL116" s="27"/>
      <c r="EM116" s="27"/>
      <c r="EN116" s="26"/>
      <c r="EO116" s="26"/>
      <c r="EP116" s="26"/>
      <c r="EQ116" s="26"/>
      <c r="ER116" s="26"/>
      <c r="ES116" s="27"/>
      <c r="ET116" s="27"/>
      <c r="EU116" s="27"/>
      <c r="EV116" s="27"/>
      <c r="EW116" s="27"/>
      <c r="EX116" s="27"/>
      <c r="EY116" s="27"/>
      <c r="EZ116" s="27"/>
      <c r="FA116" s="27"/>
      <c r="FB116" s="27"/>
      <c r="FC116" s="27"/>
      <c r="FD116" s="27"/>
      <c r="FE116" s="27"/>
      <c r="FF116" s="27"/>
      <c r="FG116" s="27"/>
      <c r="FH116" s="28"/>
      <c r="FI116" s="28"/>
      <c r="FJ116" s="28"/>
      <c r="FK116" s="28"/>
      <c r="FL116" s="28"/>
      <c r="FM116" s="28"/>
      <c r="FN116" s="28"/>
      <c r="FO116" s="28"/>
      <c r="FP116" s="28"/>
      <c r="FQ116" s="28"/>
      <c r="FR116" s="26"/>
      <c r="FS116" s="26"/>
      <c r="FT116" s="26"/>
      <c r="FU116" s="26"/>
      <c r="FV116" s="26"/>
      <c r="FW116" s="28"/>
      <c r="FX116" s="28"/>
      <c r="FY116" s="28"/>
      <c r="FZ116" s="28"/>
      <c r="GA116" s="28"/>
      <c r="GB116" s="30"/>
      <c r="GC116" s="30"/>
      <c r="GD116" s="30"/>
      <c r="GE116" s="30"/>
      <c r="GF116" s="27"/>
      <c r="GG116" s="27"/>
      <c r="GH116" s="27"/>
      <c r="GI116" s="27"/>
      <c r="GJ116" s="27"/>
      <c r="GK116" s="27"/>
      <c r="GL116" s="27"/>
      <c r="GM116" s="27"/>
      <c r="GN116" s="27"/>
      <c r="GO116" s="27"/>
      <c r="GP116" s="27"/>
      <c r="GQ116" s="27"/>
      <c r="GR116" s="27"/>
      <c r="GS116" s="27"/>
      <c r="GT116" s="27"/>
      <c r="GU116" s="27"/>
      <c r="GV116" s="27"/>
      <c r="GW116" s="27"/>
      <c r="GX116" s="30"/>
      <c r="GY116" s="30"/>
      <c r="GZ116" s="30"/>
      <c r="HA116" s="30"/>
      <c r="HB116" s="28"/>
      <c r="HC116" s="28"/>
      <c r="HD116" s="28"/>
      <c r="HE116" s="28"/>
      <c r="HF116" s="28"/>
      <c r="HG116" s="28"/>
      <c r="HH116" s="28"/>
      <c r="HI116" s="28"/>
      <c r="HJ116" s="28"/>
      <c r="HK116" s="28"/>
      <c r="HL116" s="27"/>
      <c r="HM116" s="27"/>
      <c r="HN116" s="27"/>
      <c r="HO116" s="27"/>
      <c r="HP116" s="27"/>
      <c r="HQ116" s="27"/>
      <c r="HR116" s="27"/>
      <c r="HS116" s="27"/>
      <c r="HT116" s="27"/>
      <c r="HU116" s="27"/>
      <c r="HV116" s="27"/>
      <c r="HW116" s="27"/>
      <c r="HX116" s="27"/>
      <c r="HY116" s="27"/>
      <c r="HZ116" s="27"/>
      <c r="IA116" s="27"/>
      <c r="IB116" s="27"/>
      <c r="IC116" s="27"/>
      <c r="ID116" s="27"/>
      <c r="IE116" s="27"/>
    </row>
    <row r="117" spans="1:239" hidden="1" x14ac:dyDescent="0.25">
      <c r="A117" s="25">
        <v>1888</v>
      </c>
      <c r="B117" s="26"/>
      <c r="C117" s="26"/>
      <c r="D117" s="26"/>
      <c r="E117" s="26"/>
      <c r="F117" s="26"/>
      <c r="G117" s="27"/>
      <c r="H117" s="27"/>
      <c r="I117" s="27"/>
      <c r="J117" s="27"/>
      <c r="K117" s="27"/>
      <c r="L117" s="26"/>
      <c r="M117" s="26"/>
      <c r="N117" s="26"/>
      <c r="O117" s="26"/>
      <c r="P117" s="26"/>
      <c r="Q117" s="27"/>
      <c r="R117" s="27"/>
      <c r="S117" s="27"/>
      <c r="T117" s="27"/>
      <c r="U117" s="27"/>
      <c r="V117" s="28"/>
      <c r="W117" s="28"/>
      <c r="X117" s="28"/>
      <c r="Y117" s="28"/>
      <c r="Z117" s="28"/>
      <c r="AA117" s="28"/>
      <c r="AB117" s="28"/>
      <c r="AC117" s="28"/>
      <c r="AD117" s="28"/>
      <c r="AE117" s="28"/>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6"/>
      <c r="BF117" s="26"/>
      <c r="BG117" s="26"/>
      <c r="BH117" s="26"/>
      <c r="BI117" s="26"/>
      <c r="BJ117" s="27"/>
      <c r="BK117" s="27"/>
      <c r="BL117" s="27"/>
      <c r="BM117" s="27"/>
      <c r="BN117" s="27"/>
      <c r="BO117" s="27"/>
      <c r="BP117" s="27"/>
      <c r="BQ117" s="27"/>
      <c r="BR117" s="27"/>
      <c r="BS117" s="27"/>
      <c r="BT117" s="26"/>
      <c r="BU117" s="26"/>
      <c r="BV117" s="26"/>
      <c r="BW117" s="26"/>
      <c r="BX117" s="26"/>
      <c r="BY117" s="29"/>
      <c r="BZ117" s="29"/>
      <c r="CA117" s="29"/>
      <c r="CB117" s="29"/>
      <c r="CC117" s="27"/>
      <c r="CD117" s="27"/>
      <c r="CE117" s="27"/>
      <c r="CF117" s="27"/>
      <c r="CG117" s="27"/>
      <c r="CH117" s="26"/>
      <c r="CI117" s="26"/>
      <c r="CJ117" s="26"/>
      <c r="CK117" s="26"/>
      <c r="CL117" s="26"/>
      <c r="CM117" s="30"/>
      <c r="CN117" s="30"/>
      <c r="CO117" s="30"/>
      <c r="CP117" s="30"/>
      <c r="CQ117" s="26"/>
      <c r="CR117" s="26"/>
      <c r="CS117" s="26"/>
      <c r="CT117" s="26"/>
      <c r="CU117" s="26"/>
      <c r="CV117" s="26"/>
      <c r="CW117" s="26"/>
      <c r="CX117" s="26"/>
      <c r="CY117" s="26"/>
      <c r="CZ117" s="26"/>
      <c r="DA117" s="26"/>
      <c r="DB117" s="26"/>
      <c r="DC117" s="26"/>
      <c r="DD117" s="26"/>
      <c r="DE117" s="26"/>
      <c r="DF117" s="27"/>
      <c r="DG117" s="27"/>
      <c r="DH117" s="27"/>
      <c r="DI117" s="27"/>
      <c r="DJ117" s="27"/>
      <c r="DK117" s="26"/>
      <c r="DL117" s="26"/>
      <c r="DM117" s="26"/>
      <c r="DN117" s="26"/>
      <c r="DO117" s="26"/>
      <c r="DP117" s="27"/>
      <c r="DQ117" s="27"/>
      <c r="DR117" s="27"/>
      <c r="DS117" s="27"/>
      <c r="DT117" s="27"/>
      <c r="DU117" s="30"/>
      <c r="DV117" s="30"/>
      <c r="DW117" s="30"/>
      <c r="DX117" s="30"/>
      <c r="DY117" s="28"/>
      <c r="DZ117" s="28"/>
      <c r="EA117" s="28"/>
      <c r="EB117" s="28"/>
      <c r="EC117" s="28"/>
      <c r="ED117" s="27"/>
      <c r="EE117" s="27"/>
      <c r="EF117" s="27"/>
      <c r="EG117" s="27"/>
      <c r="EH117" s="27"/>
      <c r="EI117" s="27"/>
      <c r="EJ117" s="27"/>
      <c r="EK117" s="27"/>
      <c r="EL117" s="27"/>
      <c r="EM117" s="27"/>
      <c r="EN117" s="26"/>
      <c r="EO117" s="26"/>
      <c r="EP117" s="26"/>
      <c r="EQ117" s="26"/>
      <c r="ER117" s="26"/>
      <c r="ES117" s="27"/>
      <c r="ET117" s="27"/>
      <c r="EU117" s="27"/>
      <c r="EV117" s="27"/>
      <c r="EW117" s="27"/>
      <c r="EX117" s="27"/>
      <c r="EY117" s="27"/>
      <c r="EZ117" s="27"/>
      <c r="FA117" s="27"/>
      <c r="FB117" s="27"/>
      <c r="FC117" s="27"/>
      <c r="FD117" s="27"/>
      <c r="FE117" s="27"/>
      <c r="FF117" s="27"/>
      <c r="FG117" s="27"/>
      <c r="FH117" s="28"/>
      <c r="FI117" s="28"/>
      <c r="FJ117" s="28"/>
      <c r="FK117" s="28"/>
      <c r="FL117" s="28"/>
      <c r="FM117" s="28"/>
      <c r="FN117" s="28"/>
      <c r="FO117" s="28"/>
      <c r="FP117" s="28"/>
      <c r="FQ117" s="28"/>
      <c r="FR117" s="26"/>
      <c r="FS117" s="26"/>
      <c r="FT117" s="26"/>
      <c r="FU117" s="26"/>
      <c r="FV117" s="26"/>
      <c r="FW117" s="28"/>
      <c r="FX117" s="28"/>
      <c r="FY117" s="28"/>
      <c r="FZ117" s="28"/>
      <c r="GA117" s="28"/>
      <c r="GB117" s="30"/>
      <c r="GC117" s="30"/>
      <c r="GD117" s="30"/>
      <c r="GE117" s="30"/>
      <c r="GF117" s="27"/>
      <c r="GG117" s="27"/>
      <c r="GH117" s="27"/>
      <c r="GI117" s="27"/>
      <c r="GJ117" s="27"/>
      <c r="GK117" s="27"/>
      <c r="GL117" s="27"/>
      <c r="GM117" s="27"/>
      <c r="GN117" s="27"/>
      <c r="GO117" s="27"/>
      <c r="GP117" s="27"/>
      <c r="GQ117" s="27"/>
      <c r="GR117" s="27"/>
      <c r="GS117" s="27"/>
      <c r="GT117" s="27"/>
      <c r="GU117" s="27"/>
      <c r="GV117" s="27"/>
      <c r="GW117" s="27"/>
      <c r="GX117" s="30"/>
      <c r="GY117" s="30"/>
      <c r="GZ117" s="30"/>
      <c r="HA117" s="30"/>
      <c r="HB117" s="28"/>
      <c r="HC117" s="28"/>
      <c r="HD117" s="28"/>
      <c r="HE117" s="28"/>
      <c r="HF117" s="28"/>
      <c r="HG117" s="28"/>
      <c r="HH117" s="28"/>
      <c r="HI117" s="28"/>
      <c r="HJ117" s="28"/>
      <c r="HK117" s="28"/>
      <c r="HL117" s="27"/>
      <c r="HM117" s="27"/>
      <c r="HN117" s="27"/>
      <c r="HO117" s="27"/>
      <c r="HP117" s="27"/>
      <c r="HQ117" s="27"/>
      <c r="HR117" s="27"/>
      <c r="HS117" s="27"/>
      <c r="HT117" s="27"/>
      <c r="HU117" s="27"/>
      <c r="HV117" s="27"/>
      <c r="HW117" s="27"/>
      <c r="HX117" s="27"/>
      <c r="HY117" s="27"/>
      <c r="HZ117" s="27"/>
      <c r="IA117" s="27"/>
      <c r="IB117" s="27"/>
      <c r="IC117" s="27"/>
      <c r="ID117" s="27"/>
      <c r="IE117" s="27"/>
    </row>
    <row r="118" spans="1:239" hidden="1" x14ac:dyDescent="0.25">
      <c r="A118" s="25">
        <v>1889</v>
      </c>
      <c r="B118" s="26"/>
      <c r="C118" s="26"/>
      <c r="D118" s="26"/>
      <c r="E118" s="26"/>
      <c r="F118" s="26"/>
      <c r="G118" s="27"/>
      <c r="H118" s="27"/>
      <c r="I118" s="27"/>
      <c r="J118" s="27"/>
      <c r="K118" s="27"/>
      <c r="L118" s="26"/>
      <c r="M118" s="26"/>
      <c r="N118" s="26"/>
      <c r="O118" s="26"/>
      <c r="P118" s="26"/>
      <c r="Q118" s="27"/>
      <c r="R118" s="27"/>
      <c r="S118" s="27"/>
      <c r="T118" s="27"/>
      <c r="U118" s="27"/>
      <c r="V118" s="28"/>
      <c r="W118" s="28"/>
      <c r="X118" s="28"/>
      <c r="Y118" s="28"/>
      <c r="Z118" s="28"/>
      <c r="AA118" s="28"/>
      <c r="AB118" s="28"/>
      <c r="AC118" s="28"/>
      <c r="AD118" s="28"/>
      <c r="AE118" s="28"/>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6"/>
      <c r="BF118" s="26"/>
      <c r="BG118" s="26"/>
      <c r="BH118" s="26"/>
      <c r="BI118" s="26"/>
      <c r="BJ118" s="27"/>
      <c r="BK118" s="27"/>
      <c r="BL118" s="27"/>
      <c r="BM118" s="27"/>
      <c r="BN118" s="27"/>
      <c r="BO118" s="27"/>
      <c r="BP118" s="27"/>
      <c r="BQ118" s="27"/>
      <c r="BR118" s="27"/>
      <c r="BS118" s="27"/>
      <c r="BT118" s="26"/>
      <c r="BU118" s="26"/>
      <c r="BV118" s="26"/>
      <c r="BW118" s="26"/>
      <c r="BX118" s="26"/>
      <c r="BY118" s="29"/>
      <c r="BZ118" s="29"/>
      <c r="CA118" s="29"/>
      <c r="CB118" s="29"/>
      <c r="CC118" s="27"/>
      <c r="CD118" s="27"/>
      <c r="CE118" s="27"/>
      <c r="CF118" s="27"/>
      <c r="CG118" s="27"/>
      <c r="CH118" s="26"/>
      <c r="CI118" s="26"/>
      <c r="CJ118" s="26"/>
      <c r="CK118" s="26"/>
      <c r="CL118" s="26"/>
      <c r="CM118" s="30"/>
      <c r="CN118" s="30"/>
      <c r="CO118" s="30"/>
      <c r="CP118" s="30"/>
      <c r="CQ118" s="26"/>
      <c r="CR118" s="26"/>
      <c r="CS118" s="26"/>
      <c r="CT118" s="26"/>
      <c r="CU118" s="26"/>
      <c r="CV118" s="26"/>
      <c r="CW118" s="26"/>
      <c r="CX118" s="26"/>
      <c r="CY118" s="26"/>
      <c r="CZ118" s="26"/>
      <c r="DA118" s="26"/>
      <c r="DB118" s="26"/>
      <c r="DC118" s="26"/>
      <c r="DD118" s="26"/>
      <c r="DE118" s="26"/>
      <c r="DF118" s="27"/>
      <c r="DG118" s="27"/>
      <c r="DH118" s="27"/>
      <c r="DI118" s="27"/>
      <c r="DJ118" s="27"/>
      <c r="DK118" s="26"/>
      <c r="DL118" s="26"/>
      <c r="DM118" s="26"/>
      <c r="DN118" s="26"/>
      <c r="DO118" s="26"/>
      <c r="DP118" s="27"/>
      <c r="DQ118" s="27"/>
      <c r="DR118" s="27"/>
      <c r="DS118" s="27"/>
      <c r="DT118" s="27"/>
      <c r="DU118" s="30"/>
      <c r="DV118" s="30"/>
      <c r="DW118" s="30"/>
      <c r="DX118" s="30"/>
      <c r="DY118" s="28"/>
      <c r="DZ118" s="28"/>
      <c r="EA118" s="28"/>
      <c r="EB118" s="28"/>
      <c r="EC118" s="28"/>
      <c r="ED118" s="27"/>
      <c r="EE118" s="27"/>
      <c r="EF118" s="27"/>
      <c r="EG118" s="27"/>
      <c r="EH118" s="27"/>
      <c r="EI118" s="27"/>
      <c r="EJ118" s="27"/>
      <c r="EK118" s="27"/>
      <c r="EL118" s="27"/>
      <c r="EM118" s="27"/>
      <c r="EN118" s="26"/>
      <c r="EO118" s="26"/>
      <c r="EP118" s="26"/>
      <c r="EQ118" s="26"/>
      <c r="ER118" s="26"/>
      <c r="ES118" s="27"/>
      <c r="ET118" s="27"/>
      <c r="EU118" s="27"/>
      <c r="EV118" s="27"/>
      <c r="EW118" s="27"/>
      <c r="EX118" s="27"/>
      <c r="EY118" s="27"/>
      <c r="EZ118" s="27"/>
      <c r="FA118" s="27"/>
      <c r="FB118" s="27"/>
      <c r="FC118" s="27"/>
      <c r="FD118" s="27"/>
      <c r="FE118" s="27"/>
      <c r="FF118" s="27"/>
      <c r="FG118" s="27"/>
      <c r="FH118" s="28"/>
      <c r="FI118" s="28"/>
      <c r="FJ118" s="28"/>
      <c r="FK118" s="28"/>
      <c r="FL118" s="28"/>
      <c r="FM118" s="28"/>
      <c r="FN118" s="28"/>
      <c r="FO118" s="28"/>
      <c r="FP118" s="28"/>
      <c r="FQ118" s="28"/>
      <c r="FR118" s="26"/>
      <c r="FS118" s="26"/>
      <c r="FT118" s="26"/>
      <c r="FU118" s="26"/>
      <c r="FV118" s="26"/>
      <c r="FW118" s="28"/>
      <c r="FX118" s="28"/>
      <c r="FY118" s="28"/>
      <c r="FZ118" s="28"/>
      <c r="GA118" s="28"/>
      <c r="GB118" s="30"/>
      <c r="GC118" s="30"/>
      <c r="GD118" s="30"/>
      <c r="GE118" s="30"/>
      <c r="GF118" s="27"/>
      <c r="GG118" s="27"/>
      <c r="GH118" s="27"/>
      <c r="GI118" s="27"/>
      <c r="GJ118" s="27"/>
      <c r="GK118" s="27"/>
      <c r="GL118" s="27"/>
      <c r="GM118" s="27"/>
      <c r="GN118" s="27"/>
      <c r="GO118" s="27"/>
      <c r="GP118" s="27"/>
      <c r="GQ118" s="27"/>
      <c r="GR118" s="27"/>
      <c r="GS118" s="27"/>
      <c r="GT118" s="27"/>
      <c r="GU118" s="27"/>
      <c r="GV118" s="27"/>
      <c r="GW118" s="27"/>
      <c r="GX118" s="30"/>
      <c r="GY118" s="30"/>
      <c r="GZ118" s="30"/>
      <c r="HA118" s="30"/>
      <c r="HB118" s="28"/>
      <c r="HC118" s="28"/>
      <c r="HD118" s="28"/>
      <c r="HE118" s="28"/>
      <c r="HF118" s="28"/>
      <c r="HG118" s="28"/>
      <c r="HH118" s="28"/>
      <c r="HI118" s="28"/>
      <c r="HJ118" s="28"/>
      <c r="HK118" s="28"/>
      <c r="HL118" s="27"/>
      <c r="HM118" s="27"/>
      <c r="HN118" s="27"/>
      <c r="HO118" s="27"/>
      <c r="HP118" s="27"/>
      <c r="HQ118" s="27"/>
      <c r="HR118" s="27"/>
      <c r="HS118" s="27"/>
      <c r="HT118" s="27"/>
      <c r="HU118" s="27"/>
      <c r="HV118" s="27"/>
      <c r="HW118" s="27"/>
      <c r="HX118" s="27"/>
      <c r="HY118" s="27"/>
      <c r="HZ118" s="27"/>
      <c r="IA118" s="27"/>
      <c r="IB118" s="27"/>
      <c r="IC118" s="27"/>
      <c r="ID118" s="27"/>
      <c r="IE118" s="27"/>
    </row>
    <row r="119" spans="1:239" hidden="1" x14ac:dyDescent="0.25">
      <c r="A119" s="25">
        <v>1890</v>
      </c>
      <c r="B119" s="26"/>
      <c r="C119" s="26"/>
      <c r="D119" s="26"/>
      <c r="E119" s="26"/>
      <c r="F119" s="26"/>
      <c r="G119" s="27"/>
      <c r="H119" s="27"/>
      <c r="I119" s="27"/>
      <c r="J119" s="27"/>
      <c r="K119" s="27"/>
      <c r="L119" s="26"/>
      <c r="M119" s="26"/>
      <c r="N119" s="26"/>
      <c r="O119" s="26"/>
      <c r="P119" s="26"/>
      <c r="Q119" s="27"/>
      <c r="R119" s="27"/>
      <c r="S119" s="27"/>
      <c r="T119" s="27"/>
      <c r="U119" s="27"/>
      <c r="V119" s="28"/>
      <c r="W119" s="28"/>
      <c r="X119" s="28"/>
      <c r="Y119" s="28"/>
      <c r="Z119" s="28"/>
      <c r="AA119" s="28"/>
      <c r="AB119" s="28"/>
      <c r="AC119" s="28"/>
      <c r="AD119" s="28"/>
      <c r="AE119" s="28"/>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6"/>
      <c r="BF119" s="26"/>
      <c r="BG119" s="26"/>
      <c r="BH119" s="26"/>
      <c r="BI119" s="26"/>
      <c r="BJ119" s="27"/>
      <c r="BK119" s="27"/>
      <c r="BL119" s="27"/>
      <c r="BM119" s="27"/>
      <c r="BN119" s="27"/>
      <c r="BO119" s="27"/>
      <c r="BP119" s="27"/>
      <c r="BQ119" s="27"/>
      <c r="BR119" s="27"/>
      <c r="BS119" s="27"/>
      <c r="BT119" s="26"/>
      <c r="BU119" s="26"/>
      <c r="BV119" s="26"/>
      <c r="BW119" s="26"/>
      <c r="BX119" s="26"/>
      <c r="BY119" s="29"/>
      <c r="BZ119" s="29"/>
      <c r="CA119" s="29"/>
      <c r="CB119" s="29"/>
      <c r="CC119" s="27"/>
      <c r="CD119" s="27"/>
      <c r="CE119" s="27"/>
      <c r="CF119" s="27"/>
      <c r="CG119" s="27"/>
      <c r="CH119" s="26"/>
      <c r="CI119" s="26"/>
      <c r="CJ119" s="26"/>
      <c r="CK119" s="26"/>
      <c r="CL119" s="26"/>
      <c r="CM119" s="30"/>
      <c r="CN119" s="30"/>
      <c r="CO119" s="30"/>
      <c r="CP119" s="30"/>
      <c r="CQ119" s="26"/>
      <c r="CR119" s="26"/>
      <c r="CS119" s="26"/>
      <c r="CT119" s="26"/>
      <c r="CU119" s="26"/>
      <c r="CV119" s="26"/>
      <c r="CW119" s="26"/>
      <c r="CX119" s="26"/>
      <c r="CY119" s="26"/>
      <c r="CZ119" s="26"/>
      <c r="DA119" s="26"/>
      <c r="DB119" s="26"/>
      <c r="DC119" s="26"/>
      <c r="DD119" s="26"/>
      <c r="DE119" s="26"/>
      <c r="DF119" s="27"/>
      <c r="DG119" s="27"/>
      <c r="DH119" s="27"/>
      <c r="DI119" s="27"/>
      <c r="DJ119" s="27"/>
      <c r="DK119" s="26"/>
      <c r="DL119" s="26"/>
      <c r="DM119" s="26"/>
      <c r="DN119" s="26"/>
      <c r="DO119" s="26"/>
      <c r="DP119" s="27"/>
      <c r="DQ119" s="27"/>
      <c r="DR119" s="27"/>
      <c r="DS119" s="27"/>
      <c r="DT119" s="27"/>
      <c r="DU119" s="30"/>
      <c r="DV119" s="30"/>
      <c r="DW119" s="30"/>
      <c r="DX119" s="30"/>
      <c r="DY119" s="28"/>
      <c r="DZ119" s="28"/>
      <c r="EA119" s="28"/>
      <c r="EB119" s="28"/>
      <c r="EC119" s="28"/>
      <c r="ED119" s="27"/>
      <c r="EE119" s="27"/>
      <c r="EF119" s="27"/>
      <c r="EG119" s="27"/>
      <c r="EH119" s="27"/>
      <c r="EI119" s="27"/>
      <c r="EJ119" s="27"/>
      <c r="EK119" s="27"/>
      <c r="EL119" s="27"/>
      <c r="EM119" s="27"/>
      <c r="EN119" s="26"/>
      <c r="EO119" s="26"/>
      <c r="EP119" s="26"/>
      <c r="EQ119" s="26"/>
      <c r="ER119" s="26"/>
      <c r="ES119" s="27"/>
      <c r="ET119" s="27"/>
      <c r="EU119" s="27"/>
      <c r="EV119" s="27"/>
      <c r="EW119" s="27"/>
      <c r="EX119" s="27"/>
      <c r="EY119" s="27"/>
      <c r="EZ119" s="27"/>
      <c r="FA119" s="27"/>
      <c r="FB119" s="27"/>
      <c r="FC119" s="27"/>
      <c r="FD119" s="27"/>
      <c r="FE119" s="27"/>
      <c r="FF119" s="27"/>
      <c r="FG119" s="27"/>
      <c r="FH119" s="28"/>
      <c r="FI119" s="28"/>
      <c r="FJ119" s="28"/>
      <c r="FK119" s="28"/>
      <c r="FL119" s="28"/>
      <c r="FM119" s="28"/>
      <c r="FN119" s="28"/>
      <c r="FO119" s="28"/>
      <c r="FP119" s="28"/>
      <c r="FQ119" s="28"/>
      <c r="FR119" s="26"/>
      <c r="FS119" s="26"/>
      <c r="FT119" s="26"/>
      <c r="FU119" s="26"/>
      <c r="FV119" s="26"/>
      <c r="FW119" s="28"/>
      <c r="FX119" s="28"/>
      <c r="FY119" s="28"/>
      <c r="FZ119" s="28"/>
      <c r="GA119" s="28"/>
      <c r="GB119" s="30"/>
      <c r="GC119" s="30"/>
      <c r="GD119" s="30"/>
      <c r="GE119" s="30"/>
      <c r="GF119" s="27"/>
      <c r="GG119" s="27"/>
      <c r="GH119" s="27"/>
      <c r="GI119" s="27"/>
      <c r="GJ119" s="27"/>
      <c r="GK119" s="27"/>
      <c r="GL119" s="27"/>
      <c r="GM119" s="27"/>
      <c r="GN119" s="27"/>
      <c r="GO119" s="27"/>
      <c r="GP119" s="27"/>
      <c r="GQ119" s="27"/>
      <c r="GR119" s="27"/>
      <c r="GS119" s="27"/>
      <c r="GT119" s="27"/>
      <c r="GU119" s="27"/>
      <c r="GV119" s="27"/>
      <c r="GW119" s="27"/>
      <c r="GX119" s="30"/>
      <c r="GY119" s="30"/>
      <c r="GZ119" s="30"/>
      <c r="HA119" s="30"/>
      <c r="HB119" s="28"/>
      <c r="HC119" s="28"/>
      <c r="HD119" s="28"/>
      <c r="HE119" s="28"/>
      <c r="HF119" s="28"/>
      <c r="HG119" s="28"/>
      <c r="HH119" s="28"/>
      <c r="HI119" s="28"/>
      <c r="HJ119" s="28"/>
      <c r="HK119" s="28"/>
      <c r="HL119" s="27"/>
      <c r="HM119" s="27"/>
      <c r="HN119" s="27"/>
      <c r="HO119" s="27"/>
      <c r="HP119" s="27"/>
      <c r="HQ119" s="27"/>
      <c r="HR119" s="27"/>
      <c r="HS119" s="27"/>
      <c r="HT119" s="27"/>
      <c r="HU119" s="27"/>
      <c r="HV119" s="27"/>
      <c r="HW119" s="27"/>
      <c r="HX119" s="27"/>
      <c r="HY119" s="27"/>
      <c r="HZ119" s="27"/>
      <c r="IA119" s="27"/>
      <c r="IB119" s="27"/>
      <c r="IC119" s="27"/>
      <c r="ID119" s="27"/>
      <c r="IE119" s="27"/>
    </row>
    <row r="120" spans="1:239" hidden="1" x14ac:dyDescent="0.25">
      <c r="A120" s="25">
        <v>1891</v>
      </c>
      <c r="B120" s="26"/>
      <c r="C120" s="26"/>
      <c r="D120" s="26"/>
      <c r="E120" s="26"/>
      <c r="F120" s="26"/>
      <c r="G120" s="27"/>
      <c r="H120" s="27"/>
      <c r="I120" s="27"/>
      <c r="J120" s="27"/>
      <c r="K120" s="27"/>
      <c r="L120" s="26"/>
      <c r="M120" s="26"/>
      <c r="N120" s="26"/>
      <c r="O120" s="26"/>
      <c r="P120" s="26"/>
      <c r="Q120" s="27"/>
      <c r="R120" s="27"/>
      <c r="S120" s="27"/>
      <c r="T120" s="27"/>
      <c r="U120" s="27"/>
      <c r="V120" s="28"/>
      <c r="W120" s="28"/>
      <c r="X120" s="28"/>
      <c r="Y120" s="28"/>
      <c r="Z120" s="28"/>
      <c r="AA120" s="28"/>
      <c r="AB120" s="28"/>
      <c r="AC120" s="28"/>
      <c r="AD120" s="28"/>
      <c r="AE120" s="28"/>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6"/>
      <c r="BF120" s="26"/>
      <c r="BG120" s="26"/>
      <c r="BH120" s="26"/>
      <c r="BI120" s="26"/>
      <c r="BJ120" s="27"/>
      <c r="BK120" s="27"/>
      <c r="BL120" s="27"/>
      <c r="BM120" s="27"/>
      <c r="BN120" s="27"/>
      <c r="BO120" s="27"/>
      <c r="BP120" s="27"/>
      <c r="BQ120" s="27"/>
      <c r="BR120" s="27"/>
      <c r="BS120" s="27"/>
      <c r="BT120" s="26"/>
      <c r="BU120" s="26"/>
      <c r="BV120" s="26"/>
      <c r="BW120" s="26"/>
      <c r="BX120" s="26"/>
      <c r="BY120" s="29"/>
      <c r="BZ120" s="29"/>
      <c r="CA120" s="29"/>
      <c r="CB120" s="29"/>
      <c r="CC120" s="27"/>
      <c r="CD120" s="27"/>
      <c r="CE120" s="27"/>
      <c r="CF120" s="27"/>
      <c r="CG120" s="27"/>
      <c r="CH120" s="26"/>
      <c r="CI120" s="26"/>
      <c r="CJ120" s="26"/>
      <c r="CK120" s="26"/>
      <c r="CL120" s="26"/>
      <c r="CM120" s="30"/>
      <c r="CN120" s="30"/>
      <c r="CO120" s="30"/>
      <c r="CP120" s="30"/>
      <c r="CQ120" s="26"/>
      <c r="CR120" s="26"/>
      <c r="CS120" s="26"/>
      <c r="CT120" s="26"/>
      <c r="CU120" s="26"/>
      <c r="CV120" s="26"/>
      <c r="CW120" s="26"/>
      <c r="CX120" s="26"/>
      <c r="CY120" s="26"/>
      <c r="CZ120" s="26"/>
      <c r="DA120" s="26"/>
      <c r="DB120" s="26"/>
      <c r="DC120" s="26"/>
      <c r="DD120" s="26"/>
      <c r="DE120" s="26"/>
      <c r="DF120" s="27"/>
      <c r="DG120" s="27"/>
      <c r="DH120" s="27"/>
      <c r="DI120" s="27"/>
      <c r="DJ120" s="27"/>
      <c r="DK120" s="26"/>
      <c r="DL120" s="26"/>
      <c r="DM120" s="26"/>
      <c r="DN120" s="26"/>
      <c r="DO120" s="26"/>
      <c r="DP120" s="27"/>
      <c r="DQ120" s="27"/>
      <c r="DR120" s="27"/>
      <c r="DS120" s="27"/>
      <c r="DT120" s="27"/>
      <c r="DU120" s="30"/>
      <c r="DV120" s="30"/>
      <c r="DW120" s="30"/>
      <c r="DX120" s="30"/>
      <c r="DY120" s="28"/>
      <c r="DZ120" s="28"/>
      <c r="EA120" s="28"/>
      <c r="EB120" s="28"/>
      <c r="EC120" s="28"/>
      <c r="ED120" s="27"/>
      <c r="EE120" s="27"/>
      <c r="EF120" s="27"/>
      <c r="EG120" s="27"/>
      <c r="EH120" s="27"/>
      <c r="EI120" s="27"/>
      <c r="EJ120" s="27"/>
      <c r="EK120" s="27"/>
      <c r="EL120" s="27"/>
      <c r="EM120" s="27"/>
      <c r="EN120" s="26"/>
      <c r="EO120" s="26"/>
      <c r="EP120" s="26"/>
      <c r="EQ120" s="26"/>
      <c r="ER120" s="26"/>
      <c r="ES120" s="27"/>
      <c r="ET120" s="27"/>
      <c r="EU120" s="27"/>
      <c r="EV120" s="27"/>
      <c r="EW120" s="27"/>
      <c r="EX120" s="27"/>
      <c r="EY120" s="27"/>
      <c r="EZ120" s="27"/>
      <c r="FA120" s="27"/>
      <c r="FB120" s="27"/>
      <c r="FC120" s="27"/>
      <c r="FD120" s="27"/>
      <c r="FE120" s="27"/>
      <c r="FF120" s="27"/>
      <c r="FG120" s="27"/>
      <c r="FH120" s="28"/>
      <c r="FI120" s="28"/>
      <c r="FJ120" s="28"/>
      <c r="FK120" s="28"/>
      <c r="FL120" s="28"/>
      <c r="FM120" s="28"/>
      <c r="FN120" s="28"/>
      <c r="FO120" s="28"/>
      <c r="FP120" s="28"/>
      <c r="FQ120" s="28"/>
      <c r="FR120" s="26"/>
      <c r="FS120" s="26"/>
      <c r="FT120" s="26"/>
      <c r="FU120" s="26"/>
      <c r="FV120" s="26"/>
      <c r="FW120" s="28"/>
      <c r="FX120" s="28"/>
      <c r="FY120" s="28"/>
      <c r="FZ120" s="28"/>
      <c r="GA120" s="28"/>
      <c r="GB120" s="30"/>
      <c r="GC120" s="30"/>
      <c r="GD120" s="30"/>
      <c r="GE120" s="30"/>
      <c r="GF120" s="27"/>
      <c r="GG120" s="27"/>
      <c r="GH120" s="27"/>
      <c r="GI120" s="27"/>
      <c r="GJ120" s="27"/>
      <c r="GK120" s="27"/>
      <c r="GL120" s="27"/>
      <c r="GM120" s="27"/>
      <c r="GN120" s="27"/>
      <c r="GO120" s="27"/>
      <c r="GP120" s="27"/>
      <c r="GQ120" s="27"/>
      <c r="GR120" s="27"/>
      <c r="GS120" s="27"/>
      <c r="GT120" s="27"/>
      <c r="GU120" s="27"/>
      <c r="GV120" s="27"/>
      <c r="GW120" s="27"/>
      <c r="GX120" s="30"/>
      <c r="GY120" s="30"/>
      <c r="GZ120" s="30"/>
      <c r="HA120" s="30"/>
      <c r="HB120" s="28"/>
      <c r="HC120" s="28"/>
      <c r="HD120" s="28"/>
      <c r="HE120" s="28"/>
      <c r="HF120" s="28"/>
      <c r="HG120" s="28"/>
      <c r="HH120" s="28"/>
      <c r="HI120" s="28"/>
      <c r="HJ120" s="28"/>
      <c r="HK120" s="28"/>
      <c r="HL120" s="27"/>
      <c r="HM120" s="27"/>
      <c r="HN120" s="27"/>
      <c r="HO120" s="27"/>
      <c r="HP120" s="27"/>
      <c r="HQ120" s="27"/>
      <c r="HR120" s="27"/>
      <c r="HS120" s="27"/>
      <c r="HT120" s="27"/>
      <c r="HU120" s="27"/>
      <c r="HV120" s="27"/>
      <c r="HW120" s="27"/>
      <c r="HX120" s="27"/>
      <c r="HY120" s="27"/>
      <c r="HZ120" s="27"/>
      <c r="IA120" s="27"/>
      <c r="IB120" s="27"/>
      <c r="IC120" s="27"/>
      <c r="ID120" s="27"/>
      <c r="IE120" s="27"/>
    </row>
    <row r="121" spans="1:239" hidden="1" x14ac:dyDescent="0.25">
      <c r="A121" s="25">
        <v>1892</v>
      </c>
      <c r="B121" s="26"/>
      <c r="C121" s="26"/>
      <c r="D121" s="26"/>
      <c r="E121" s="26"/>
      <c r="F121" s="26"/>
      <c r="G121" s="27"/>
      <c r="H121" s="27"/>
      <c r="I121" s="27"/>
      <c r="J121" s="27"/>
      <c r="K121" s="27"/>
      <c r="L121" s="26"/>
      <c r="M121" s="26"/>
      <c r="N121" s="26"/>
      <c r="O121" s="26"/>
      <c r="P121" s="26"/>
      <c r="Q121" s="27"/>
      <c r="R121" s="27"/>
      <c r="S121" s="27"/>
      <c r="T121" s="27"/>
      <c r="U121" s="27"/>
      <c r="V121" s="28"/>
      <c r="W121" s="28"/>
      <c r="X121" s="28"/>
      <c r="Y121" s="28"/>
      <c r="Z121" s="28"/>
      <c r="AA121" s="28"/>
      <c r="AB121" s="28"/>
      <c r="AC121" s="28"/>
      <c r="AD121" s="28"/>
      <c r="AE121" s="28"/>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6"/>
      <c r="BF121" s="26"/>
      <c r="BG121" s="26"/>
      <c r="BH121" s="26"/>
      <c r="BI121" s="26"/>
      <c r="BJ121" s="27"/>
      <c r="BK121" s="27"/>
      <c r="BL121" s="27"/>
      <c r="BM121" s="27"/>
      <c r="BN121" s="27"/>
      <c r="BO121" s="27"/>
      <c r="BP121" s="27"/>
      <c r="BQ121" s="27"/>
      <c r="BR121" s="27"/>
      <c r="BS121" s="27"/>
      <c r="BT121" s="26"/>
      <c r="BU121" s="26"/>
      <c r="BV121" s="26"/>
      <c r="BW121" s="26"/>
      <c r="BX121" s="26"/>
      <c r="BY121" s="29"/>
      <c r="BZ121" s="29"/>
      <c r="CA121" s="29"/>
      <c r="CB121" s="29"/>
      <c r="CC121" s="27"/>
      <c r="CD121" s="27"/>
      <c r="CE121" s="27"/>
      <c r="CF121" s="27"/>
      <c r="CG121" s="27"/>
      <c r="CH121" s="26"/>
      <c r="CI121" s="26"/>
      <c r="CJ121" s="26"/>
      <c r="CK121" s="26"/>
      <c r="CL121" s="26"/>
      <c r="CM121" s="30"/>
      <c r="CN121" s="30"/>
      <c r="CO121" s="30"/>
      <c r="CP121" s="30"/>
      <c r="CQ121" s="26"/>
      <c r="CR121" s="26"/>
      <c r="CS121" s="26"/>
      <c r="CT121" s="26"/>
      <c r="CU121" s="26"/>
      <c r="CV121" s="26"/>
      <c r="CW121" s="26"/>
      <c r="CX121" s="26"/>
      <c r="CY121" s="26"/>
      <c r="CZ121" s="26"/>
      <c r="DA121" s="26"/>
      <c r="DB121" s="26"/>
      <c r="DC121" s="26"/>
      <c r="DD121" s="26"/>
      <c r="DE121" s="26"/>
      <c r="DF121" s="27"/>
      <c r="DG121" s="27"/>
      <c r="DH121" s="27"/>
      <c r="DI121" s="27"/>
      <c r="DJ121" s="27"/>
      <c r="DK121" s="26"/>
      <c r="DL121" s="26"/>
      <c r="DM121" s="26"/>
      <c r="DN121" s="26"/>
      <c r="DO121" s="26"/>
      <c r="DP121" s="27"/>
      <c r="DQ121" s="27"/>
      <c r="DR121" s="27"/>
      <c r="DS121" s="27"/>
      <c r="DT121" s="27"/>
      <c r="DU121" s="30"/>
      <c r="DV121" s="30"/>
      <c r="DW121" s="30"/>
      <c r="DX121" s="30"/>
      <c r="DY121" s="28"/>
      <c r="DZ121" s="28"/>
      <c r="EA121" s="28"/>
      <c r="EB121" s="28"/>
      <c r="EC121" s="28"/>
      <c r="ED121" s="27"/>
      <c r="EE121" s="27"/>
      <c r="EF121" s="27"/>
      <c r="EG121" s="27"/>
      <c r="EH121" s="27"/>
      <c r="EI121" s="27"/>
      <c r="EJ121" s="27"/>
      <c r="EK121" s="27"/>
      <c r="EL121" s="27"/>
      <c r="EM121" s="27"/>
      <c r="EN121" s="26"/>
      <c r="EO121" s="26"/>
      <c r="EP121" s="26"/>
      <c r="EQ121" s="26"/>
      <c r="ER121" s="26"/>
      <c r="ES121" s="27"/>
      <c r="ET121" s="27"/>
      <c r="EU121" s="27"/>
      <c r="EV121" s="27"/>
      <c r="EW121" s="27"/>
      <c r="EX121" s="27"/>
      <c r="EY121" s="27"/>
      <c r="EZ121" s="27"/>
      <c r="FA121" s="27"/>
      <c r="FB121" s="27"/>
      <c r="FC121" s="27"/>
      <c r="FD121" s="27"/>
      <c r="FE121" s="27"/>
      <c r="FF121" s="27"/>
      <c r="FG121" s="27"/>
      <c r="FH121" s="28"/>
      <c r="FI121" s="28"/>
      <c r="FJ121" s="28"/>
      <c r="FK121" s="28"/>
      <c r="FL121" s="28"/>
      <c r="FM121" s="28"/>
      <c r="FN121" s="28"/>
      <c r="FO121" s="28"/>
      <c r="FP121" s="28"/>
      <c r="FQ121" s="28"/>
      <c r="FR121" s="26"/>
      <c r="FS121" s="26"/>
      <c r="FT121" s="26"/>
      <c r="FU121" s="26"/>
      <c r="FV121" s="26"/>
      <c r="FW121" s="28"/>
      <c r="FX121" s="28"/>
      <c r="FY121" s="28"/>
      <c r="FZ121" s="28"/>
      <c r="GA121" s="28"/>
      <c r="GB121" s="30"/>
      <c r="GC121" s="30"/>
      <c r="GD121" s="30"/>
      <c r="GE121" s="30"/>
      <c r="GF121" s="27"/>
      <c r="GG121" s="27"/>
      <c r="GH121" s="27"/>
      <c r="GI121" s="27"/>
      <c r="GJ121" s="27"/>
      <c r="GK121" s="27"/>
      <c r="GL121" s="27"/>
      <c r="GM121" s="27"/>
      <c r="GN121" s="27"/>
      <c r="GO121" s="27"/>
      <c r="GP121" s="27"/>
      <c r="GQ121" s="27"/>
      <c r="GR121" s="27"/>
      <c r="GS121" s="27"/>
      <c r="GT121" s="27"/>
      <c r="GU121" s="27"/>
      <c r="GV121" s="27"/>
      <c r="GW121" s="27"/>
      <c r="GX121" s="30"/>
      <c r="GY121" s="30"/>
      <c r="GZ121" s="30"/>
      <c r="HA121" s="30"/>
      <c r="HB121" s="28"/>
      <c r="HC121" s="28"/>
      <c r="HD121" s="28"/>
      <c r="HE121" s="28"/>
      <c r="HF121" s="28"/>
      <c r="HG121" s="28"/>
      <c r="HH121" s="28"/>
      <c r="HI121" s="28"/>
      <c r="HJ121" s="28"/>
      <c r="HK121" s="28"/>
      <c r="HL121" s="27"/>
      <c r="HM121" s="27"/>
      <c r="HN121" s="27"/>
      <c r="HO121" s="27"/>
      <c r="HP121" s="27"/>
      <c r="HQ121" s="27"/>
      <c r="HR121" s="27"/>
      <c r="HS121" s="27"/>
      <c r="HT121" s="27"/>
      <c r="HU121" s="27"/>
      <c r="HV121" s="27"/>
      <c r="HW121" s="27"/>
      <c r="HX121" s="27"/>
      <c r="HY121" s="27"/>
      <c r="HZ121" s="27"/>
      <c r="IA121" s="27"/>
      <c r="IB121" s="27"/>
      <c r="IC121" s="27"/>
      <c r="ID121" s="27"/>
      <c r="IE121" s="27"/>
    </row>
    <row r="122" spans="1:239" hidden="1" x14ac:dyDescent="0.25">
      <c r="A122" s="25">
        <v>1893</v>
      </c>
      <c r="B122" s="26"/>
      <c r="C122" s="26"/>
      <c r="D122" s="26"/>
      <c r="E122" s="26"/>
      <c r="F122" s="26"/>
      <c r="G122" s="27"/>
      <c r="H122" s="27"/>
      <c r="I122" s="27"/>
      <c r="J122" s="27"/>
      <c r="K122" s="27"/>
      <c r="L122" s="26"/>
      <c r="M122" s="26"/>
      <c r="N122" s="26"/>
      <c r="O122" s="26"/>
      <c r="P122" s="26"/>
      <c r="Q122" s="27"/>
      <c r="R122" s="27"/>
      <c r="S122" s="27"/>
      <c r="T122" s="27"/>
      <c r="U122" s="27"/>
      <c r="V122" s="28"/>
      <c r="W122" s="28"/>
      <c r="X122" s="28"/>
      <c r="Y122" s="28"/>
      <c r="Z122" s="28"/>
      <c r="AA122" s="28"/>
      <c r="AB122" s="28"/>
      <c r="AC122" s="28"/>
      <c r="AD122" s="28"/>
      <c r="AE122" s="28"/>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6"/>
      <c r="BF122" s="26"/>
      <c r="BG122" s="26"/>
      <c r="BH122" s="26"/>
      <c r="BI122" s="26"/>
      <c r="BJ122" s="27"/>
      <c r="BK122" s="27"/>
      <c r="BL122" s="27"/>
      <c r="BM122" s="27"/>
      <c r="BN122" s="27"/>
      <c r="BO122" s="27"/>
      <c r="BP122" s="27"/>
      <c r="BQ122" s="27"/>
      <c r="BR122" s="27"/>
      <c r="BS122" s="27"/>
      <c r="BT122" s="26"/>
      <c r="BU122" s="26"/>
      <c r="BV122" s="26"/>
      <c r="BW122" s="26"/>
      <c r="BX122" s="26"/>
      <c r="BY122" s="29"/>
      <c r="BZ122" s="29"/>
      <c r="CA122" s="29"/>
      <c r="CB122" s="29"/>
      <c r="CC122" s="27"/>
      <c r="CD122" s="27"/>
      <c r="CE122" s="27"/>
      <c r="CF122" s="27"/>
      <c r="CG122" s="27"/>
      <c r="CH122" s="26"/>
      <c r="CI122" s="26"/>
      <c r="CJ122" s="26"/>
      <c r="CK122" s="26"/>
      <c r="CL122" s="26"/>
      <c r="CM122" s="30"/>
      <c r="CN122" s="30"/>
      <c r="CO122" s="30"/>
      <c r="CP122" s="30"/>
      <c r="CQ122" s="26"/>
      <c r="CR122" s="26"/>
      <c r="CS122" s="26"/>
      <c r="CT122" s="26"/>
      <c r="CU122" s="26"/>
      <c r="CV122" s="26"/>
      <c r="CW122" s="26"/>
      <c r="CX122" s="26"/>
      <c r="CY122" s="26"/>
      <c r="CZ122" s="26"/>
      <c r="DA122" s="26"/>
      <c r="DB122" s="26"/>
      <c r="DC122" s="26"/>
      <c r="DD122" s="26"/>
      <c r="DE122" s="26"/>
      <c r="DF122" s="27"/>
      <c r="DG122" s="27"/>
      <c r="DH122" s="27"/>
      <c r="DI122" s="27"/>
      <c r="DJ122" s="27"/>
      <c r="DK122" s="26"/>
      <c r="DL122" s="26"/>
      <c r="DM122" s="26"/>
      <c r="DN122" s="26"/>
      <c r="DO122" s="26"/>
      <c r="DP122" s="27"/>
      <c r="DQ122" s="27"/>
      <c r="DR122" s="27"/>
      <c r="DS122" s="27"/>
      <c r="DT122" s="27"/>
      <c r="DU122" s="30"/>
      <c r="DV122" s="30"/>
      <c r="DW122" s="30"/>
      <c r="DX122" s="30"/>
      <c r="DY122" s="28"/>
      <c r="DZ122" s="28"/>
      <c r="EA122" s="28"/>
      <c r="EB122" s="28"/>
      <c r="EC122" s="28"/>
      <c r="ED122" s="27"/>
      <c r="EE122" s="27"/>
      <c r="EF122" s="27"/>
      <c r="EG122" s="27"/>
      <c r="EH122" s="27"/>
      <c r="EI122" s="27"/>
      <c r="EJ122" s="27"/>
      <c r="EK122" s="27"/>
      <c r="EL122" s="27"/>
      <c r="EM122" s="27"/>
      <c r="EN122" s="26"/>
      <c r="EO122" s="26"/>
      <c r="EP122" s="26"/>
      <c r="EQ122" s="26"/>
      <c r="ER122" s="26"/>
      <c r="ES122" s="27"/>
      <c r="ET122" s="27"/>
      <c r="EU122" s="27"/>
      <c r="EV122" s="27"/>
      <c r="EW122" s="27"/>
      <c r="EX122" s="27"/>
      <c r="EY122" s="27"/>
      <c r="EZ122" s="27"/>
      <c r="FA122" s="27"/>
      <c r="FB122" s="27"/>
      <c r="FC122" s="27"/>
      <c r="FD122" s="27"/>
      <c r="FE122" s="27"/>
      <c r="FF122" s="27"/>
      <c r="FG122" s="27"/>
      <c r="FH122" s="28"/>
      <c r="FI122" s="28"/>
      <c r="FJ122" s="28"/>
      <c r="FK122" s="28"/>
      <c r="FL122" s="28"/>
      <c r="FM122" s="28"/>
      <c r="FN122" s="28"/>
      <c r="FO122" s="28"/>
      <c r="FP122" s="28"/>
      <c r="FQ122" s="28"/>
      <c r="FR122" s="26"/>
      <c r="FS122" s="26"/>
      <c r="FT122" s="26"/>
      <c r="FU122" s="26"/>
      <c r="FV122" s="26"/>
      <c r="FW122" s="28"/>
      <c r="FX122" s="28"/>
      <c r="FY122" s="28"/>
      <c r="FZ122" s="28"/>
      <c r="GA122" s="28"/>
      <c r="GB122" s="30"/>
      <c r="GC122" s="30"/>
      <c r="GD122" s="30"/>
      <c r="GE122" s="30"/>
      <c r="GF122" s="27"/>
      <c r="GG122" s="27"/>
      <c r="GH122" s="27"/>
      <c r="GI122" s="27"/>
      <c r="GJ122" s="27"/>
      <c r="GK122" s="27"/>
      <c r="GL122" s="27"/>
      <c r="GM122" s="27"/>
      <c r="GN122" s="27"/>
      <c r="GO122" s="27"/>
      <c r="GP122" s="27"/>
      <c r="GQ122" s="27"/>
      <c r="GR122" s="27"/>
      <c r="GS122" s="27"/>
      <c r="GT122" s="27"/>
      <c r="GU122" s="27"/>
      <c r="GV122" s="27"/>
      <c r="GW122" s="27"/>
      <c r="GX122" s="30"/>
      <c r="GY122" s="30"/>
      <c r="GZ122" s="30"/>
      <c r="HA122" s="30"/>
      <c r="HB122" s="28"/>
      <c r="HC122" s="28"/>
      <c r="HD122" s="28"/>
      <c r="HE122" s="28"/>
      <c r="HF122" s="28"/>
      <c r="HG122" s="28"/>
      <c r="HH122" s="28"/>
      <c r="HI122" s="28"/>
      <c r="HJ122" s="28"/>
      <c r="HK122" s="28"/>
      <c r="HL122" s="27"/>
      <c r="HM122" s="27"/>
      <c r="HN122" s="27"/>
      <c r="HO122" s="27"/>
      <c r="HP122" s="27"/>
      <c r="HQ122" s="27"/>
      <c r="HR122" s="27"/>
      <c r="HS122" s="27"/>
      <c r="HT122" s="27"/>
      <c r="HU122" s="27"/>
      <c r="HV122" s="27"/>
      <c r="HW122" s="27"/>
      <c r="HX122" s="27"/>
      <c r="HY122" s="27"/>
      <c r="HZ122" s="27"/>
      <c r="IA122" s="27"/>
      <c r="IB122" s="27"/>
      <c r="IC122" s="27"/>
      <c r="ID122" s="27"/>
      <c r="IE122" s="27"/>
    </row>
    <row r="123" spans="1:239" hidden="1" x14ac:dyDescent="0.25">
      <c r="A123" s="25">
        <v>1894</v>
      </c>
      <c r="B123" s="26"/>
      <c r="C123" s="26"/>
      <c r="D123" s="26"/>
      <c r="E123" s="26"/>
      <c r="F123" s="26"/>
      <c r="G123" s="27"/>
      <c r="H123" s="27"/>
      <c r="I123" s="27"/>
      <c r="J123" s="27"/>
      <c r="K123" s="27"/>
      <c r="L123" s="26"/>
      <c r="M123" s="26"/>
      <c r="N123" s="26"/>
      <c r="O123" s="26"/>
      <c r="P123" s="26"/>
      <c r="Q123" s="27"/>
      <c r="R123" s="27"/>
      <c r="S123" s="27"/>
      <c r="T123" s="27"/>
      <c r="U123" s="27"/>
      <c r="V123" s="28"/>
      <c r="W123" s="28"/>
      <c r="X123" s="28"/>
      <c r="Y123" s="28"/>
      <c r="Z123" s="28"/>
      <c r="AA123" s="28"/>
      <c r="AB123" s="28"/>
      <c r="AC123" s="28"/>
      <c r="AD123" s="28"/>
      <c r="AE123" s="28"/>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6"/>
      <c r="BF123" s="26"/>
      <c r="BG123" s="26"/>
      <c r="BH123" s="26"/>
      <c r="BI123" s="26"/>
      <c r="BJ123" s="27"/>
      <c r="BK123" s="27"/>
      <c r="BL123" s="27"/>
      <c r="BM123" s="27"/>
      <c r="BN123" s="27"/>
      <c r="BO123" s="27"/>
      <c r="BP123" s="27"/>
      <c r="BQ123" s="27"/>
      <c r="BR123" s="27"/>
      <c r="BS123" s="27"/>
      <c r="BT123" s="26"/>
      <c r="BU123" s="26"/>
      <c r="BV123" s="26"/>
      <c r="BW123" s="26"/>
      <c r="BX123" s="26"/>
      <c r="BY123" s="29"/>
      <c r="BZ123" s="29"/>
      <c r="CA123" s="29"/>
      <c r="CB123" s="29"/>
      <c r="CC123" s="27"/>
      <c r="CD123" s="27"/>
      <c r="CE123" s="27"/>
      <c r="CF123" s="27"/>
      <c r="CG123" s="27"/>
      <c r="CH123" s="26"/>
      <c r="CI123" s="26"/>
      <c r="CJ123" s="26"/>
      <c r="CK123" s="26"/>
      <c r="CL123" s="26"/>
      <c r="CM123" s="30"/>
      <c r="CN123" s="30"/>
      <c r="CO123" s="30"/>
      <c r="CP123" s="30"/>
      <c r="CQ123" s="26"/>
      <c r="CR123" s="26"/>
      <c r="CS123" s="26"/>
      <c r="CT123" s="26"/>
      <c r="CU123" s="26"/>
      <c r="CV123" s="26"/>
      <c r="CW123" s="26"/>
      <c r="CX123" s="26"/>
      <c r="CY123" s="26"/>
      <c r="CZ123" s="26"/>
      <c r="DA123" s="26"/>
      <c r="DB123" s="26"/>
      <c r="DC123" s="26"/>
      <c r="DD123" s="26"/>
      <c r="DE123" s="26"/>
      <c r="DF123" s="27"/>
      <c r="DG123" s="27"/>
      <c r="DH123" s="27"/>
      <c r="DI123" s="27"/>
      <c r="DJ123" s="27"/>
      <c r="DK123" s="26"/>
      <c r="DL123" s="26"/>
      <c r="DM123" s="26"/>
      <c r="DN123" s="26"/>
      <c r="DO123" s="26"/>
      <c r="DP123" s="27"/>
      <c r="DQ123" s="27"/>
      <c r="DR123" s="27"/>
      <c r="DS123" s="27"/>
      <c r="DT123" s="27"/>
      <c r="DU123" s="30"/>
      <c r="DV123" s="30"/>
      <c r="DW123" s="30"/>
      <c r="DX123" s="30"/>
      <c r="DY123" s="28"/>
      <c r="DZ123" s="28"/>
      <c r="EA123" s="28"/>
      <c r="EB123" s="28"/>
      <c r="EC123" s="28"/>
      <c r="ED123" s="27"/>
      <c r="EE123" s="27"/>
      <c r="EF123" s="27"/>
      <c r="EG123" s="27"/>
      <c r="EH123" s="27"/>
      <c r="EI123" s="27"/>
      <c r="EJ123" s="27"/>
      <c r="EK123" s="27"/>
      <c r="EL123" s="27"/>
      <c r="EM123" s="27"/>
      <c r="EN123" s="26"/>
      <c r="EO123" s="26"/>
      <c r="EP123" s="26"/>
      <c r="EQ123" s="26"/>
      <c r="ER123" s="26"/>
      <c r="ES123" s="27"/>
      <c r="ET123" s="27"/>
      <c r="EU123" s="27"/>
      <c r="EV123" s="27"/>
      <c r="EW123" s="27"/>
      <c r="EX123" s="27"/>
      <c r="EY123" s="27"/>
      <c r="EZ123" s="27"/>
      <c r="FA123" s="27"/>
      <c r="FB123" s="27"/>
      <c r="FC123" s="27"/>
      <c r="FD123" s="27"/>
      <c r="FE123" s="27"/>
      <c r="FF123" s="27"/>
      <c r="FG123" s="27"/>
      <c r="FH123" s="28"/>
      <c r="FI123" s="28"/>
      <c r="FJ123" s="28"/>
      <c r="FK123" s="28"/>
      <c r="FL123" s="28"/>
      <c r="FM123" s="28"/>
      <c r="FN123" s="28"/>
      <c r="FO123" s="28"/>
      <c r="FP123" s="28"/>
      <c r="FQ123" s="28"/>
      <c r="FR123" s="26"/>
      <c r="FS123" s="26"/>
      <c r="FT123" s="26"/>
      <c r="FU123" s="26"/>
      <c r="FV123" s="26"/>
      <c r="FW123" s="28"/>
      <c r="FX123" s="28"/>
      <c r="FY123" s="28"/>
      <c r="FZ123" s="28"/>
      <c r="GA123" s="28"/>
      <c r="GB123" s="30"/>
      <c r="GC123" s="30"/>
      <c r="GD123" s="30"/>
      <c r="GE123" s="30"/>
      <c r="GF123" s="27"/>
      <c r="GG123" s="27"/>
      <c r="GH123" s="27"/>
      <c r="GI123" s="27"/>
      <c r="GJ123" s="27"/>
      <c r="GK123" s="27"/>
      <c r="GL123" s="27"/>
      <c r="GM123" s="27"/>
      <c r="GN123" s="27"/>
      <c r="GO123" s="27"/>
      <c r="GP123" s="27"/>
      <c r="GQ123" s="27"/>
      <c r="GR123" s="27"/>
      <c r="GS123" s="27"/>
      <c r="GT123" s="27"/>
      <c r="GU123" s="27"/>
      <c r="GV123" s="27"/>
      <c r="GW123" s="27"/>
      <c r="GX123" s="30"/>
      <c r="GY123" s="30"/>
      <c r="GZ123" s="30"/>
      <c r="HA123" s="30"/>
      <c r="HB123" s="28"/>
      <c r="HC123" s="28"/>
      <c r="HD123" s="28"/>
      <c r="HE123" s="28"/>
      <c r="HF123" s="28"/>
      <c r="HG123" s="28"/>
      <c r="HH123" s="28"/>
      <c r="HI123" s="28"/>
      <c r="HJ123" s="28"/>
      <c r="HK123" s="28"/>
      <c r="HL123" s="27"/>
      <c r="HM123" s="27"/>
      <c r="HN123" s="27"/>
      <c r="HO123" s="27"/>
      <c r="HP123" s="27"/>
      <c r="HQ123" s="27"/>
      <c r="HR123" s="27"/>
      <c r="HS123" s="27"/>
      <c r="HT123" s="27"/>
      <c r="HU123" s="27"/>
      <c r="HV123" s="27"/>
      <c r="HW123" s="27"/>
      <c r="HX123" s="27"/>
      <c r="HY123" s="27"/>
      <c r="HZ123" s="27"/>
      <c r="IA123" s="27"/>
      <c r="IB123" s="27"/>
      <c r="IC123" s="27"/>
      <c r="ID123" s="27"/>
      <c r="IE123" s="27"/>
    </row>
    <row r="124" spans="1:239" hidden="1" x14ac:dyDescent="0.25">
      <c r="A124" s="25">
        <v>1895</v>
      </c>
      <c r="B124" s="26"/>
      <c r="C124" s="26"/>
      <c r="D124" s="26"/>
      <c r="E124" s="26"/>
      <c r="F124" s="26"/>
      <c r="G124" s="27"/>
      <c r="H124" s="27"/>
      <c r="I124" s="27"/>
      <c r="J124" s="27"/>
      <c r="K124" s="27"/>
      <c r="L124" s="26"/>
      <c r="M124" s="26"/>
      <c r="N124" s="26"/>
      <c r="O124" s="26"/>
      <c r="P124" s="26"/>
      <c r="Q124" s="27"/>
      <c r="R124" s="27"/>
      <c r="S124" s="27"/>
      <c r="T124" s="27"/>
      <c r="U124" s="27"/>
      <c r="V124" s="28"/>
      <c r="W124" s="28"/>
      <c r="X124" s="28"/>
      <c r="Y124" s="28"/>
      <c r="Z124" s="28"/>
      <c r="AA124" s="28"/>
      <c r="AB124" s="28"/>
      <c r="AC124" s="28"/>
      <c r="AD124" s="28"/>
      <c r="AE124" s="28"/>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6"/>
      <c r="BF124" s="26"/>
      <c r="BG124" s="26"/>
      <c r="BH124" s="26"/>
      <c r="BI124" s="26"/>
      <c r="BJ124" s="27"/>
      <c r="BK124" s="27"/>
      <c r="BL124" s="27"/>
      <c r="BM124" s="27"/>
      <c r="BN124" s="27"/>
      <c r="BO124" s="27"/>
      <c r="BP124" s="27"/>
      <c r="BQ124" s="27"/>
      <c r="BR124" s="27"/>
      <c r="BS124" s="27"/>
      <c r="BT124" s="26"/>
      <c r="BU124" s="26"/>
      <c r="BV124" s="26"/>
      <c r="BW124" s="26"/>
      <c r="BX124" s="26"/>
      <c r="BY124" s="29"/>
      <c r="BZ124" s="29"/>
      <c r="CA124" s="29"/>
      <c r="CB124" s="29"/>
      <c r="CC124" s="27"/>
      <c r="CD124" s="27"/>
      <c r="CE124" s="27"/>
      <c r="CF124" s="27"/>
      <c r="CG124" s="27"/>
      <c r="CH124" s="26"/>
      <c r="CI124" s="26"/>
      <c r="CJ124" s="26"/>
      <c r="CK124" s="26"/>
      <c r="CL124" s="26"/>
      <c r="CM124" s="30"/>
      <c r="CN124" s="30"/>
      <c r="CO124" s="30"/>
      <c r="CP124" s="30"/>
      <c r="CQ124" s="26"/>
      <c r="CR124" s="26"/>
      <c r="CS124" s="26"/>
      <c r="CT124" s="26"/>
      <c r="CU124" s="26"/>
      <c r="CV124" s="26"/>
      <c r="CW124" s="26"/>
      <c r="CX124" s="26"/>
      <c r="CY124" s="26"/>
      <c r="CZ124" s="26"/>
      <c r="DA124" s="26"/>
      <c r="DB124" s="26"/>
      <c r="DC124" s="26"/>
      <c r="DD124" s="26"/>
      <c r="DE124" s="26"/>
      <c r="DF124" s="27"/>
      <c r="DG124" s="27"/>
      <c r="DH124" s="27"/>
      <c r="DI124" s="27"/>
      <c r="DJ124" s="27"/>
      <c r="DK124" s="26"/>
      <c r="DL124" s="26"/>
      <c r="DM124" s="26"/>
      <c r="DN124" s="26"/>
      <c r="DO124" s="26"/>
      <c r="DP124" s="27"/>
      <c r="DQ124" s="27"/>
      <c r="DR124" s="27"/>
      <c r="DS124" s="27"/>
      <c r="DT124" s="27"/>
      <c r="DU124" s="30"/>
      <c r="DV124" s="30"/>
      <c r="DW124" s="30"/>
      <c r="DX124" s="30"/>
      <c r="DY124" s="28"/>
      <c r="DZ124" s="28"/>
      <c r="EA124" s="28"/>
      <c r="EB124" s="28"/>
      <c r="EC124" s="28"/>
      <c r="ED124" s="27"/>
      <c r="EE124" s="27"/>
      <c r="EF124" s="27"/>
      <c r="EG124" s="27"/>
      <c r="EH124" s="27"/>
      <c r="EI124" s="27"/>
      <c r="EJ124" s="27"/>
      <c r="EK124" s="27"/>
      <c r="EL124" s="27"/>
      <c r="EM124" s="27"/>
      <c r="EN124" s="26"/>
      <c r="EO124" s="26"/>
      <c r="EP124" s="26"/>
      <c r="EQ124" s="26"/>
      <c r="ER124" s="26"/>
      <c r="ES124" s="27"/>
      <c r="ET124" s="27"/>
      <c r="EU124" s="27"/>
      <c r="EV124" s="27"/>
      <c r="EW124" s="27"/>
      <c r="EX124" s="27"/>
      <c r="EY124" s="27"/>
      <c r="EZ124" s="27"/>
      <c r="FA124" s="27"/>
      <c r="FB124" s="27"/>
      <c r="FC124" s="27"/>
      <c r="FD124" s="27"/>
      <c r="FE124" s="27"/>
      <c r="FF124" s="27"/>
      <c r="FG124" s="27"/>
      <c r="FH124" s="28"/>
      <c r="FI124" s="28"/>
      <c r="FJ124" s="28"/>
      <c r="FK124" s="28"/>
      <c r="FL124" s="28"/>
      <c r="FM124" s="28"/>
      <c r="FN124" s="28"/>
      <c r="FO124" s="28"/>
      <c r="FP124" s="28"/>
      <c r="FQ124" s="28"/>
      <c r="FR124" s="26"/>
      <c r="FS124" s="26"/>
      <c r="FT124" s="26"/>
      <c r="FU124" s="26"/>
      <c r="FV124" s="26"/>
      <c r="FW124" s="28"/>
      <c r="FX124" s="28"/>
      <c r="FY124" s="28"/>
      <c r="FZ124" s="28"/>
      <c r="GA124" s="28"/>
      <c r="GB124" s="30"/>
      <c r="GC124" s="30"/>
      <c r="GD124" s="30"/>
      <c r="GE124" s="30"/>
      <c r="GF124" s="27"/>
      <c r="GG124" s="27"/>
      <c r="GH124" s="27"/>
      <c r="GI124" s="27"/>
      <c r="GJ124" s="27"/>
      <c r="GK124" s="27"/>
      <c r="GL124" s="27"/>
      <c r="GM124" s="27"/>
      <c r="GN124" s="27"/>
      <c r="GO124" s="27"/>
      <c r="GP124" s="27"/>
      <c r="GQ124" s="27"/>
      <c r="GR124" s="27"/>
      <c r="GS124" s="27"/>
      <c r="GT124" s="27"/>
      <c r="GU124" s="27"/>
      <c r="GV124" s="27"/>
      <c r="GW124" s="27"/>
      <c r="GX124" s="30"/>
      <c r="GY124" s="30"/>
      <c r="GZ124" s="30"/>
      <c r="HA124" s="30"/>
      <c r="HB124" s="28"/>
      <c r="HC124" s="28"/>
      <c r="HD124" s="28"/>
      <c r="HE124" s="28"/>
      <c r="HF124" s="28"/>
      <c r="HG124" s="28"/>
      <c r="HH124" s="28"/>
      <c r="HI124" s="28"/>
      <c r="HJ124" s="28"/>
      <c r="HK124" s="28"/>
      <c r="HL124" s="27"/>
      <c r="HM124" s="27"/>
      <c r="HN124" s="27"/>
      <c r="HO124" s="27"/>
      <c r="HP124" s="27"/>
      <c r="HQ124" s="27"/>
      <c r="HR124" s="27"/>
      <c r="HS124" s="27"/>
      <c r="HT124" s="27"/>
      <c r="HU124" s="27"/>
      <c r="HV124" s="27"/>
      <c r="HW124" s="27"/>
      <c r="HX124" s="27"/>
      <c r="HY124" s="27"/>
      <c r="HZ124" s="27"/>
      <c r="IA124" s="27"/>
      <c r="IB124" s="27"/>
      <c r="IC124" s="27"/>
      <c r="ID124" s="27"/>
      <c r="IE124" s="27"/>
    </row>
    <row r="125" spans="1:239" hidden="1" x14ac:dyDescent="0.25">
      <c r="A125" s="25">
        <v>1896</v>
      </c>
      <c r="B125" s="26"/>
      <c r="C125" s="26"/>
      <c r="D125" s="26"/>
      <c r="E125" s="26"/>
      <c r="F125" s="26"/>
      <c r="G125" s="27"/>
      <c r="H125" s="27"/>
      <c r="I125" s="27"/>
      <c r="J125" s="27"/>
      <c r="K125" s="27"/>
      <c r="L125" s="26"/>
      <c r="M125" s="26"/>
      <c r="N125" s="26"/>
      <c r="O125" s="26"/>
      <c r="P125" s="26"/>
      <c r="Q125" s="27"/>
      <c r="R125" s="27"/>
      <c r="S125" s="27"/>
      <c r="T125" s="27"/>
      <c r="U125" s="27"/>
      <c r="V125" s="28"/>
      <c r="W125" s="28"/>
      <c r="X125" s="28"/>
      <c r="Y125" s="28"/>
      <c r="Z125" s="28"/>
      <c r="AA125" s="28"/>
      <c r="AB125" s="28"/>
      <c r="AC125" s="28"/>
      <c r="AD125" s="28"/>
      <c r="AE125" s="28"/>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6"/>
      <c r="BF125" s="26"/>
      <c r="BG125" s="26"/>
      <c r="BH125" s="26"/>
      <c r="BI125" s="26"/>
      <c r="BJ125" s="27"/>
      <c r="BK125" s="27"/>
      <c r="BL125" s="27"/>
      <c r="BM125" s="27"/>
      <c r="BN125" s="27"/>
      <c r="BO125" s="27"/>
      <c r="BP125" s="27"/>
      <c r="BQ125" s="27"/>
      <c r="BR125" s="27"/>
      <c r="BS125" s="27"/>
      <c r="BT125" s="26"/>
      <c r="BU125" s="26"/>
      <c r="BV125" s="26"/>
      <c r="BW125" s="26"/>
      <c r="BX125" s="26"/>
      <c r="BY125" s="29"/>
      <c r="BZ125" s="29"/>
      <c r="CA125" s="29"/>
      <c r="CB125" s="29"/>
      <c r="CC125" s="27"/>
      <c r="CD125" s="27"/>
      <c r="CE125" s="27"/>
      <c r="CF125" s="27"/>
      <c r="CG125" s="27"/>
      <c r="CH125" s="26"/>
      <c r="CI125" s="26"/>
      <c r="CJ125" s="26"/>
      <c r="CK125" s="26"/>
      <c r="CL125" s="26"/>
      <c r="CM125" s="30"/>
      <c r="CN125" s="30"/>
      <c r="CO125" s="30"/>
      <c r="CP125" s="30"/>
      <c r="CQ125" s="26"/>
      <c r="CR125" s="26"/>
      <c r="CS125" s="26"/>
      <c r="CT125" s="26"/>
      <c r="CU125" s="26"/>
      <c r="CV125" s="26"/>
      <c r="CW125" s="26"/>
      <c r="CX125" s="26"/>
      <c r="CY125" s="26"/>
      <c r="CZ125" s="26"/>
      <c r="DA125" s="26"/>
      <c r="DB125" s="26"/>
      <c r="DC125" s="26"/>
      <c r="DD125" s="26"/>
      <c r="DE125" s="26"/>
      <c r="DF125" s="27"/>
      <c r="DG125" s="27"/>
      <c r="DH125" s="27"/>
      <c r="DI125" s="27"/>
      <c r="DJ125" s="27"/>
      <c r="DK125" s="26"/>
      <c r="DL125" s="26"/>
      <c r="DM125" s="26"/>
      <c r="DN125" s="26"/>
      <c r="DO125" s="26"/>
      <c r="DP125" s="27"/>
      <c r="DQ125" s="27"/>
      <c r="DR125" s="27"/>
      <c r="DS125" s="27"/>
      <c r="DT125" s="27"/>
      <c r="DU125" s="30"/>
      <c r="DV125" s="30"/>
      <c r="DW125" s="30"/>
      <c r="DX125" s="30"/>
      <c r="DY125" s="28"/>
      <c r="DZ125" s="28"/>
      <c r="EA125" s="28"/>
      <c r="EB125" s="28"/>
      <c r="EC125" s="28"/>
      <c r="ED125" s="27"/>
      <c r="EE125" s="27"/>
      <c r="EF125" s="27"/>
      <c r="EG125" s="27"/>
      <c r="EH125" s="27"/>
      <c r="EI125" s="27"/>
      <c r="EJ125" s="27"/>
      <c r="EK125" s="27"/>
      <c r="EL125" s="27"/>
      <c r="EM125" s="27"/>
      <c r="EN125" s="26"/>
      <c r="EO125" s="26"/>
      <c r="EP125" s="26"/>
      <c r="EQ125" s="26"/>
      <c r="ER125" s="26"/>
      <c r="ES125" s="27"/>
      <c r="ET125" s="27"/>
      <c r="EU125" s="27"/>
      <c r="EV125" s="27"/>
      <c r="EW125" s="27"/>
      <c r="EX125" s="27"/>
      <c r="EY125" s="27"/>
      <c r="EZ125" s="27"/>
      <c r="FA125" s="27"/>
      <c r="FB125" s="27"/>
      <c r="FC125" s="27"/>
      <c r="FD125" s="27"/>
      <c r="FE125" s="27"/>
      <c r="FF125" s="27"/>
      <c r="FG125" s="27"/>
      <c r="FH125" s="28"/>
      <c r="FI125" s="28"/>
      <c r="FJ125" s="28"/>
      <c r="FK125" s="28"/>
      <c r="FL125" s="28"/>
      <c r="FM125" s="28"/>
      <c r="FN125" s="28"/>
      <c r="FO125" s="28"/>
      <c r="FP125" s="28"/>
      <c r="FQ125" s="28"/>
      <c r="FR125" s="26"/>
      <c r="FS125" s="26"/>
      <c r="FT125" s="26"/>
      <c r="FU125" s="26"/>
      <c r="FV125" s="26"/>
      <c r="FW125" s="28"/>
      <c r="FX125" s="28"/>
      <c r="FY125" s="28"/>
      <c r="FZ125" s="28"/>
      <c r="GA125" s="28"/>
      <c r="GB125" s="30"/>
      <c r="GC125" s="30"/>
      <c r="GD125" s="30"/>
      <c r="GE125" s="30"/>
      <c r="GF125" s="27"/>
      <c r="GG125" s="27"/>
      <c r="GH125" s="27"/>
      <c r="GI125" s="27"/>
      <c r="GJ125" s="27"/>
      <c r="GK125" s="27"/>
      <c r="GL125" s="27"/>
      <c r="GM125" s="27"/>
      <c r="GN125" s="27"/>
      <c r="GO125" s="27"/>
      <c r="GP125" s="27"/>
      <c r="GQ125" s="27"/>
      <c r="GR125" s="27"/>
      <c r="GS125" s="27"/>
      <c r="GT125" s="27"/>
      <c r="GU125" s="27"/>
      <c r="GV125" s="27"/>
      <c r="GW125" s="27"/>
      <c r="GX125" s="30"/>
      <c r="GY125" s="30"/>
      <c r="GZ125" s="30"/>
      <c r="HA125" s="30"/>
      <c r="HB125" s="28"/>
      <c r="HC125" s="28"/>
      <c r="HD125" s="28"/>
      <c r="HE125" s="28"/>
      <c r="HF125" s="28"/>
      <c r="HG125" s="28"/>
      <c r="HH125" s="28"/>
      <c r="HI125" s="28"/>
      <c r="HJ125" s="28"/>
      <c r="HK125" s="28"/>
      <c r="HL125" s="27"/>
      <c r="HM125" s="27"/>
      <c r="HN125" s="27"/>
      <c r="HO125" s="27"/>
      <c r="HP125" s="27"/>
      <c r="HQ125" s="27"/>
      <c r="HR125" s="27"/>
      <c r="HS125" s="27"/>
      <c r="HT125" s="27"/>
      <c r="HU125" s="27"/>
      <c r="HV125" s="27"/>
      <c r="HW125" s="27"/>
      <c r="HX125" s="27"/>
      <c r="HY125" s="27"/>
      <c r="HZ125" s="27"/>
      <c r="IA125" s="27"/>
      <c r="IB125" s="27"/>
      <c r="IC125" s="27"/>
      <c r="ID125" s="27"/>
      <c r="IE125" s="27"/>
    </row>
    <row r="126" spans="1:239" hidden="1" x14ac:dyDescent="0.25">
      <c r="A126" s="25">
        <v>1897</v>
      </c>
      <c r="B126" s="26"/>
      <c r="C126" s="26"/>
      <c r="D126" s="26"/>
      <c r="E126" s="26"/>
      <c r="F126" s="26"/>
      <c r="G126" s="27"/>
      <c r="H126" s="27"/>
      <c r="I126" s="27"/>
      <c r="J126" s="27"/>
      <c r="K126" s="27"/>
      <c r="L126" s="26"/>
      <c r="M126" s="26"/>
      <c r="N126" s="26"/>
      <c r="O126" s="26"/>
      <c r="P126" s="26"/>
      <c r="Q126" s="27"/>
      <c r="R126" s="27"/>
      <c r="S126" s="27"/>
      <c r="T126" s="27"/>
      <c r="U126" s="27"/>
      <c r="V126" s="28"/>
      <c r="W126" s="28"/>
      <c r="X126" s="28"/>
      <c r="Y126" s="28"/>
      <c r="Z126" s="28"/>
      <c r="AA126" s="28"/>
      <c r="AB126" s="28"/>
      <c r="AC126" s="28"/>
      <c r="AD126" s="28"/>
      <c r="AE126" s="28"/>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6"/>
      <c r="BF126" s="26"/>
      <c r="BG126" s="26"/>
      <c r="BH126" s="26"/>
      <c r="BI126" s="26"/>
      <c r="BJ126" s="27"/>
      <c r="BK126" s="27"/>
      <c r="BL126" s="27"/>
      <c r="BM126" s="27"/>
      <c r="BN126" s="27"/>
      <c r="BO126" s="27"/>
      <c r="BP126" s="27"/>
      <c r="BQ126" s="27"/>
      <c r="BR126" s="27"/>
      <c r="BS126" s="27"/>
      <c r="BT126" s="26"/>
      <c r="BU126" s="26"/>
      <c r="BV126" s="26"/>
      <c r="BW126" s="26"/>
      <c r="BX126" s="26"/>
      <c r="BY126" s="29"/>
      <c r="BZ126" s="29"/>
      <c r="CA126" s="29"/>
      <c r="CB126" s="29"/>
      <c r="CC126" s="27"/>
      <c r="CD126" s="27"/>
      <c r="CE126" s="27"/>
      <c r="CF126" s="27"/>
      <c r="CG126" s="27"/>
      <c r="CH126" s="26"/>
      <c r="CI126" s="26"/>
      <c r="CJ126" s="26"/>
      <c r="CK126" s="26"/>
      <c r="CL126" s="26"/>
      <c r="CM126" s="30"/>
      <c r="CN126" s="30"/>
      <c r="CO126" s="30"/>
      <c r="CP126" s="30"/>
      <c r="CQ126" s="26"/>
      <c r="CR126" s="26"/>
      <c r="CS126" s="26"/>
      <c r="CT126" s="26"/>
      <c r="CU126" s="26"/>
      <c r="CV126" s="26"/>
      <c r="CW126" s="26"/>
      <c r="CX126" s="26"/>
      <c r="CY126" s="26"/>
      <c r="CZ126" s="26"/>
      <c r="DA126" s="26"/>
      <c r="DB126" s="26"/>
      <c r="DC126" s="26"/>
      <c r="DD126" s="26"/>
      <c r="DE126" s="26"/>
      <c r="DF126" s="27"/>
      <c r="DG126" s="27"/>
      <c r="DH126" s="27"/>
      <c r="DI126" s="27"/>
      <c r="DJ126" s="27"/>
      <c r="DK126" s="26"/>
      <c r="DL126" s="26"/>
      <c r="DM126" s="26"/>
      <c r="DN126" s="26"/>
      <c r="DO126" s="26"/>
      <c r="DP126" s="27"/>
      <c r="DQ126" s="27"/>
      <c r="DR126" s="27"/>
      <c r="DS126" s="27"/>
      <c r="DT126" s="27"/>
      <c r="DU126" s="30"/>
      <c r="DV126" s="30"/>
      <c r="DW126" s="30"/>
      <c r="DX126" s="30"/>
      <c r="DY126" s="28"/>
      <c r="DZ126" s="28"/>
      <c r="EA126" s="28"/>
      <c r="EB126" s="28"/>
      <c r="EC126" s="28"/>
      <c r="ED126" s="27"/>
      <c r="EE126" s="27"/>
      <c r="EF126" s="27"/>
      <c r="EG126" s="27"/>
      <c r="EH126" s="27"/>
      <c r="EI126" s="27"/>
      <c r="EJ126" s="27"/>
      <c r="EK126" s="27"/>
      <c r="EL126" s="27"/>
      <c r="EM126" s="27"/>
      <c r="EN126" s="26"/>
      <c r="EO126" s="26"/>
      <c r="EP126" s="26"/>
      <c r="EQ126" s="26"/>
      <c r="ER126" s="26"/>
      <c r="ES126" s="27"/>
      <c r="ET126" s="27"/>
      <c r="EU126" s="27"/>
      <c r="EV126" s="27"/>
      <c r="EW126" s="27"/>
      <c r="EX126" s="27"/>
      <c r="EY126" s="27"/>
      <c r="EZ126" s="27"/>
      <c r="FA126" s="27"/>
      <c r="FB126" s="27"/>
      <c r="FC126" s="27"/>
      <c r="FD126" s="27"/>
      <c r="FE126" s="27"/>
      <c r="FF126" s="27"/>
      <c r="FG126" s="27"/>
      <c r="FH126" s="28"/>
      <c r="FI126" s="28"/>
      <c r="FJ126" s="28"/>
      <c r="FK126" s="28"/>
      <c r="FL126" s="28"/>
      <c r="FM126" s="28"/>
      <c r="FN126" s="28"/>
      <c r="FO126" s="28"/>
      <c r="FP126" s="28"/>
      <c r="FQ126" s="28"/>
      <c r="FR126" s="26"/>
      <c r="FS126" s="26"/>
      <c r="FT126" s="26"/>
      <c r="FU126" s="26"/>
      <c r="FV126" s="26"/>
      <c r="FW126" s="28"/>
      <c r="FX126" s="28"/>
      <c r="FY126" s="28"/>
      <c r="FZ126" s="28"/>
      <c r="GA126" s="28"/>
      <c r="GB126" s="30"/>
      <c r="GC126" s="30"/>
      <c r="GD126" s="30"/>
      <c r="GE126" s="30"/>
      <c r="GF126" s="27"/>
      <c r="GG126" s="27"/>
      <c r="GH126" s="27"/>
      <c r="GI126" s="27"/>
      <c r="GJ126" s="27"/>
      <c r="GK126" s="27"/>
      <c r="GL126" s="27"/>
      <c r="GM126" s="27"/>
      <c r="GN126" s="27"/>
      <c r="GO126" s="27"/>
      <c r="GP126" s="27"/>
      <c r="GQ126" s="27"/>
      <c r="GR126" s="27"/>
      <c r="GS126" s="27"/>
      <c r="GT126" s="27"/>
      <c r="GU126" s="27"/>
      <c r="GV126" s="27"/>
      <c r="GW126" s="27"/>
      <c r="GX126" s="30"/>
      <c r="GY126" s="30"/>
      <c r="GZ126" s="30"/>
      <c r="HA126" s="30"/>
      <c r="HB126" s="28"/>
      <c r="HC126" s="28"/>
      <c r="HD126" s="28"/>
      <c r="HE126" s="28"/>
      <c r="HF126" s="28"/>
      <c r="HG126" s="28"/>
      <c r="HH126" s="28"/>
      <c r="HI126" s="28"/>
      <c r="HJ126" s="28"/>
      <c r="HK126" s="28"/>
      <c r="HL126" s="27"/>
      <c r="HM126" s="27"/>
      <c r="HN126" s="27"/>
      <c r="HO126" s="27"/>
      <c r="HP126" s="27"/>
      <c r="HQ126" s="27"/>
      <c r="HR126" s="27"/>
      <c r="HS126" s="27"/>
      <c r="HT126" s="27"/>
      <c r="HU126" s="27"/>
      <c r="HV126" s="27"/>
      <c r="HW126" s="27"/>
      <c r="HX126" s="27"/>
      <c r="HY126" s="27"/>
      <c r="HZ126" s="27"/>
      <c r="IA126" s="27"/>
      <c r="IB126" s="27"/>
      <c r="IC126" s="27"/>
      <c r="ID126" s="27"/>
      <c r="IE126" s="27"/>
    </row>
    <row r="127" spans="1:239" hidden="1" x14ac:dyDescent="0.25">
      <c r="A127" s="25">
        <v>1898</v>
      </c>
      <c r="B127" s="26"/>
      <c r="C127" s="26"/>
      <c r="D127" s="26"/>
      <c r="E127" s="26"/>
      <c r="F127" s="26"/>
      <c r="G127" s="27"/>
      <c r="H127" s="27"/>
      <c r="I127" s="27"/>
      <c r="J127" s="27"/>
      <c r="K127" s="27"/>
      <c r="L127" s="26"/>
      <c r="M127" s="26"/>
      <c r="N127" s="26"/>
      <c r="O127" s="26"/>
      <c r="P127" s="26"/>
      <c r="Q127" s="27"/>
      <c r="R127" s="27"/>
      <c r="S127" s="27"/>
      <c r="T127" s="27"/>
      <c r="U127" s="27"/>
      <c r="V127" s="28"/>
      <c r="W127" s="28"/>
      <c r="X127" s="28"/>
      <c r="Y127" s="28"/>
      <c r="Z127" s="28"/>
      <c r="AA127" s="28"/>
      <c r="AB127" s="28"/>
      <c r="AC127" s="28"/>
      <c r="AD127" s="28"/>
      <c r="AE127" s="28"/>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6"/>
      <c r="BF127" s="26"/>
      <c r="BG127" s="26"/>
      <c r="BH127" s="26"/>
      <c r="BI127" s="26"/>
      <c r="BJ127" s="27"/>
      <c r="BK127" s="27"/>
      <c r="BL127" s="27"/>
      <c r="BM127" s="27"/>
      <c r="BN127" s="27"/>
      <c r="BO127" s="27"/>
      <c r="BP127" s="27"/>
      <c r="BQ127" s="27"/>
      <c r="BR127" s="27"/>
      <c r="BS127" s="27"/>
      <c r="BT127" s="26"/>
      <c r="BU127" s="26"/>
      <c r="BV127" s="26"/>
      <c r="BW127" s="26"/>
      <c r="BX127" s="26"/>
      <c r="BY127" s="29"/>
      <c r="BZ127" s="29"/>
      <c r="CA127" s="29"/>
      <c r="CB127" s="29"/>
      <c r="CC127" s="27"/>
      <c r="CD127" s="27"/>
      <c r="CE127" s="27"/>
      <c r="CF127" s="27"/>
      <c r="CG127" s="27"/>
      <c r="CH127" s="26"/>
      <c r="CI127" s="26"/>
      <c r="CJ127" s="26"/>
      <c r="CK127" s="26"/>
      <c r="CL127" s="26"/>
      <c r="CM127" s="30"/>
      <c r="CN127" s="30"/>
      <c r="CO127" s="30"/>
      <c r="CP127" s="30"/>
      <c r="CQ127" s="26"/>
      <c r="CR127" s="26"/>
      <c r="CS127" s="26"/>
      <c r="CT127" s="26"/>
      <c r="CU127" s="26"/>
      <c r="CV127" s="26"/>
      <c r="CW127" s="26"/>
      <c r="CX127" s="26"/>
      <c r="CY127" s="26"/>
      <c r="CZ127" s="26"/>
      <c r="DA127" s="26"/>
      <c r="DB127" s="26"/>
      <c r="DC127" s="26"/>
      <c r="DD127" s="26"/>
      <c r="DE127" s="26"/>
      <c r="DF127" s="27"/>
      <c r="DG127" s="27"/>
      <c r="DH127" s="27"/>
      <c r="DI127" s="27"/>
      <c r="DJ127" s="27"/>
      <c r="DK127" s="26"/>
      <c r="DL127" s="26"/>
      <c r="DM127" s="26"/>
      <c r="DN127" s="26"/>
      <c r="DO127" s="26"/>
      <c r="DP127" s="27"/>
      <c r="DQ127" s="27"/>
      <c r="DR127" s="27"/>
      <c r="DS127" s="27"/>
      <c r="DT127" s="27"/>
      <c r="DU127" s="30"/>
      <c r="DV127" s="30"/>
      <c r="DW127" s="30"/>
      <c r="DX127" s="30"/>
      <c r="DY127" s="28"/>
      <c r="DZ127" s="28"/>
      <c r="EA127" s="28"/>
      <c r="EB127" s="28"/>
      <c r="EC127" s="28"/>
      <c r="ED127" s="27"/>
      <c r="EE127" s="27"/>
      <c r="EF127" s="27"/>
      <c r="EG127" s="27"/>
      <c r="EH127" s="27"/>
      <c r="EI127" s="27"/>
      <c r="EJ127" s="27"/>
      <c r="EK127" s="27"/>
      <c r="EL127" s="27"/>
      <c r="EM127" s="27"/>
      <c r="EN127" s="26"/>
      <c r="EO127" s="26"/>
      <c r="EP127" s="26"/>
      <c r="EQ127" s="26"/>
      <c r="ER127" s="26"/>
      <c r="ES127" s="27"/>
      <c r="ET127" s="27"/>
      <c r="EU127" s="27"/>
      <c r="EV127" s="27"/>
      <c r="EW127" s="27"/>
      <c r="EX127" s="27"/>
      <c r="EY127" s="27"/>
      <c r="EZ127" s="27"/>
      <c r="FA127" s="27"/>
      <c r="FB127" s="27"/>
      <c r="FC127" s="27"/>
      <c r="FD127" s="27"/>
      <c r="FE127" s="27"/>
      <c r="FF127" s="27"/>
      <c r="FG127" s="27"/>
      <c r="FH127" s="28"/>
      <c r="FI127" s="28"/>
      <c r="FJ127" s="28"/>
      <c r="FK127" s="28"/>
      <c r="FL127" s="28"/>
      <c r="FM127" s="28"/>
      <c r="FN127" s="28"/>
      <c r="FO127" s="28"/>
      <c r="FP127" s="28"/>
      <c r="FQ127" s="28"/>
      <c r="FR127" s="26"/>
      <c r="FS127" s="26"/>
      <c r="FT127" s="26"/>
      <c r="FU127" s="26"/>
      <c r="FV127" s="26"/>
      <c r="FW127" s="28"/>
      <c r="FX127" s="28"/>
      <c r="FY127" s="28"/>
      <c r="FZ127" s="28"/>
      <c r="GA127" s="28"/>
      <c r="GB127" s="30"/>
      <c r="GC127" s="30"/>
      <c r="GD127" s="30"/>
      <c r="GE127" s="30"/>
      <c r="GF127" s="27"/>
      <c r="GG127" s="27"/>
      <c r="GH127" s="27"/>
      <c r="GI127" s="27"/>
      <c r="GJ127" s="27"/>
      <c r="GK127" s="27"/>
      <c r="GL127" s="27"/>
      <c r="GM127" s="27"/>
      <c r="GN127" s="27"/>
      <c r="GO127" s="27"/>
      <c r="GP127" s="27"/>
      <c r="GQ127" s="27"/>
      <c r="GR127" s="27"/>
      <c r="GS127" s="27"/>
      <c r="GT127" s="27"/>
      <c r="GU127" s="27"/>
      <c r="GV127" s="27"/>
      <c r="GW127" s="27"/>
      <c r="GX127" s="30"/>
      <c r="GY127" s="30"/>
      <c r="GZ127" s="30"/>
      <c r="HA127" s="30"/>
      <c r="HB127" s="28"/>
      <c r="HC127" s="28"/>
      <c r="HD127" s="28"/>
      <c r="HE127" s="28"/>
      <c r="HF127" s="28"/>
      <c r="HG127" s="28"/>
      <c r="HH127" s="28"/>
      <c r="HI127" s="28"/>
      <c r="HJ127" s="28"/>
      <c r="HK127" s="28"/>
      <c r="HL127" s="27"/>
      <c r="HM127" s="27"/>
      <c r="HN127" s="27"/>
      <c r="HO127" s="27"/>
      <c r="HP127" s="27"/>
      <c r="HQ127" s="27"/>
      <c r="HR127" s="27"/>
      <c r="HS127" s="27"/>
      <c r="HT127" s="27"/>
      <c r="HU127" s="27"/>
      <c r="HV127" s="27"/>
      <c r="HW127" s="27"/>
      <c r="HX127" s="27"/>
      <c r="HY127" s="27"/>
      <c r="HZ127" s="27"/>
      <c r="IA127" s="27"/>
      <c r="IB127" s="27"/>
      <c r="IC127" s="27"/>
      <c r="ID127" s="27"/>
      <c r="IE127" s="27"/>
    </row>
    <row r="128" spans="1:239" hidden="1" x14ac:dyDescent="0.25">
      <c r="A128" s="25">
        <v>1899</v>
      </c>
      <c r="B128" s="26"/>
      <c r="C128" s="26"/>
      <c r="D128" s="26"/>
      <c r="E128" s="26"/>
      <c r="F128" s="26"/>
      <c r="G128" s="31"/>
      <c r="H128" s="31"/>
      <c r="I128" s="31"/>
      <c r="J128" s="31"/>
      <c r="K128" s="31"/>
      <c r="L128" s="26"/>
      <c r="M128" s="26"/>
      <c r="N128" s="26"/>
      <c r="O128" s="26"/>
      <c r="P128" s="26"/>
      <c r="Q128" s="31"/>
      <c r="R128" s="31"/>
      <c r="S128" s="31"/>
      <c r="T128" s="31"/>
      <c r="U128" s="31"/>
      <c r="V128" s="28"/>
      <c r="W128" s="28"/>
      <c r="X128" s="28"/>
      <c r="Y128" s="28"/>
      <c r="Z128" s="28"/>
      <c r="AA128" s="28"/>
      <c r="AB128" s="28"/>
      <c r="AC128" s="28"/>
      <c r="AD128" s="28"/>
      <c r="AE128" s="28"/>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26"/>
      <c r="BF128" s="26"/>
      <c r="BG128" s="26"/>
      <c r="BH128" s="26"/>
      <c r="BI128" s="26"/>
      <c r="BJ128" s="31"/>
      <c r="BK128" s="31"/>
      <c r="BL128" s="31"/>
      <c r="BM128" s="31"/>
      <c r="BN128" s="31"/>
      <c r="BO128" s="31"/>
      <c r="BP128" s="31"/>
      <c r="BQ128" s="31"/>
      <c r="BR128" s="31"/>
      <c r="BS128" s="31"/>
      <c r="BT128" s="26"/>
      <c r="BU128" s="26"/>
      <c r="BV128" s="26"/>
      <c r="BW128" s="26"/>
      <c r="BX128" s="26"/>
      <c r="BY128" s="32"/>
      <c r="BZ128" s="32"/>
      <c r="CA128" s="32"/>
      <c r="CB128" s="32"/>
      <c r="CC128" s="31"/>
      <c r="CD128" s="31"/>
      <c r="CE128" s="31"/>
      <c r="CF128" s="31"/>
      <c r="CG128" s="31"/>
      <c r="CH128" s="26"/>
      <c r="CI128" s="26"/>
      <c r="CJ128" s="26"/>
      <c r="CK128" s="26"/>
      <c r="CL128" s="26"/>
      <c r="CM128" s="33"/>
      <c r="CN128" s="33"/>
      <c r="CO128" s="33"/>
      <c r="CP128" s="33"/>
      <c r="CQ128" s="26"/>
      <c r="CR128" s="26"/>
      <c r="CS128" s="26"/>
      <c r="CT128" s="26"/>
      <c r="CU128" s="26"/>
      <c r="CV128" s="26"/>
      <c r="CW128" s="26"/>
      <c r="CX128" s="26"/>
      <c r="CY128" s="26"/>
      <c r="CZ128" s="26"/>
      <c r="DA128" s="26"/>
      <c r="DB128" s="26"/>
      <c r="DC128" s="26"/>
      <c r="DD128" s="26"/>
      <c r="DE128" s="26"/>
      <c r="DF128" s="31"/>
      <c r="DG128" s="31"/>
      <c r="DH128" s="31"/>
      <c r="DI128" s="31"/>
      <c r="DJ128" s="31"/>
      <c r="DK128" s="26"/>
      <c r="DL128" s="26"/>
      <c r="DM128" s="26"/>
      <c r="DN128" s="26"/>
      <c r="DO128" s="26"/>
      <c r="DP128" s="31"/>
      <c r="DQ128" s="31"/>
      <c r="DR128" s="31"/>
      <c r="DS128" s="31"/>
      <c r="DT128" s="31"/>
      <c r="DU128" s="33"/>
      <c r="DV128" s="33"/>
      <c r="DW128" s="33"/>
      <c r="DX128" s="33"/>
      <c r="DY128" s="28"/>
      <c r="DZ128" s="28"/>
      <c r="EA128" s="28"/>
      <c r="EB128" s="28"/>
      <c r="EC128" s="28"/>
      <c r="ED128" s="31"/>
      <c r="EE128" s="31"/>
      <c r="EF128" s="31"/>
      <c r="EG128" s="31"/>
      <c r="EH128" s="31"/>
      <c r="EI128" s="31"/>
      <c r="EJ128" s="31"/>
      <c r="EK128" s="31"/>
      <c r="EL128" s="31"/>
      <c r="EM128" s="31"/>
      <c r="EN128" s="26"/>
      <c r="EO128" s="26"/>
      <c r="EP128" s="26"/>
      <c r="EQ128" s="26"/>
      <c r="ER128" s="26"/>
      <c r="ES128" s="31"/>
      <c r="ET128" s="31"/>
      <c r="EU128" s="31"/>
      <c r="EV128" s="31"/>
      <c r="EW128" s="31"/>
      <c r="EX128" s="31"/>
      <c r="EY128" s="31"/>
      <c r="EZ128" s="31"/>
      <c r="FA128" s="31"/>
      <c r="FB128" s="31"/>
      <c r="FC128" s="31"/>
      <c r="FD128" s="31"/>
      <c r="FE128" s="31"/>
      <c r="FF128" s="31"/>
      <c r="FG128" s="31"/>
      <c r="FH128" s="28"/>
      <c r="FI128" s="28"/>
      <c r="FJ128" s="28"/>
      <c r="FK128" s="28"/>
      <c r="FL128" s="28"/>
      <c r="FM128" s="28"/>
      <c r="FN128" s="28"/>
      <c r="FO128" s="28"/>
      <c r="FP128" s="28"/>
      <c r="FQ128" s="28"/>
      <c r="FR128" s="26"/>
      <c r="FS128" s="26"/>
      <c r="FT128" s="26"/>
      <c r="FU128" s="26"/>
      <c r="FV128" s="26"/>
      <c r="FW128" s="28"/>
      <c r="FX128" s="28"/>
      <c r="FY128" s="28"/>
      <c r="FZ128" s="28"/>
      <c r="GA128" s="28"/>
      <c r="GB128" s="33"/>
      <c r="GC128" s="33"/>
      <c r="GD128" s="33"/>
      <c r="GE128" s="33"/>
      <c r="GF128" s="31"/>
      <c r="GG128" s="31"/>
      <c r="GH128" s="31"/>
      <c r="GI128" s="31"/>
      <c r="GJ128" s="31"/>
      <c r="GK128" s="31"/>
      <c r="GL128" s="31"/>
      <c r="GM128" s="31"/>
      <c r="GN128" s="31"/>
      <c r="GO128" s="31"/>
      <c r="GP128" s="31"/>
      <c r="GQ128" s="31"/>
      <c r="GR128" s="31"/>
      <c r="GS128" s="31"/>
      <c r="GT128" s="31"/>
      <c r="GU128" s="31"/>
      <c r="GV128" s="31"/>
      <c r="GW128" s="31"/>
      <c r="GX128" s="33"/>
      <c r="GY128" s="33"/>
      <c r="GZ128" s="33"/>
      <c r="HA128" s="33"/>
      <c r="HB128" s="28"/>
      <c r="HC128" s="28"/>
      <c r="HD128" s="28"/>
      <c r="HE128" s="28"/>
      <c r="HF128" s="28"/>
      <c r="HG128" s="28"/>
      <c r="HH128" s="28"/>
      <c r="HI128" s="28"/>
      <c r="HJ128" s="28"/>
      <c r="HK128" s="28"/>
      <c r="HL128" s="31"/>
      <c r="HM128" s="31"/>
      <c r="HN128" s="31"/>
      <c r="HO128" s="31"/>
      <c r="HP128" s="31"/>
      <c r="HQ128" s="31"/>
      <c r="HR128" s="31"/>
      <c r="HS128" s="31"/>
      <c r="HT128" s="31"/>
      <c r="HU128" s="31"/>
      <c r="HV128" s="31"/>
      <c r="HW128" s="31"/>
      <c r="HX128" s="31"/>
      <c r="HY128" s="31"/>
      <c r="HZ128" s="31"/>
      <c r="IA128" s="31"/>
      <c r="IB128" s="31"/>
      <c r="IC128" s="31"/>
      <c r="ID128" s="31"/>
      <c r="IE128" s="31"/>
    </row>
    <row r="129" spans="1:239" x14ac:dyDescent="0.25">
      <c r="A129">
        <v>1900</v>
      </c>
      <c r="B129" s="34"/>
      <c r="C129" s="34"/>
      <c r="D129" s="34"/>
      <c r="E129" s="34"/>
      <c r="F129" s="34"/>
      <c r="G129" s="31"/>
      <c r="H129" s="31"/>
      <c r="I129" s="31"/>
      <c r="J129" s="31"/>
      <c r="K129" s="31"/>
      <c r="L129" s="34">
        <v>0.05</v>
      </c>
      <c r="M129" s="35">
        <f t="shared" ref="M129:M192" si="0">$L$5/(1+$L$2*EXP(-$L$3*($A129-$A$129)))</f>
        <v>9.2140243153636394</v>
      </c>
      <c r="N129" s="35">
        <f>((L$2*L$5*L$3*EXP(L$3*($A129-$A$129)))/(EXP(L$3*($A129-$A$129))+L$2)^2)/8</f>
        <v>6.4834778715667951E-2</v>
      </c>
      <c r="O129" s="35">
        <f t="shared" ref="O129:O192" si="1">-((L$2*L$5*(L$3^2)*EXP(L$3*($A129-$A$129))*(EXP(L$3*($A129-$A$129))-L$2))/((EXP(L$3*($A129-$A$129))+L$2)^3))</f>
        <v>2.5947898434246736E-2</v>
      </c>
      <c r="P129" s="35">
        <f t="shared" ref="P129:P192" si="2">(L$2*L$5*L$3^3*EXP(L$3*($A129-$A$129))*(EXP(2*L$3*($A129-$A$129))-4*L$2*EXP(L$3*($A129-$A$129))+L$2^2))/(EXP(L$3*($A129-$A$129))+L$2)^4</f>
        <v>9.3223211921382139E-4</v>
      </c>
      <c r="Q129" s="31"/>
      <c r="R129" s="31"/>
      <c r="S129" s="31"/>
      <c r="T129" s="31"/>
      <c r="U129" s="31"/>
      <c r="V129" s="36"/>
      <c r="W129" s="36"/>
      <c r="X129" s="36"/>
      <c r="Y129" s="36"/>
      <c r="Z129" s="36"/>
      <c r="AA129" s="36"/>
      <c r="AB129" s="36"/>
      <c r="AC129" s="36"/>
      <c r="AD129" s="36"/>
      <c r="AE129" s="36"/>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4"/>
      <c r="BF129" s="34"/>
      <c r="BG129" s="34"/>
      <c r="BH129" s="34"/>
      <c r="BI129" s="34"/>
      <c r="BJ129" s="31"/>
      <c r="BK129" s="37"/>
      <c r="BL129" s="37"/>
      <c r="BM129" s="37"/>
      <c r="BN129" s="37"/>
      <c r="BO129" s="31"/>
      <c r="BP129" s="31"/>
      <c r="BQ129" s="31"/>
      <c r="BR129" s="31"/>
      <c r="BS129" s="31"/>
      <c r="BT129" s="34"/>
      <c r="BU129" s="34"/>
      <c r="BV129" s="34"/>
      <c r="BW129" s="34"/>
      <c r="BX129" s="34"/>
      <c r="BY129" s="32"/>
      <c r="BZ129" s="32"/>
      <c r="CA129" s="32"/>
      <c r="CB129" s="32"/>
      <c r="CC129" s="31"/>
      <c r="CD129" s="31"/>
      <c r="CE129" s="31"/>
      <c r="CF129" s="31"/>
      <c r="CG129" s="31"/>
      <c r="CH129" s="34"/>
      <c r="CI129" s="34"/>
      <c r="CJ129" s="34"/>
      <c r="CK129" s="34"/>
      <c r="CL129" s="34"/>
      <c r="CM129" s="33"/>
      <c r="CN129" s="33"/>
      <c r="CO129" s="33"/>
      <c r="CP129" s="33"/>
      <c r="CQ129" s="34"/>
      <c r="CR129" s="34"/>
      <c r="CS129" s="34"/>
      <c r="CT129" s="34"/>
      <c r="CU129" s="34"/>
      <c r="CV129" s="34"/>
      <c r="CW129" s="34"/>
      <c r="CX129" s="34"/>
      <c r="CY129" s="34"/>
      <c r="CZ129" s="34"/>
      <c r="DA129" s="34"/>
      <c r="DB129" s="34"/>
      <c r="DC129" s="34"/>
      <c r="DD129" s="34"/>
      <c r="DE129" s="34"/>
      <c r="DF129" s="31"/>
      <c r="DG129" s="31"/>
      <c r="DH129" s="31"/>
      <c r="DI129" s="31"/>
      <c r="DJ129" s="31"/>
      <c r="DK129" s="34">
        <v>10</v>
      </c>
      <c r="DL129" s="38">
        <f t="shared" ref="DL129:DL192" si="3">DK$5/(1+DK$2*EXP(-DK$3*($A129-$A$129)))</f>
        <v>4.5450874010278568</v>
      </c>
      <c r="DM129" s="38">
        <f t="shared" ref="DM129:DM192" si="4">((DK$2*DK$5*DK$3*EXP(DK$3*($A129-$A$129))/(EXP(DK$3*($A129-$A$129))+DK$2)^2)/8)</f>
        <v>4.5258235402213957E-2</v>
      </c>
      <c r="DN129" s="38">
        <f t="shared" ref="DN129:DN192" si="5">-((DK$2*DK$5*(DK$3^2)*EXP(DK$3*($A129-$A$129))*(EXP(DK$3*($A129-$A$129))-DK$2))/((EXP(DK$3*($A129-$A$129))+DK$2)^3))</f>
        <v>2.7469168117574241E-2</v>
      </c>
      <c r="DO129" s="38">
        <f t="shared" ref="DO129:DO192" si="6">(DK$2*DK$5*DK$3^3*EXP(DK$3*($A129-$A$129))*(EXP(2*DK$3*($A129-$A$129))-4*DK$2*EXP(DK$3*($A129-$A$129))+DK$2^2))/(EXP(DK$3*($A129-$A$129))+DK$2)^4</f>
        <v>1.8652248310338227E-3</v>
      </c>
      <c r="DP129" s="31"/>
      <c r="DQ129" s="31"/>
      <c r="DR129" s="31"/>
      <c r="DS129" s="31"/>
      <c r="DT129" s="31"/>
      <c r="DU129" s="33"/>
      <c r="DV129" s="33"/>
      <c r="DW129" s="33"/>
      <c r="DX129" s="33"/>
      <c r="DY129" s="36"/>
      <c r="DZ129" s="36"/>
      <c r="EA129" s="36"/>
      <c r="EB129" s="36"/>
      <c r="EC129" s="36"/>
      <c r="ED129" s="31"/>
      <c r="EE129" s="31"/>
      <c r="EF129" s="31"/>
      <c r="EG129" s="31"/>
      <c r="EH129" s="31"/>
      <c r="EI129" s="31"/>
      <c r="EJ129" s="31"/>
      <c r="EK129" s="31"/>
      <c r="EL129" s="31"/>
      <c r="EM129" s="31"/>
      <c r="EN129" s="34"/>
      <c r="EO129" s="34"/>
      <c r="EP129" s="34"/>
      <c r="EQ129" s="34"/>
      <c r="ER129" s="34"/>
      <c r="ES129" s="31"/>
      <c r="ET129" s="31"/>
      <c r="EU129" s="31"/>
      <c r="EV129" s="31"/>
      <c r="EW129" s="31"/>
      <c r="EX129" s="31"/>
      <c r="EY129" s="31"/>
      <c r="EZ129" s="31"/>
      <c r="FA129" s="31"/>
      <c r="FB129" s="31"/>
      <c r="FC129" s="31"/>
      <c r="FD129" s="31"/>
      <c r="FE129" s="31"/>
      <c r="FF129" s="31"/>
      <c r="FG129" s="31"/>
      <c r="FH129" s="36"/>
      <c r="FI129" s="36"/>
      <c r="FJ129" s="36"/>
      <c r="FK129" s="36"/>
      <c r="FL129" s="36"/>
      <c r="FM129" s="36"/>
      <c r="FN129" s="36"/>
      <c r="FO129" s="36"/>
      <c r="FP129" s="36"/>
      <c r="FQ129" s="36"/>
      <c r="FR129" s="34"/>
      <c r="FS129" s="34"/>
      <c r="FT129" s="34"/>
      <c r="FU129" s="34"/>
      <c r="FV129" s="34"/>
      <c r="FW129" s="36"/>
      <c r="FX129" s="36"/>
      <c r="FY129" s="36"/>
      <c r="FZ129" s="36"/>
      <c r="GA129" s="36"/>
      <c r="GB129" s="33"/>
      <c r="GC129" s="33"/>
      <c r="GD129" s="33"/>
      <c r="GE129" s="33"/>
      <c r="GF129" s="31"/>
      <c r="GG129" s="31"/>
      <c r="GH129" s="31"/>
      <c r="GI129" s="31"/>
      <c r="GJ129" s="31"/>
      <c r="GK129" s="31"/>
      <c r="GL129" s="31"/>
      <c r="GM129" s="31"/>
      <c r="GN129" s="31"/>
      <c r="GO129" s="31"/>
      <c r="GP129" s="31"/>
      <c r="GQ129" s="31"/>
      <c r="GR129" s="31"/>
      <c r="GS129" s="31"/>
      <c r="GT129" s="31"/>
      <c r="GU129" s="31"/>
      <c r="GV129" s="31"/>
      <c r="GW129" s="31"/>
      <c r="GX129" s="33"/>
      <c r="GY129" s="33"/>
      <c r="GZ129" s="33"/>
      <c r="HA129" s="33"/>
      <c r="HB129" s="36"/>
      <c r="HC129" s="36"/>
      <c r="HD129" s="36"/>
      <c r="HE129" s="36"/>
      <c r="HF129" s="36"/>
      <c r="HG129" s="36"/>
      <c r="HH129" s="36"/>
      <c r="HI129" s="36"/>
      <c r="HJ129" s="36"/>
      <c r="HK129" s="36"/>
      <c r="HL129" s="31"/>
      <c r="HM129" s="31"/>
      <c r="HN129" s="31"/>
      <c r="HO129" s="31"/>
      <c r="HP129" s="31"/>
      <c r="HQ129" s="31"/>
      <c r="HR129" s="31"/>
      <c r="HS129" s="31"/>
      <c r="HT129" s="31"/>
      <c r="HU129" s="31"/>
      <c r="HV129" s="31"/>
      <c r="HW129" s="31"/>
      <c r="HX129" s="31"/>
      <c r="HY129" s="31"/>
      <c r="HZ129" s="31"/>
      <c r="IA129" s="31"/>
      <c r="IB129" s="31"/>
      <c r="IC129" s="31"/>
      <c r="ID129" s="31"/>
      <c r="IE129" s="31"/>
    </row>
    <row r="130" spans="1:239" x14ac:dyDescent="0.25">
      <c r="A130">
        <v>1901</v>
      </c>
      <c r="B130" s="34"/>
      <c r="C130" s="34"/>
      <c r="D130" s="34"/>
      <c r="E130" s="34"/>
      <c r="F130" s="34"/>
      <c r="G130" s="31"/>
      <c r="H130" s="31"/>
      <c r="I130" s="31"/>
      <c r="J130" s="31"/>
      <c r="K130" s="31"/>
      <c r="L130" s="34">
        <v>0.09</v>
      </c>
      <c r="M130" s="35">
        <f t="shared" si="0"/>
        <v>9.7458314725697992</v>
      </c>
      <c r="N130" s="35">
        <f t="shared" ref="N130:N193" si="7">((L$2*L$5*L$3*EXP(L$3*($A130-$A$129)))/(EXP(L$3*($A130-$A$129))+L$2)^2)/8</f>
        <v>6.8136327411438435E-2</v>
      </c>
      <c r="O130" s="35">
        <f t="shared" si="1"/>
        <v>2.6875004605353303E-2</v>
      </c>
      <c r="P130" s="35">
        <f t="shared" si="2"/>
        <v>9.209656516202347E-4</v>
      </c>
      <c r="Q130" s="31"/>
      <c r="R130" s="31"/>
      <c r="S130" s="31"/>
      <c r="T130" s="31"/>
      <c r="U130" s="31"/>
      <c r="V130" s="36"/>
      <c r="W130" s="36"/>
      <c r="X130" s="36"/>
      <c r="Y130" s="36"/>
      <c r="Z130" s="36"/>
      <c r="AA130" s="36"/>
      <c r="AB130" s="36"/>
      <c r="AC130" s="36"/>
      <c r="AD130" s="36"/>
      <c r="AE130" s="36"/>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c r="BC130" s="31"/>
      <c r="BD130" s="31"/>
      <c r="BE130" s="34"/>
      <c r="BF130" s="34"/>
      <c r="BG130" s="34"/>
      <c r="BH130" s="34"/>
      <c r="BI130" s="34"/>
      <c r="BJ130" s="31"/>
      <c r="BK130" s="37"/>
      <c r="BL130" s="37"/>
      <c r="BM130" s="37"/>
      <c r="BN130" s="37"/>
      <c r="BO130" s="31"/>
      <c r="BP130" s="31"/>
      <c r="BQ130" s="31"/>
      <c r="BR130" s="31"/>
      <c r="BS130" s="31"/>
      <c r="BT130" s="34"/>
      <c r="BU130" s="34"/>
      <c r="BV130" s="34"/>
      <c r="BW130" s="34"/>
      <c r="BX130" s="34"/>
      <c r="BY130" s="32"/>
      <c r="BZ130" s="32"/>
      <c r="CA130" s="32"/>
      <c r="CB130" s="32"/>
      <c r="CC130" s="31"/>
      <c r="CD130" s="31"/>
      <c r="CE130" s="31"/>
      <c r="CF130" s="31"/>
      <c r="CG130" s="31"/>
      <c r="CH130" s="34"/>
      <c r="CI130" s="34"/>
      <c r="CJ130" s="34"/>
      <c r="CK130" s="34"/>
      <c r="CL130" s="34"/>
      <c r="CM130" s="33"/>
      <c r="CN130" s="33"/>
      <c r="CO130" s="33"/>
      <c r="CP130" s="33"/>
      <c r="CQ130" s="34"/>
      <c r="CR130" s="34"/>
      <c r="CS130" s="34"/>
      <c r="CT130" s="34"/>
      <c r="CU130" s="34"/>
      <c r="CV130" s="34"/>
      <c r="CW130" s="34"/>
      <c r="CX130" s="34"/>
      <c r="CY130" s="34"/>
      <c r="CZ130" s="34"/>
      <c r="DA130" s="34"/>
      <c r="DB130" s="34"/>
      <c r="DC130" s="34"/>
      <c r="DD130" s="34"/>
      <c r="DE130" s="34"/>
      <c r="DF130" s="31"/>
      <c r="DG130" s="31"/>
      <c r="DH130" s="31"/>
      <c r="DI130" s="31"/>
      <c r="DJ130" s="31"/>
      <c r="DK130" s="34">
        <v>10.6</v>
      </c>
      <c r="DL130" s="38">
        <f t="shared" si="3"/>
        <v>4.9212025475453922</v>
      </c>
      <c r="DM130" s="38">
        <f t="shared" si="4"/>
        <v>4.8810360358268814E-2</v>
      </c>
      <c r="DN130" s="38">
        <f t="shared" si="5"/>
        <v>2.9379973473192777E-2</v>
      </c>
      <c r="DO130" s="38">
        <f t="shared" si="6"/>
        <v>1.9560562476764803E-3</v>
      </c>
      <c r="DP130" s="31"/>
      <c r="DQ130" s="31"/>
      <c r="DR130" s="31"/>
      <c r="DS130" s="31"/>
      <c r="DT130" s="31"/>
      <c r="DU130" s="33"/>
      <c r="DV130" s="33"/>
      <c r="DW130" s="33"/>
      <c r="DX130" s="33"/>
      <c r="DY130" s="36"/>
      <c r="DZ130" s="36"/>
      <c r="EA130" s="36"/>
      <c r="EB130" s="36"/>
      <c r="EC130" s="36"/>
      <c r="ED130" s="31"/>
      <c r="EE130" s="31"/>
      <c r="EF130" s="31"/>
      <c r="EG130" s="31"/>
      <c r="EH130" s="31"/>
      <c r="EI130" s="31"/>
      <c r="EJ130" s="31"/>
      <c r="EK130" s="31"/>
      <c r="EL130" s="31"/>
      <c r="EM130" s="31"/>
      <c r="EN130" s="34"/>
      <c r="EO130" s="34"/>
      <c r="EP130" s="34"/>
      <c r="EQ130" s="34"/>
      <c r="ER130" s="34"/>
      <c r="ES130" s="31"/>
      <c r="ET130" s="31"/>
      <c r="EU130" s="31"/>
      <c r="EV130" s="31"/>
      <c r="EW130" s="31"/>
      <c r="EX130" s="31"/>
      <c r="EY130" s="31"/>
      <c r="EZ130" s="31"/>
      <c r="FA130" s="31"/>
      <c r="FB130" s="31"/>
      <c r="FC130" s="31"/>
      <c r="FD130" s="31"/>
      <c r="FE130" s="31"/>
      <c r="FF130" s="31"/>
      <c r="FG130" s="31"/>
      <c r="FH130" s="36"/>
      <c r="FI130" s="36"/>
      <c r="FJ130" s="36"/>
      <c r="FK130" s="36"/>
      <c r="FL130" s="36"/>
      <c r="FM130" s="36"/>
      <c r="FN130" s="36"/>
      <c r="FO130" s="36"/>
      <c r="FP130" s="36"/>
      <c r="FQ130" s="36"/>
      <c r="FR130" s="34"/>
      <c r="FS130" s="34"/>
      <c r="FT130" s="34"/>
      <c r="FU130" s="34"/>
      <c r="FV130" s="34"/>
      <c r="FW130" s="36"/>
      <c r="FX130" s="36"/>
      <c r="FY130" s="36"/>
      <c r="FZ130" s="36"/>
      <c r="GA130" s="36"/>
      <c r="GB130" s="33"/>
      <c r="GC130" s="33"/>
      <c r="GD130" s="33"/>
      <c r="GE130" s="33"/>
      <c r="GF130" s="31"/>
      <c r="GG130" s="31"/>
      <c r="GH130" s="31"/>
      <c r="GI130" s="31"/>
      <c r="GJ130" s="31"/>
      <c r="GK130" s="31"/>
      <c r="GL130" s="31"/>
      <c r="GM130" s="31"/>
      <c r="GN130" s="31"/>
      <c r="GO130" s="31"/>
      <c r="GP130" s="31"/>
      <c r="GQ130" s="31"/>
      <c r="GR130" s="31"/>
      <c r="GS130" s="31"/>
      <c r="GT130" s="31"/>
      <c r="GU130" s="31"/>
      <c r="GV130" s="31"/>
      <c r="GW130" s="31"/>
      <c r="GX130" s="33"/>
      <c r="GY130" s="33"/>
      <c r="GZ130" s="33"/>
      <c r="HA130" s="33"/>
      <c r="HB130" s="36"/>
      <c r="HC130" s="36"/>
      <c r="HD130" s="36"/>
      <c r="HE130" s="36"/>
      <c r="HF130" s="36"/>
      <c r="HG130" s="36"/>
      <c r="HH130" s="36"/>
      <c r="HI130" s="36"/>
      <c r="HJ130" s="36"/>
      <c r="HK130" s="36"/>
      <c r="HL130" s="31"/>
      <c r="HM130" s="31"/>
      <c r="HN130" s="31"/>
      <c r="HO130" s="31"/>
      <c r="HP130" s="31"/>
      <c r="HQ130" s="31"/>
      <c r="HR130" s="31"/>
      <c r="HS130" s="31"/>
      <c r="HT130" s="31"/>
      <c r="HU130" s="31"/>
      <c r="HV130" s="31"/>
      <c r="HW130" s="31"/>
      <c r="HX130" s="31"/>
      <c r="HY130" s="31"/>
      <c r="HZ130" s="31"/>
      <c r="IA130" s="31"/>
      <c r="IB130" s="31"/>
      <c r="IC130" s="31"/>
      <c r="ID130" s="31"/>
      <c r="IE130" s="31"/>
    </row>
    <row r="131" spans="1:239" x14ac:dyDescent="0.25">
      <c r="A131">
        <v>1902</v>
      </c>
      <c r="B131" s="34"/>
      <c r="C131" s="34"/>
      <c r="D131" s="34"/>
      <c r="E131" s="34"/>
      <c r="F131" s="34"/>
      <c r="G131" s="31"/>
      <c r="H131" s="31"/>
      <c r="I131" s="31"/>
      <c r="J131" s="31"/>
      <c r="K131" s="31"/>
      <c r="L131" s="34">
        <v>0.13</v>
      </c>
      <c r="M131" s="35">
        <f t="shared" si="0"/>
        <v>10.304512436069526</v>
      </c>
      <c r="N131" s="35">
        <f t="shared" si="7"/>
        <v>7.1552930295901498E-2</v>
      </c>
      <c r="O131" s="35">
        <f t="shared" si="1"/>
        <v>2.7787701143049372E-2</v>
      </c>
      <c r="P131" s="35">
        <f t="shared" si="2"/>
        <v>9.03313244590293E-4</v>
      </c>
      <c r="Q131" s="31"/>
      <c r="R131" s="31"/>
      <c r="S131" s="31"/>
      <c r="T131" s="31"/>
      <c r="U131" s="31"/>
      <c r="V131" s="36"/>
      <c r="W131" s="36"/>
      <c r="X131" s="36"/>
      <c r="Y131" s="36"/>
      <c r="Z131" s="36"/>
      <c r="AA131" s="36"/>
      <c r="AB131" s="36"/>
      <c r="AC131" s="36"/>
      <c r="AD131" s="36"/>
      <c r="AE131" s="36"/>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4"/>
      <c r="BF131" s="34"/>
      <c r="BG131" s="34"/>
      <c r="BH131" s="34"/>
      <c r="BI131" s="34"/>
      <c r="BJ131" s="31"/>
      <c r="BK131" s="37"/>
      <c r="BL131" s="37"/>
      <c r="BM131" s="37"/>
      <c r="BN131" s="37"/>
      <c r="BO131" s="31"/>
      <c r="BP131" s="31"/>
      <c r="BQ131" s="31"/>
      <c r="BR131" s="31"/>
      <c r="BS131" s="31"/>
      <c r="BT131" s="34"/>
      <c r="BU131" s="34"/>
      <c r="BV131" s="34"/>
      <c r="BW131" s="34"/>
      <c r="BX131" s="34"/>
      <c r="BY131" s="32"/>
      <c r="BZ131" s="32"/>
      <c r="CA131" s="32"/>
      <c r="CB131" s="32"/>
      <c r="CC131" s="31"/>
      <c r="CD131" s="31"/>
      <c r="CE131" s="31"/>
      <c r="CF131" s="31"/>
      <c r="CG131" s="31"/>
      <c r="CH131" s="34"/>
      <c r="CI131" s="34"/>
      <c r="CJ131" s="34"/>
      <c r="CK131" s="34"/>
      <c r="CL131" s="34"/>
      <c r="CM131" s="33"/>
      <c r="CN131" s="33"/>
      <c r="CO131" s="33"/>
      <c r="CP131" s="33"/>
      <c r="CQ131" s="34"/>
      <c r="CR131" s="34"/>
      <c r="CS131" s="34"/>
      <c r="CT131" s="34"/>
      <c r="CU131" s="34"/>
      <c r="CV131" s="34"/>
      <c r="CW131" s="34"/>
      <c r="CX131" s="34"/>
      <c r="CY131" s="34"/>
      <c r="CZ131" s="34"/>
      <c r="DA131" s="34"/>
      <c r="DB131" s="34"/>
      <c r="DC131" s="34"/>
      <c r="DD131" s="34"/>
      <c r="DE131" s="34"/>
      <c r="DF131" s="31"/>
      <c r="DG131" s="31"/>
      <c r="DH131" s="31"/>
      <c r="DI131" s="31"/>
      <c r="DJ131" s="31"/>
      <c r="DK131" s="34">
        <v>11.1</v>
      </c>
      <c r="DL131" s="38">
        <f t="shared" si="3"/>
        <v>5.3267051409125852</v>
      </c>
      <c r="DM131" s="38">
        <f t="shared" si="4"/>
        <v>5.2606964449599787E-2</v>
      </c>
      <c r="DN131" s="38">
        <f t="shared" si="5"/>
        <v>3.1380386680821576E-2</v>
      </c>
      <c r="DO131" s="38">
        <f t="shared" si="6"/>
        <v>2.0441982473234266E-3</v>
      </c>
      <c r="DP131" s="31"/>
      <c r="DQ131" s="31"/>
      <c r="DR131" s="31"/>
      <c r="DS131" s="31"/>
      <c r="DT131" s="31"/>
      <c r="DU131" s="33"/>
      <c r="DV131" s="33"/>
      <c r="DW131" s="33"/>
      <c r="DX131" s="33"/>
      <c r="DY131" s="36"/>
      <c r="DZ131" s="36"/>
      <c r="EA131" s="36"/>
      <c r="EB131" s="36"/>
      <c r="EC131" s="36"/>
      <c r="ED131" s="31"/>
      <c r="EE131" s="31"/>
      <c r="EF131" s="31"/>
      <c r="EG131" s="31"/>
      <c r="EH131" s="31"/>
      <c r="EI131" s="31"/>
      <c r="EJ131" s="31"/>
      <c r="EK131" s="31"/>
      <c r="EL131" s="31"/>
      <c r="EM131" s="31"/>
      <c r="EN131" s="34"/>
      <c r="EO131" s="34"/>
      <c r="EP131" s="34"/>
      <c r="EQ131" s="34"/>
      <c r="ER131" s="34"/>
      <c r="ES131" s="31"/>
      <c r="ET131" s="31"/>
      <c r="EU131" s="31"/>
      <c r="EV131" s="31"/>
      <c r="EW131" s="31"/>
      <c r="EX131" s="31"/>
      <c r="EY131" s="31"/>
      <c r="EZ131" s="31"/>
      <c r="FA131" s="31"/>
      <c r="FB131" s="31"/>
      <c r="FC131" s="31"/>
      <c r="FD131" s="31"/>
      <c r="FE131" s="31"/>
      <c r="FF131" s="31"/>
      <c r="FG131" s="31"/>
      <c r="FH131" s="36"/>
      <c r="FI131" s="36"/>
      <c r="FJ131" s="36"/>
      <c r="FK131" s="36"/>
      <c r="FL131" s="36"/>
      <c r="FM131" s="36"/>
      <c r="FN131" s="36"/>
      <c r="FO131" s="36"/>
      <c r="FP131" s="36"/>
      <c r="FQ131" s="36"/>
      <c r="FR131" s="34"/>
      <c r="FS131" s="34"/>
      <c r="FT131" s="34"/>
      <c r="FU131" s="34"/>
      <c r="FV131" s="34"/>
      <c r="FW131" s="36"/>
      <c r="FX131" s="36"/>
      <c r="FY131" s="36"/>
      <c r="FZ131" s="36"/>
      <c r="GA131" s="36"/>
      <c r="GB131" s="33"/>
      <c r="GC131" s="33"/>
      <c r="GD131" s="33"/>
      <c r="GE131" s="33"/>
      <c r="GF131" s="31"/>
      <c r="GG131" s="31"/>
      <c r="GH131" s="31"/>
      <c r="GI131" s="31"/>
      <c r="GJ131" s="31"/>
      <c r="GK131" s="31"/>
      <c r="GL131" s="31"/>
      <c r="GM131" s="31"/>
      <c r="GN131" s="31"/>
      <c r="GO131" s="31"/>
      <c r="GP131" s="31"/>
      <c r="GQ131" s="31"/>
      <c r="GR131" s="31"/>
      <c r="GS131" s="31"/>
      <c r="GT131" s="31"/>
      <c r="GU131" s="31"/>
      <c r="GV131" s="31"/>
      <c r="GW131" s="31"/>
      <c r="GX131" s="33"/>
      <c r="GY131" s="33"/>
      <c r="GZ131" s="33"/>
      <c r="HA131" s="33"/>
      <c r="HB131" s="36"/>
      <c r="HC131" s="36"/>
      <c r="HD131" s="36"/>
      <c r="HE131" s="36"/>
      <c r="HF131" s="36"/>
      <c r="HG131" s="36"/>
      <c r="HH131" s="36"/>
      <c r="HI131" s="36"/>
      <c r="HJ131" s="36"/>
      <c r="HK131" s="36"/>
      <c r="HL131" s="31"/>
      <c r="HM131" s="31"/>
      <c r="HN131" s="31"/>
      <c r="HO131" s="31"/>
      <c r="HP131" s="31"/>
      <c r="HQ131" s="31"/>
      <c r="HR131" s="31"/>
      <c r="HS131" s="31"/>
      <c r="HT131" s="31"/>
      <c r="HU131" s="31"/>
      <c r="HV131" s="31"/>
      <c r="HW131" s="31"/>
      <c r="HX131" s="31"/>
      <c r="HY131" s="31"/>
      <c r="HZ131" s="31"/>
      <c r="IA131" s="31"/>
      <c r="IB131" s="31"/>
      <c r="IC131" s="31"/>
      <c r="ID131" s="31"/>
      <c r="IE131" s="31"/>
    </row>
    <row r="132" spans="1:239" x14ac:dyDescent="0.25">
      <c r="A132">
        <v>1903</v>
      </c>
      <c r="B132" s="34"/>
      <c r="C132" s="34"/>
      <c r="D132" s="34"/>
      <c r="E132" s="34"/>
      <c r="F132" s="34"/>
      <c r="G132" s="31"/>
      <c r="H132" s="31"/>
      <c r="I132" s="31"/>
      <c r="J132" s="31"/>
      <c r="K132" s="31"/>
      <c r="L132" s="34">
        <v>0.18</v>
      </c>
      <c r="M132" s="35">
        <f t="shared" si="0"/>
        <v>10.890979345309693</v>
      </c>
      <c r="N132" s="35">
        <f t="shared" si="7"/>
        <v>7.5082374580508815E-2</v>
      </c>
      <c r="O132" s="35">
        <f t="shared" si="1"/>
        <v>2.8679302945552668E-2</v>
      </c>
      <c r="P132" s="35">
        <f t="shared" si="2"/>
        <v>8.7867653981394593E-4</v>
      </c>
      <c r="Q132" s="31"/>
      <c r="R132" s="31"/>
      <c r="S132" s="31"/>
      <c r="T132" s="31"/>
      <c r="U132" s="31"/>
      <c r="V132" s="36"/>
      <c r="W132" s="36"/>
      <c r="X132" s="36"/>
      <c r="Y132" s="36"/>
      <c r="Z132" s="36"/>
      <c r="AA132" s="36"/>
      <c r="AB132" s="36"/>
      <c r="AC132" s="36"/>
      <c r="AD132" s="36"/>
      <c r="AE132" s="36"/>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4"/>
      <c r="BF132" s="34"/>
      <c r="BG132" s="34"/>
      <c r="BH132" s="34"/>
      <c r="BI132" s="34"/>
      <c r="BJ132" s="31"/>
      <c r="BK132" s="37"/>
      <c r="BL132" s="37"/>
      <c r="BM132" s="37"/>
      <c r="BN132" s="37"/>
      <c r="BO132" s="31"/>
      <c r="BP132" s="31"/>
      <c r="BQ132" s="31"/>
      <c r="BR132" s="31"/>
      <c r="BS132" s="31"/>
      <c r="BT132" s="34"/>
      <c r="BU132" s="34"/>
      <c r="BV132" s="34"/>
      <c r="BW132" s="34"/>
      <c r="BX132" s="34"/>
      <c r="BY132" s="32"/>
      <c r="BZ132" s="32"/>
      <c r="CA132" s="32"/>
      <c r="CB132" s="32"/>
      <c r="CC132" s="31"/>
      <c r="CD132" s="31"/>
      <c r="CE132" s="31"/>
      <c r="CF132" s="31"/>
      <c r="CG132" s="31"/>
      <c r="CH132" s="34"/>
      <c r="CI132" s="34"/>
      <c r="CJ132" s="34"/>
      <c r="CK132" s="34"/>
      <c r="CL132" s="34"/>
      <c r="CM132" s="33"/>
      <c r="CN132" s="33"/>
      <c r="CO132" s="33"/>
      <c r="CP132" s="33"/>
      <c r="CQ132" s="34"/>
      <c r="CR132" s="34"/>
      <c r="CS132" s="34"/>
      <c r="CT132" s="34"/>
      <c r="CU132" s="34"/>
      <c r="CV132" s="34"/>
      <c r="CW132" s="34"/>
      <c r="CX132" s="34"/>
      <c r="CY132" s="34"/>
      <c r="CZ132" s="34"/>
      <c r="DA132" s="34"/>
      <c r="DB132" s="34"/>
      <c r="DC132" s="34"/>
      <c r="DD132" s="34"/>
      <c r="DE132" s="34"/>
      <c r="DF132" s="31"/>
      <c r="DG132" s="31"/>
      <c r="DH132" s="31"/>
      <c r="DI132" s="31"/>
      <c r="DJ132" s="31"/>
      <c r="DK132" s="34">
        <v>11.6</v>
      </c>
      <c r="DL132" s="38">
        <f t="shared" si="3"/>
        <v>5.7635953073878259</v>
      </c>
      <c r="DM132" s="38">
        <f t="shared" si="4"/>
        <v>5.6659049068146027E-2</v>
      </c>
      <c r="DN132" s="38">
        <f t="shared" si="5"/>
        <v>3.346695248516765E-2</v>
      </c>
      <c r="DO132" s="38">
        <f t="shared" si="6"/>
        <v>2.1280796145741426E-3</v>
      </c>
      <c r="DP132" s="31"/>
      <c r="DQ132" s="31"/>
      <c r="DR132" s="31"/>
      <c r="DS132" s="31"/>
      <c r="DT132" s="31"/>
      <c r="DU132" s="33"/>
      <c r="DV132" s="33"/>
      <c r="DW132" s="33"/>
      <c r="DX132" s="33"/>
      <c r="DY132" s="36"/>
      <c r="DZ132" s="36"/>
      <c r="EA132" s="36"/>
      <c r="EB132" s="36"/>
      <c r="EC132" s="36"/>
      <c r="ED132" s="31"/>
      <c r="EE132" s="31"/>
      <c r="EF132" s="31"/>
      <c r="EG132" s="31"/>
      <c r="EH132" s="31"/>
      <c r="EI132" s="31"/>
      <c r="EJ132" s="31"/>
      <c r="EK132" s="31"/>
      <c r="EL132" s="31"/>
      <c r="EM132" s="31"/>
      <c r="EN132" s="34"/>
      <c r="EO132" s="34"/>
      <c r="EP132" s="34"/>
      <c r="EQ132" s="34"/>
      <c r="ER132" s="34"/>
      <c r="ES132" s="31"/>
      <c r="ET132" s="31"/>
      <c r="EU132" s="31"/>
      <c r="EV132" s="31"/>
      <c r="EW132" s="31"/>
      <c r="EX132" s="31"/>
      <c r="EY132" s="31"/>
      <c r="EZ132" s="31"/>
      <c r="FA132" s="31"/>
      <c r="FB132" s="31"/>
      <c r="FC132" s="31"/>
      <c r="FD132" s="31"/>
      <c r="FE132" s="31"/>
      <c r="FF132" s="31"/>
      <c r="FG132" s="31"/>
      <c r="FH132" s="36"/>
      <c r="FI132" s="36"/>
      <c r="FJ132" s="36"/>
      <c r="FK132" s="36"/>
      <c r="FL132" s="36"/>
      <c r="FM132" s="36"/>
      <c r="FN132" s="36"/>
      <c r="FO132" s="36"/>
      <c r="FP132" s="36"/>
      <c r="FQ132" s="36"/>
      <c r="FR132" s="34"/>
      <c r="FS132" s="34"/>
      <c r="FT132" s="34"/>
      <c r="FU132" s="34"/>
      <c r="FV132" s="34"/>
      <c r="FW132" s="36"/>
      <c r="FX132" s="36"/>
      <c r="FY132" s="36"/>
      <c r="FZ132" s="36"/>
      <c r="GA132" s="36"/>
      <c r="GB132" s="33"/>
      <c r="GC132" s="33"/>
      <c r="GD132" s="33"/>
      <c r="GE132" s="33"/>
      <c r="GF132" s="31"/>
      <c r="GG132" s="31"/>
      <c r="GH132" s="31"/>
      <c r="GI132" s="31"/>
      <c r="GJ132" s="31"/>
      <c r="GK132" s="31"/>
      <c r="GL132" s="31"/>
      <c r="GM132" s="31"/>
      <c r="GN132" s="31"/>
      <c r="GO132" s="31"/>
      <c r="GP132" s="31"/>
      <c r="GQ132" s="31"/>
      <c r="GR132" s="31"/>
      <c r="GS132" s="31"/>
      <c r="GT132" s="31"/>
      <c r="GU132" s="31"/>
      <c r="GV132" s="31"/>
      <c r="GW132" s="31"/>
      <c r="GX132" s="33"/>
      <c r="GY132" s="33"/>
      <c r="GZ132" s="33"/>
      <c r="HA132" s="33"/>
      <c r="HB132" s="36"/>
      <c r="HC132" s="36"/>
      <c r="HD132" s="36"/>
      <c r="HE132" s="36"/>
      <c r="HF132" s="36"/>
      <c r="HG132" s="36">
        <v>10</v>
      </c>
      <c r="HH132" s="39">
        <f t="shared" ref="HH132:HH195" si="8">HG$5/(1+HG$2*EXP(-HG$3*($A132-$A$132)))</f>
        <v>12.563957140192757</v>
      </c>
      <c r="HI132" s="40">
        <f t="shared" ref="HI132:HI195" si="9">((HG$2*HG$5*HG$3*EXP(HG$3*($A132-$A$132))/(EXP(HG$3*($A132-$A$132))+HG$2)^2)/8)</f>
        <v>7.5564818954050955E-2</v>
      </c>
      <c r="HJ132" s="39">
        <f t="shared" ref="HJ132:HJ195" si="10">-((HG$2*HG$5*(HG$3^2)*EXP(HG$3*($A132-$A$132))*(EXP(HG$3*($A132-$A$132))-HG$2))/((EXP(HG$3*($A132-$A$132))+HG$2)^3))</f>
        <v>2.4653545829854517E-2</v>
      </c>
      <c r="HK132" s="39">
        <f t="shared" ref="HK132:HK195" si="11">(HG$2*HG$5*HG$3^3*EXP(HG$3*($A132-$A$132))*(EXP(2*HG$3*($A132-$A$132))-4*HG$2*EXP(HG$3*($A132-$A$132))+HG$2^2))/(EXP(HG$3*($A132-$A$132))+HG$2)^4</f>
        <v>5.7882921167767159E-4</v>
      </c>
      <c r="HL132" s="31"/>
      <c r="HM132" s="31"/>
      <c r="HN132" s="31"/>
      <c r="HO132" s="31"/>
      <c r="HP132" s="31"/>
      <c r="HQ132" s="31"/>
      <c r="HR132" s="31"/>
      <c r="HS132" s="31"/>
      <c r="HT132" s="31"/>
      <c r="HU132" s="31"/>
      <c r="HV132" s="31"/>
      <c r="HW132" s="31"/>
      <c r="HX132" s="31"/>
      <c r="HY132" s="31"/>
      <c r="HZ132" s="31"/>
      <c r="IA132" s="31"/>
      <c r="IB132" s="31"/>
      <c r="IC132" s="31"/>
      <c r="ID132" s="31"/>
      <c r="IE132" s="31"/>
    </row>
    <row r="133" spans="1:239" x14ac:dyDescent="0.25">
      <c r="A133">
        <v>1904</v>
      </c>
      <c r="B133" s="34"/>
      <c r="C133" s="34"/>
      <c r="D133" s="34"/>
      <c r="E133" s="34"/>
      <c r="F133" s="34"/>
      <c r="G133" s="31"/>
      <c r="H133" s="31"/>
      <c r="I133" s="31"/>
      <c r="J133" s="31"/>
      <c r="K133" s="31"/>
      <c r="L133" s="34">
        <v>0.28999999999999998</v>
      </c>
      <c r="M133" s="35">
        <f t="shared" si="0"/>
        <v>11.506123195222619</v>
      </c>
      <c r="N133" s="35">
        <f t="shared" si="7"/>
        <v>7.8721574487228413E-2</v>
      </c>
      <c r="O133" s="35">
        <f t="shared" si="1"/>
        <v>2.954252805523061E-2</v>
      </c>
      <c r="P133" s="35">
        <f t="shared" si="2"/>
        <v>8.4646183860777313E-4</v>
      </c>
      <c r="Q133" s="31"/>
      <c r="R133" s="31"/>
      <c r="S133" s="31"/>
      <c r="T133" s="31"/>
      <c r="U133" s="31"/>
      <c r="V133" s="36"/>
      <c r="W133" s="36"/>
      <c r="X133" s="36"/>
      <c r="Y133" s="36"/>
      <c r="Z133" s="36"/>
      <c r="AA133" s="36"/>
      <c r="AB133" s="36"/>
      <c r="AC133" s="36"/>
      <c r="AD133" s="36"/>
      <c r="AE133" s="36"/>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4"/>
      <c r="BF133" s="34"/>
      <c r="BG133" s="34"/>
      <c r="BH133" s="34"/>
      <c r="BI133" s="34"/>
      <c r="BJ133" s="31"/>
      <c r="BK133" s="37"/>
      <c r="BL133" s="37"/>
      <c r="BM133" s="37"/>
      <c r="BN133" s="37"/>
      <c r="BO133" s="31"/>
      <c r="BP133" s="31"/>
      <c r="BQ133" s="31"/>
      <c r="BR133" s="31"/>
      <c r="BS133" s="31"/>
      <c r="BT133" s="34"/>
      <c r="BU133" s="34"/>
      <c r="BV133" s="34"/>
      <c r="BW133" s="34"/>
      <c r="BX133" s="34"/>
      <c r="BY133" s="32"/>
      <c r="BZ133" s="32"/>
      <c r="CA133" s="32"/>
      <c r="CB133" s="32"/>
      <c r="CC133" s="31"/>
      <c r="CD133" s="31"/>
      <c r="CE133" s="31"/>
      <c r="CF133" s="31"/>
      <c r="CG133" s="31"/>
      <c r="CH133" s="34"/>
      <c r="CI133" s="34"/>
      <c r="CJ133" s="34"/>
      <c r="CK133" s="34"/>
      <c r="CL133" s="34"/>
      <c r="CM133" s="33"/>
      <c r="CN133" s="33"/>
      <c r="CO133" s="33"/>
      <c r="CP133" s="33"/>
      <c r="CQ133" s="34"/>
      <c r="CR133" s="34"/>
      <c r="CS133" s="34"/>
      <c r="CT133" s="34"/>
      <c r="CU133" s="34"/>
      <c r="CV133" s="34"/>
      <c r="CW133" s="34"/>
      <c r="CX133" s="34"/>
      <c r="CY133" s="34"/>
      <c r="CZ133" s="34"/>
      <c r="DA133" s="34"/>
      <c r="DB133" s="34"/>
      <c r="DC133" s="34"/>
      <c r="DD133" s="34"/>
      <c r="DE133" s="34"/>
      <c r="DF133" s="31"/>
      <c r="DG133" s="31"/>
      <c r="DH133" s="31"/>
      <c r="DI133" s="31"/>
      <c r="DJ133" s="31"/>
      <c r="DK133" s="34">
        <v>12.1</v>
      </c>
      <c r="DL133" s="38">
        <f t="shared" si="3"/>
        <v>6.2339591848482403</v>
      </c>
      <c r="DM133" s="38">
        <f t="shared" si="4"/>
        <v>6.0977080471398513E-2</v>
      </c>
      <c r="DN133" s="38">
        <f t="shared" si="5"/>
        <v>3.56345231211889E-2</v>
      </c>
      <c r="DO133" s="38">
        <f t="shared" si="6"/>
        <v>2.2058839707882502E-3</v>
      </c>
      <c r="DP133" s="31"/>
      <c r="DQ133" s="31"/>
      <c r="DR133" s="31"/>
      <c r="DS133" s="31"/>
      <c r="DT133" s="31"/>
      <c r="DU133" s="33"/>
      <c r="DV133" s="33"/>
      <c r="DW133" s="33"/>
      <c r="DX133" s="33"/>
      <c r="DY133" s="36"/>
      <c r="DZ133" s="36"/>
      <c r="EA133" s="36"/>
      <c r="EB133" s="36"/>
      <c r="EC133" s="36"/>
      <c r="ED133" s="31"/>
      <c r="EE133" s="31"/>
      <c r="EF133" s="31"/>
      <c r="EG133" s="31"/>
      <c r="EH133" s="31"/>
      <c r="EI133" s="31"/>
      <c r="EJ133" s="31"/>
      <c r="EK133" s="31"/>
      <c r="EL133" s="31"/>
      <c r="EM133" s="31"/>
      <c r="EN133" s="34"/>
      <c r="EO133" s="34"/>
      <c r="EP133" s="34"/>
      <c r="EQ133" s="34"/>
      <c r="ER133" s="34"/>
      <c r="ES133" s="31"/>
      <c r="ET133" s="31"/>
      <c r="EU133" s="31"/>
      <c r="EV133" s="31"/>
      <c r="EW133" s="31"/>
      <c r="EX133" s="31"/>
      <c r="EY133" s="31"/>
      <c r="EZ133" s="31"/>
      <c r="FA133" s="31"/>
      <c r="FB133" s="31"/>
      <c r="FC133" s="31"/>
      <c r="FD133" s="31"/>
      <c r="FE133" s="31"/>
      <c r="FF133" s="31"/>
      <c r="FG133" s="31"/>
      <c r="FH133" s="36"/>
      <c r="FI133" s="36"/>
      <c r="FJ133" s="36"/>
      <c r="FK133" s="36"/>
      <c r="FL133" s="36"/>
      <c r="FM133" s="36"/>
      <c r="FN133" s="36"/>
      <c r="FO133" s="36"/>
      <c r="FP133" s="36"/>
      <c r="FQ133" s="36"/>
      <c r="FR133" s="34"/>
      <c r="FS133" s="34"/>
      <c r="FT133" s="34"/>
      <c r="FU133" s="34"/>
      <c r="FV133" s="34"/>
      <c r="FW133" s="36"/>
      <c r="FX133" s="36"/>
      <c r="FY133" s="36"/>
      <c r="FZ133" s="36"/>
      <c r="GA133" s="36"/>
      <c r="GB133" s="33"/>
      <c r="GC133" s="33"/>
      <c r="GD133" s="33"/>
      <c r="GE133" s="33"/>
      <c r="GF133" s="31"/>
      <c r="GG133" s="31"/>
      <c r="GH133" s="31"/>
      <c r="GI133" s="31"/>
      <c r="GJ133" s="31"/>
      <c r="GK133" s="31"/>
      <c r="GL133" s="31"/>
      <c r="GM133" s="31"/>
      <c r="GN133" s="31"/>
      <c r="GO133" s="31"/>
      <c r="GP133" s="31"/>
      <c r="GQ133" s="31"/>
      <c r="GR133" s="31"/>
      <c r="GS133" s="31"/>
      <c r="GT133" s="31"/>
      <c r="GU133" s="31"/>
      <c r="GV133" s="31"/>
      <c r="GW133" s="31"/>
      <c r="GX133" s="33"/>
      <c r="GY133" s="33"/>
      <c r="GZ133" s="33"/>
      <c r="HA133" s="33"/>
      <c r="HB133" s="36"/>
      <c r="HC133" s="36"/>
      <c r="HD133" s="36"/>
      <c r="HE133" s="36"/>
      <c r="HF133" s="36"/>
      <c r="HG133" s="36">
        <v>12</v>
      </c>
      <c r="HH133" s="39">
        <f t="shared" si="8"/>
        <v>13.180897703740223</v>
      </c>
      <c r="HI133" s="40">
        <f t="shared" si="9"/>
        <v>7.8682067516245E-2</v>
      </c>
      <c r="HJ133" s="39">
        <f t="shared" si="10"/>
        <v>2.5217249522182676E-2</v>
      </c>
      <c r="HK133" s="39">
        <f t="shared" si="11"/>
        <v>5.4773507564137905E-4</v>
      </c>
      <c r="HL133" s="31"/>
      <c r="HM133" s="31"/>
      <c r="HN133" s="31"/>
      <c r="HO133" s="31"/>
      <c r="HP133" s="31"/>
      <c r="HQ133" s="31"/>
      <c r="HR133" s="31"/>
      <c r="HS133" s="31"/>
      <c r="HT133" s="31"/>
      <c r="HU133" s="31"/>
      <c r="HV133" s="31"/>
      <c r="HW133" s="31"/>
      <c r="HX133" s="31"/>
      <c r="HY133" s="31"/>
      <c r="HZ133" s="31"/>
      <c r="IA133" s="31"/>
      <c r="IB133" s="31"/>
      <c r="IC133" s="31"/>
      <c r="ID133" s="31"/>
      <c r="IE133" s="31"/>
    </row>
    <row r="134" spans="1:239" x14ac:dyDescent="0.25">
      <c r="A134">
        <v>1905</v>
      </c>
      <c r="B134" s="34"/>
      <c r="C134" s="34"/>
      <c r="D134" s="34"/>
      <c r="E134" s="34"/>
      <c r="F134" s="34"/>
      <c r="G134" s="31"/>
      <c r="H134" s="31"/>
      <c r="I134" s="31"/>
      <c r="J134" s="31"/>
      <c r="K134" s="31"/>
      <c r="L134" s="34">
        <v>0.4</v>
      </c>
      <c r="M134" s="35">
        <f t="shared" si="0"/>
        <v>12.15080655508547</v>
      </c>
      <c r="N134" s="35">
        <f t="shared" si="7"/>
        <v>8.2466497147692081E-2</v>
      </c>
      <c r="O134" s="35">
        <f t="shared" si="1"/>
        <v>3.0369507540454536E-2</v>
      </c>
      <c r="P134" s="35">
        <f t="shared" si="2"/>
        <v>8.0609080491713758E-4</v>
      </c>
      <c r="Q134" s="31"/>
      <c r="R134" s="31"/>
      <c r="S134" s="31"/>
      <c r="T134" s="31"/>
      <c r="U134" s="31"/>
      <c r="V134" s="36"/>
      <c r="W134" s="36"/>
      <c r="X134" s="36"/>
      <c r="Y134" s="36"/>
      <c r="Z134" s="36"/>
      <c r="AA134" s="36"/>
      <c r="AB134" s="36"/>
      <c r="AC134" s="36"/>
      <c r="AD134" s="36"/>
      <c r="AE134" s="36"/>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4"/>
      <c r="BF134" s="34"/>
      <c r="BG134" s="34"/>
      <c r="BH134" s="34"/>
      <c r="BI134" s="34"/>
      <c r="BJ134" s="31"/>
      <c r="BK134" s="37"/>
      <c r="BL134" s="37"/>
      <c r="BM134" s="37"/>
      <c r="BN134" s="37"/>
      <c r="BO134" s="31"/>
      <c r="BP134" s="31"/>
      <c r="BQ134" s="31"/>
      <c r="BR134" s="31"/>
      <c r="BS134" s="31"/>
      <c r="BT134" s="34"/>
      <c r="BU134" s="34"/>
      <c r="BV134" s="34"/>
      <c r="BW134" s="34"/>
      <c r="BX134" s="34"/>
      <c r="BY134" s="32"/>
      <c r="BZ134" s="32"/>
      <c r="CA134" s="32"/>
      <c r="CB134" s="32"/>
      <c r="CC134" s="31"/>
      <c r="CD134" s="31"/>
      <c r="CE134" s="31"/>
      <c r="CF134" s="31"/>
      <c r="CG134" s="31"/>
      <c r="CH134" s="34"/>
      <c r="CI134" s="34"/>
      <c r="CJ134" s="34"/>
      <c r="CK134" s="34"/>
      <c r="CL134" s="34"/>
      <c r="CM134" s="33"/>
      <c r="CN134" s="33"/>
      <c r="CO134" s="33"/>
      <c r="CP134" s="33"/>
      <c r="CQ134" s="34"/>
      <c r="CR134" s="34"/>
      <c r="CS134" s="34"/>
      <c r="CT134" s="34"/>
      <c r="CU134" s="34"/>
      <c r="CV134" s="34"/>
      <c r="CW134" s="34"/>
      <c r="CX134" s="34"/>
      <c r="CY134" s="34"/>
      <c r="CZ134" s="34"/>
      <c r="DA134" s="34"/>
      <c r="DB134" s="34"/>
      <c r="DC134" s="34"/>
      <c r="DD134" s="34"/>
      <c r="DE134" s="34"/>
      <c r="DF134" s="31"/>
      <c r="DG134" s="31"/>
      <c r="DH134" s="31"/>
      <c r="DI134" s="31"/>
      <c r="DJ134" s="31"/>
      <c r="DK134" s="34">
        <v>12.7</v>
      </c>
      <c r="DL134" s="38">
        <f t="shared" si="3"/>
        <v>6.7399637539838473</v>
      </c>
      <c r="DM134" s="38">
        <f t="shared" si="4"/>
        <v>6.5570762592291526E-2</v>
      </c>
      <c r="DN134" s="38">
        <f t="shared" si="5"/>
        <v>3.787600601566387E-2</v>
      </c>
      <c r="DO134" s="38">
        <f t="shared" si="6"/>
        <v>2.2755361417239393E-3</v>
      </c>
      <c r="DP134" s="31"/>
      <c r="DQ134" s="31"/>
      <c r="DR134" s="31"/>
      <c r="DS134" s="31"/>
      <c r="DT134" s="31"/>
      <c r="DU134" s="33"/>
      <c r="DV134" s="33"/>
      <c r="DW134" s="33"/>
      <c r="DX134" s="33"/>
      <c r="DY134" s="36"/>
      <c r="DZ134" s="36"/>
      <c r="EA134" s="36"/>
      <c r="EB134" s="36"/>
      <c r="EC134" s="36"/>
      <c r="ED134" s="31"/>
      <c r="EE134" s="31"/>
      <c r="EF134" s="31"/>
      <c r="EG134" s="31"/>
      <c r="EH134" s="31"/>
      <c r="EI134" s="31"/>
      <c r="EJ134" s="31"/>
      <c r="EK134" s="31"/>
      <c r="EL134" s="31"/>
      <c r="EM134" s="31"/>
      <c r="EN134" s="34"/>
      <c r="EO134" s="34"/>
      <c r="EP134" s="34"/>
      <c r="EQ134" s="34"/>
      <c r="ER134" s="34"/>
      <c r="ES134" s="31"/>
      <c r="ET134" s="31"/>
      <c r="EU134" s="31"/>
      <c r="EV134" s="31"/>
      <c r="EW134" s="31"/>
      <c r="EX134" s="31"/>
      <c r="EY134" s="31"/>
      <c r="EZ134" s="31"/>
      <c r="FA134" s="31"/>
      <c r="FB134" s="31"/>
      <c r="FC134" s="31"/>
      <c r="FD134" s="31"/>
      <c r="FE134" s="31"/>
      <c r="FF134" s="31"/>
      <c r="FG134" s="31"/>
      <c r="FH134" s="36"/>
      <c r="FI134" s="36"/>
      <c r="FJ134" s="36"/>
      <c r="FK134" s="36"/>
      <c r="FL134" s="36"/>
      <c r="FM134" s="36"/>
      <c r="FN134" s="36"/>
      <c r="FO134" s="36"/>
      <c r="FP134" s="36"/>
      <c r="FQ134" s="36"/>
      <c r="FR134" s="34"/>
      <c r="FS134" s="34"/>
      <c r="FT134" s="34"/>
      <c r="FU134" s="34"/>
      <c r="FV134" s="34"/>
      <c r="FW134" s="36"/>
      <c r="FX134" s="36"/>
      <c r="FY134" s="36"/>
      <c r="FZ134" s="36"/>
      <c r="GA134" s="36"/>
      <c r="GB134" s="33"/>
      <c r="GC134" s="33"/>
      <c r="GD134" s="33"/>
      <c r="GE134" s="33"/>
      <c r="GF134" s="31"/>
      <c r="GG134" s="31"/>
      <c r="GH134" s="31"/>
      <c r="GI134" s="31"/>
      <c r="GJ134" s="31"/>
      <c r="GK134" s="31"/>
      <c r="GL134" s="31"/>
      <c r="GM134" s="31"/>
      <c r="GN134" s="31"/>
      <c r="GO134" s="31"/>
      <c r="GP134" s="31"/>
      <c r="GQ134" s="31"/>
      <c r="GR134" s="31"/>
      <c r="GS134" s="31"/>
      <c r="GT134" s="31"/>
      <c r="GU134" s="31"/>
      <c r="GV134" s="31"/>
      <c r="GW134" s="31"/>
      <c r="GX134" s="33"/>
      <c r="GY134" s="33"/>
      <c r="GZ134" s="33"/>
      <c r="HA134" s="33"/>
      <c r="HB134" s="36"/>
      <c r="HC134" s="36"/>
      <c r="HD134" s="36"/>
      <c r="HE134" s="36"/>
      <c r="HF134" s="36"/>
      <c r="HG134" s="36">
        <v>14</v>
      </c>
      <c r="HH134" s="39">
        <f t="shared" si="8"/>
        <v>13.823052712409126</v>
      </c>
      <c r="HI134" s="40">
        <f t="shared" si="9"/>
        <v>8.1867728964002809E-2</v>
      </c>
      <c r="HJ134" s="39">
        <f t="shared" si="10"/>
        <v>2.5747288152161575E-2</v>
      </c>
      <c r="HK134" s="39">
        <f t="shared" si="11"/>
        <v>5.1145826615363874E-4</v>
      </c>
      <c r="HL134" s="31"/>
      <c r="HM134" s="31"/>
      <c r="HN134" s="31"/>
      <c r="HO134" s="31"/>
      <c r="HP134" s="31"/>
      <c r="HQ134" s="31"/>
      <c r="HR134" s="31"/>
      <c r="HS134" s="31"/>
      <c r="HT134" s="31"/>
      <c r="HU134" s="31"/>
      <c r="HV134" s="31"/>
      <c r="HW134" s="31"/>
      <c r="HX134" s="31"/>
      <c r="HY134" s="31"/>
      <c r="HZ134" s="31"/>
      <c r="IA134" s="31"/>
      <c r="IB134" s="31"/>
      <c r="IC134" s="31"/>
      <c r="ID134" s="31"/>
      <c r="IE134" s="31"/>
    </row>
    <row r="135" spans="1:239" x14ac:dyDescent="0.25">
      <c r="A135">
        <v>1906</v>
      </c>
      <c r="B135" s="34"/>
      <c r="C135" s="34"/>
      <c r="D135" s="34"/>
      <c r="E135" s="34"/>
      <c r="F135" s="34"/>
      <c r="G135" s="31"/>
      <c r="H135" s="31"/>
      <c r="I135" s="31"/>
      <c r="J135" s="31"/>
      <c r="K135" s="31"/>
      <c r="L135" s="34">
        <v>0.54</v>
      </c>
      <c r="M135" s="35">
        <f t="shared" si="0"/>
        <v>12.825855701362228</v>
      </c>
      <c r="N135" s="35">
        <f t="shared" si="7"/>
        <v>8.6312090438832895E-2</v>
      </c>
      <c r="O135" s="35">
        <f t="shared" si="1"/>
        <v>3.1151806855905999E-2</v>
      </c>
      <c r="P135" s="35">
        <f t="shared" si="2"/>
        <v>7.5701271735547238E-4</v>
      </c>
      <c r="Q135" s="31"/>
      <c r="R135" s="31"/>
      <c r="S135" s="31"/>
      <c r="T135" s="31"/>
      <c r="U135" s="31"/>
      <c r="V135" s="36"/>
      <c r="W135" s="36"/>
      <c r="X135" s="36"/>
      <c r="Y135" s="36"/>
      <c r="Z135" s="36"/>
      <c r="AA135" s="36"/>
      <c r="AB135" s="36"/>
      <c r="AC135" s="36"/>
      <c r="AD135" s="36"/>
      <c r="AE135" s="36"/>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4"/>
      <c r="BF135" s="34"/>
      <c r="BG135" s="34"/>
      <c r="BH135" s="34"/>
      <c r="BI135" s="34"/>
      <c r="BJ135" s="31"/>
      <c r="BK135" s="37"/>
      <c r="BL135" s="37"/>
      <c r="BM135" s="37"/>
      <c r="BN135" s="37"/>
      <c r="BO135" s="31"/>
      <c r="BP135" s="31"/>
      <c r="BQ135" s="31"/>
      <c r="BR135" s="31"/>
      <c r="BS135" s="31"/>
      <c r="BT135" s="34"/>
      <c r="BU135" s="34"/>
      <c r="BV135" s="34"/>
      <c r="BW135" s="34"/>
      <c r="BX135" s="34"/>
      <c r="BY135" s="32"/>
      <c r="BZ135" s="32"/>
      <c r="CA135" s="32"/>
      <c r="CB135" s="32"/>
      <c r="CC135" s="31"/>
      <c r="CD135" s="31"/>
      <c r="CE135" s="31"/>
      <c r="CF135" s="31"/>
      <c r="CG135" s="31"/>
      <c r="CH135" s="34"/>
      <c r="CI135" s="34"/>
      <c r="CJ135" s="34"/>
      <c r="CK135" s="34"/>
      <c r="CL135" s="34"/>
      <c r="CM135" s="33"/>
      <c r="CN135" s="33"/>
      <c r="CO135" s="33"/>
      <c r="CP135" s="33"/>
      <c r="CQ135" s="34"/>
      <c r="CR135" s="34"/>
      <c r="CS135" s="34"/>
      <c r="CT135" s="34"/>
      <c r="CU135" s="34"/>
      <c r="CV135" s="34"/>
      <c r="CW135" s="34"/>
      <c r="CX135" s="34"/>
      <c r="CY135" s="34"/>
      <c r="CZ135" s="34"/>
      <c r="DA135" s="34"/>
      <c r="DB135" s="34"/>
      <c r="DC135" s="34"/>
      <c r="DD135" s="34"/>
      <c r="DE135" s="34"/>
      <c r="DF135" s="31"/>
      <c r="DG135" s="31"/>
      <c r="DH135" s="31"/>
      <c r="DI135" s="31"/>
      <c r="DJ135" s="31"/>
      <c r="DK135" s="34">
        <v>13.3</v>
      </c>
      <c r="DL135" s="38">
        <f t="shared" si="3"/>
        <v>7.283849723722045</v>
      </c>
      <c r="DM135" s="38">
        <f t="shared" si="4"/>
        <v>7.0448777547641742E-2</v>
      </c>
      <c r="DN135" s="38">
        <f t="shared" si="5"/>
        <v>4.0182100031847363E-2</v>
      </c>
      <c r="DO135" s="38">
        <f t="shared" si="6"/>
        <v>2.334693146456348E-3</v>
      </c>
      <c r="DP135" s="31"/>
      <c r="DQ135" s="31"/>
      <c r="DR135" s="31"/>
      <c r="DS135" s="31"/>
      <c r="DT135" s="31"/>
      <c r="DU135" s="33"/>
      <c r="DV135" s="33"/>
      <c r="DW135" s="33"/>
      <c r="DX135" s="33"/>
      <c r="DY135" s="36"/>
      <c r="DZ135" s="36"/>
      <c r="EA135" s="36"/>
      <c r="EB135" s="36"/>
      <c r="EC135" s="36"/>
      <c r="ED135" s="31"/>
      <c r="EE135" s="31"/>
      <c r="EF135" s="31"/>
      <c r="EG135" s="31"/>
      <c r="EH135" s="31"/>
      <c r="EI135" s="31"/>
      <c r="EJ135" s="31"/>
      <c r="EK135" s="31"/>
      <c r="EL135" s="31"/>
      <c r="EM135" s="31"/>
      <c r="EN135" s="34"/>
      <c r="EO135" s="34"/>
      <c r="EP135" s="34"/>
      <c r="EQ135" s="34"/>
      <c r="ER135" s="34"/>
      <c r="ES135" s="31"/>
      <c r="ET135" s="31"/>
      <c r="EU135" s="31"/>
      <c r="EV135" s="31"/>
      <c r="EW135" s="31"/>
      <c r="EX135" s="31"/>
      <c r="EY135" s="31"/>
      <c r="EZ135" s="31"/>
      <c r="FA135" s="31"/>
      <c r="FB135" s="31"/>
      <c r="FC135" s="31"/>
      <c r="FD135" s="31"/>
      <c r="FE135" s="31"/>
      <c r="FF135" s="31"/>
      <c r="FG135" s="31"/>
      <c r="FH135" s="36"/>
      <c r="FI135" s="36"/>
      <c r="FJ135" s="36"/>
      <c r="FK135" s="36"/>
      <c r="FL135" s="36"/>
      <c r="FM135" s="36"/>
      <c r="FN135" s="36"/>
      <c r="FO135" s="36"/>
      <c r="FP135" s="36"/>
      <c r="FQ135" s="36"/>
      <c r="FR135" s="34"/>
      <c r="FS135" s="34"/>
      <c r="FT135" s="34"/>
      <c r="FU135" s="34"/>
      <c r="FV135" s="34"/>
      <c r="FW135" s="36"/>
      <c r="FX135" s="36"/>
      <c r="FY135" s="36"/>
      <c r="FZ135" s="36"/>
      <c r="GA135" s="36"/>
      <c r="GB135" s="33"/>
      <c r="GC135" s="33"/>
      <c r="GD135" s="33"/>
      <c r="GE135" s="33"/>
      <c r="GF135" s="31"/>
      <c r="GG135" s="31"/>
      <c r="GH135" s="31"/>
      <c r="GI135" s="31"/>
      <c r="GJ135" s="31"/>
      <c r="GK135" s="31"/>
      <c r="GL135" s="31"/>
      <c r="GM135" s="31"/>
      <c r="GN135" s="31"/>
      <c r="GO135" s="31"/>
      <c r="GP135" s="31"/>
      <c r="GQ135" s="31"/>
      <c r="GR135" s="31"/>
      <c r="GS135" s="31"/>
      <c r="GT135" s="31"/>
      <c r="GU135" s="31"/>
      <c r="GV135" s="31"/>
      <c r="GW135" s="31"/>
      <c r="GX135" s="33"/>
      <c r="GY135" s="33"/>
      <c r="GZ135" s="33"/>
      <c r="HA135" s="33"/>
      <c r="HB135" s="36"/>
      <c r="HC135" s="36"/>
      <c r="HD135" s="36"/>
      <c r="HE135" s="36"/>
      <c r="HF135" s="36"/>
      <c r="HG135" s="36">
        <v>18</v>
      </c>
      <c r="HH135" s="39">
        <f t="shared" si="8"/>
        <v>14.490951762985169</v>
      </c>
      <c r="HI135" s="40">
        <f t="shared" si="9"/>
        <v>8.5117266280700821E-2</v>
      </c>
      <c r="HJ135" s="39">
        <f t="shared" si="10"/>
        <v>2.6238360967101183E-2</v>
      </c>
      <c r="HK135" s="39">
        <f t="shared" si="11"/>
        <v>4.6976722148739082E-4</v>
      </c>
      <c r="HL135" s="31"/>
      <c r="HM135" s="31"/>
      <c r="HN135" s="31"/>
      <c r="HO135" s="31"/>
      <c r="HP135" s="31"/>
      <c r="HQ135" s="31"/>
      <c r="HR135" s="31"/>
      <c r="HS135" s="31"/>
      <c r="HT135" s="31"/>
      <c r="HU135" s="31"/>
      <c r="HV135" s="31"/>
      <c r="HW135" s="31"/>
      <c r="HX135" s="31"/>
      <c r="HY135" s="31"/>
      <c r="HZ135" s="31"/>
      <c r="IA135" s="31"/>
      <c r="IB135" s="31"/>
      <c r="IC135" s="31"/>
      <c r="ID135" s="31"/>
      <c r="IE135" s="31"/>
    </row>
    <row r="136" spans="1:239" x14ac:dyDescent="0.25">
      <c r="A136">
        <v>1907</v>
      </c>
      <c r="B136" s="34"/>
      <c r="C136" s="34"/>
      <c r="D136" s="34"/>
      <c r="E136" s="34"/>
      <c r="F136" s="34"/>
      <c r="G136" s="31"/>
      <c r="H136" s="31"/>
      <c r="I136" s="31"/>
      <c r="J136" s="31"/>
      <c r="K136" s="31"/>
      <c r="L136" s="34">
        <v>0.69</v>
      </c>
      <c r="M136" s="35">
        <f t="shared" si="0"/>
        <v>13.532052186016672</v>
      </c>
      <c r="N136" s="35">
        <f t="shared" si="7"/>
        <v>9.0252214286126509E-2</v>
      </c>
      <c r="O136" s="35">
        <f t="shared" si="1"/>
        <v>3.1880460215900588E-2</v>
      </c>
      <c r="P136" s="35">
        <f t="shared" si="2"/>
        <v>6.9871823210465958E-4</v>
      </c>
      <c r="Q136" s="31"/>
      <c r="R136" s="31"/>
      <c r="S136" s="31"/>
      <c r="T136" s="31"/>
      <c r="U136" s="31"/>
      <c r="V136" s="36"/>
      <c r="W136" s="36"/>
      <c r="X136" s="36"/>
      <c r="Y136" s="36"/>
      <c r="Z136" s="36"/>
      <c r="AA136" s="36"/>
      <c r="AB136" s="36"/>
      <c r="AC136" s="36"/>
      <c r="AD136" s="36"/>
      <c r="AE136" s="36"/>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4"/>
      <c r="BF136" s="34"/>
      <c r="BG136" s="34"/>
      <c r="BH136" s="34"/>
      <c r="BI136" s="34"/>
      <c r="BJ136" s="31"/>
      <c r="BK136" s="37"/>
      <c r="BL136" s="37"/>
      <c r="BM136" s="37"/>
      <c r="BN136" s="37"/>
      <c r="BO136" s="31"/>
      <c r="BP136" s="31"/>
      <c r="BQ136" s="31"/>
      <c r="BR136" s="31"/>
      <c r="BS136" s="31"/>
      <c r="BT136" s="34"/>
      <c r="BU136" s="34"/>
      <c r="BV136" s="34"/>
      <c r="BW136" s="34"/>
      <c r="BX136" s="34"/>
      <c r="BY136" s="32"/>
      <c r="BZ136" s="32"/>
      <c r="CA136" s="32"/>
      <c r="CB136" s="32"/>
      <c r="CC136" s="31"/>
      <c r="CD136" s="31"/>
      <c r="CE136" s="31"/>
      <c r="CF136" s="31"/>
      <c r="CG136" s="31"/>
      <c r="CH136" s="34"/>
      <c r="CI136" s="34"/>
      <c r="CJ136" s="34"/>
      <c r="CK136" s="34"/>
      <c r="CL136" s="34"/>
      <c r="CM136" s="33"/>
      <c r="CN136" s="33"/>
      <c r="CO136" s="33"/>
      <c r="CP136" s="33"/>
      <c r="CQ136" s="34"/>
      <c r="CR136" s="34"/>
      <c r="CS136" s="34"/>
      <c r="CT136" s="34"/>
      <c r="CU136" s="34"/>
      <c r="CV136" s="34"/>
      <c r="CW136" s="34"/>
      <c r="CX136" s="34"/>
      <c r="CY136" s="34"/>
      <c r="CZ136" s="34"/>
      <c r="DA136" s="34"/>
      <c r="DB136" s="34"/>
      <c r="DC136" s="34"/>
      <c r="DD136" s="34"/>
      <c r="DE136" s="34"/>
      <c r="DF136" s="31"/>
      <c r="DG136" s="31"/>
      <c r="DH136" s="31"/>
      <c r="DI136" s="31"/>
      <c r="DJ136" s="31"/>
      <c r="DK136" s="34">
        <v>14</v>
      </c>
      <c r="DL136" s="38">
        <f t="shared" si="3"/>
        <v>7.8679222075823816</v>
      </c>
      <c r="DM136" s="38">
        <f t="shared" si="4"/>
        <v>7.5618492737049181E-2</v>
      </c>
      <c r="DN136" s="38">
        <f t="shared" si="5"/>
        <v>4.2541025734416052E-2</v>
      </c>
      <c r="DO136" s="38">
        <f t="shared" si="6"/>
        <v>2.3807415639159378E-3</v>
      </c>
      <c r="DP136" s="31"/>
      <c r="DQ136" s="31"/>
      <c r="DR136" s="31"/>
      <c r="DS136" s="31"/>
      <c r="DT136" s="31"/>
      <c r="DU136" s="33"/>
      <c r="DV136" s="33"/>
      <c r="DW136" s="33"/>
      <c r="DX136" s="33"/>
      <c r="DY136" s="36"/>
      <c r="DZ136" s="36"/>
      <c r="EA136" s="36"/>
      <c r="EB136" s="36"/>
      <c r="EC136" s="36"/>
      <c r="ED136" s="31"/>
      <c r="EE136" s="31"/>
      <c r="EF136" s="31"/>
      <c r="EG136" s="31"/>
      <c r="EH136" s="31"/>
      <c r="EI136" s="31"/>
      <c r="EJ136" s="31"/>
      <c r="EK136" s="31"/>
      <c r="EL136" s="31"/>
      <c r="EM136" s="31"/>
      <c r="EN136" s="34"/>
      <c r="EO136" s="34"/>
      <c r="EP136" s="34"/>
      <c r="EQ136" s="34"/>
      <c r="ER136" s="34"/>
      <c r="ES136" s="31"/>
      <c r="ET136" s="31"/>
      <c r="EU136" s="31"/>
      <c r="EV136" s="31"/>
      <c r="EW136" s="31"/>
      <c r="EX136" s="31"/>
      <c r="EY136" s="31"/>
      <c r="EZ136" s="31"/>
      <c r="FA136" s="31"/>
      <c r="FB136" s="31"/>
      <c r="FC136" s="31"/>
      <c r="FD136" s="31"/>
      <c r="FE136" s="31"/>
      <c r="FF136" s="31"/>
      <c r="FG136" s="31"/>
      <c r="FH136" s="36"/>
      <c r="FI136" s="36"/>
      <c r="FJ136" s="36"/>
      <c r="FK136" s="36"/>
      <c r="FL136" s="36"/>
      <c r="FM136" s="36"/>
      <c r="FN136" s="36"/>
      <c r="FO136" s="36"/>
      <c r="FP136" s="36"/>
      <c r="FQ136" s="36"/>
      <c r="FR136" s="34"/>
      <c r="FS136" s="34"/>
      <c r="FT136" s="34"/>
      <c r="FU136" s="34"/>
      <c r="FV136" s="34"/>
      <c r="FW136" s="36"/>
      <c r="FX136" s="41"/>
      <c r="FY136" s="41"/>
      <c r="FZ136" s="41"/>
      <c r="GA136" s="41"/>
      <c r="GB136" s="33"/>
      <c r="GC136" s="33"/>
      <c r="GD136" s="33"/>
      <c r="GE136" s="33"/>
      <c r="GF136" s="31"/>
      <c r="GG136" s="31"/>
      <c r="GH136" s="31"/>
      <c r="GI136" s="31"/>
      <c r="GJ136" s="31"/>
      <c r="GK136" s="31"/>
      <c r="GL136" s="31"/>
      <c r="GM136" s="31"/>
      <c r="GN136" s="31"/>
      <c r="GO136" s="31"/>
      <c r="GP136" s="31"/>
      <c r="GQ136" s="31"/>
      <c r="GR136" s="31"/>
      <c r="GS136" s="31"/>
      <c r="GT136" s="31"/>
      <c r="GU136" s="31"/>
      <c r="GV136" s="31"/>
      <c r="GW136" s="31"/>
      <c r="GX136" s="33"/>
      <c r="GY136" s="33"/>
      <c r="GZ136" s="33"/>
      <c r="HA136" s="33"/>
      <c r="HB136" s="36"/>
      <c r="HC136" s="36"/>
      <c r="HD136" s="36"/>
      <c r="HE136" s="36"/>
      <c r="HF136" s="36"/>
      <c r="HG136" s="36">
        <v>19.5</v>
      </c>
      <c r="HH136" s="39">
        <f t="shared" si="8"/>
        <v>15.185085468354497</v>
      </c>
      <c r="HI136" s="40">
        <f t="shared" si="9"/>
        <v>8.8425465991519445E-2</v>
      </c>
      <c r="HJ136" s="39">
        <f t="shared" si="10"/>
        <v>2.6684950529839154E-2</v>
      </c>
      <c r="HK136" s="39">
        <f t="shared" si="11"/>
        <v>4.2246123378915129E-4</v>
      </c>
      <c r="HL136" s="31"/>
      <c r="HM136" s="31"/>
      <c r="HN136" s="31"/>
      <c r="HO136" s="31"/>
      <c r="HP136" s="31"/>
      <c r="HQ136" s="31"/>
      <c r="HR136" s="31"/>
      <c r="HS136" s="31"/>
      <c r="HT136" s="31"/>
      <c r="HU136" s="31"/>
      <c r="HV136" s="31"/>
      <c r="HW136" s="31"/>
      <c r="HX136" s="31"/>
      <c r="HY136" s="31"/>
      <c r="HZ136" s="31"/>
      <c r="IA136" s="31"/>
      <c r="IB136" s="31"/>
      <c r="IC136" s="31"/>
      <c r="ID136" s="31"/>
      <c r="IE136" s="31"/>
    </row>
    <row r="137" spans="1:239" x14ac:dyDescent="0.25">
      <c r="A137">
        <v>1908</v>
      </c>
      <c r="B137" s="34"/>
      <c r="C137" s="34"/>
      <c r="D137" s="34"/>
      <c r="E137" s="34"/>
      <c r="F137" s="34"/>
      <c r="G137" s="31"/>
      <c r="H137" s="31"/>
      <c r="I137" s="31"/>
      <c r="J137" s="31"/>
      <c r="K137" s="31"/>
      <c r="L137" s="34">
        <v>0.92</v>
      </c>
      <c r="M137" s="35">
        <f t="shared" si="0"/>
        <v>14.270123874792205</v>
      </c>
      <c r="N137" s="35">
        <f t="shared" si="7"/>
        <v>9.4279577153774247E-2</v>
      </c>
      <c r="O137" s="35">
        <f t="shared" si="1"/>
        <v>3.2546019447685301E-2</v>
      </c>
      <c r="P137" s="35">
        <f t="shared" si="2"/>
        <v>6.307545579084115E-4</v>
      </c>
      <c r="Q137" s="31"/>
      <c r="R137" s="31"/>
      <c r="S137" s="31"/>
      <c r="T137" s="31"/>
      <c r="U137" s="31"/>
      <c r="V137" s="36"/>
      <c r="W137" s="36"/>
      <c r="X137" s="36"/>
      <c r="Y137" s="36"/>
      <c r="Z137" s="36"/>
      <c r="AA137" s="36"/>
      <c r="AB137" s="36"/>
      <c r="AC137" s="36"/>
      <c r="AD137" s="36"/>
      <c r="AE137" s="36"/>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4"/>
      <c r="BF137" s="34"/>
      <c r="BG137" s="34"/>
      <c r="BH137" s="34"/>
      <c r="BI137" s="34"/>
      <c r="BJ137" s="31"/>
      <c r="BK137" s="37"/>
      <c r="BL137" s="37"/>
      <c r="BM137" s="37"/>
      <c r="BN137" s="37"/>
      <c r="BO137" s="31"/>
      <c r="BP137" s="31"/>
      <c r="BQ137" s="31"/>
      <c r="BR137" s="31"/>
      <c r="BS137" s="31"/>
      <c r="BT137" s="34"/>
      <c r="BU137" s="34"/>
      <c r="BV137" s="34"/>
      <c r="BW137" s="34"/>
      <c r="BX137" s="34"/>
      <c r="BY137" s="32"/>
      <c r="BZ137" s="32"/>
      <c r="CA137" s="32"/>
      <c r="CB137" s="32"/>
      <c r="CC137" s="31"/>
      <c r="CD137" s="31"/>
      <c r="CE137" s="31"/>
      <c r="CF137" s="31"/>
      <c r="CG137" s="31"/>
      <c r="CH137" s="34"/>
      <c r="CI137" s="34"/>
      <c r="CJ137" s="34"/>
      <c r="CK137" s="34"/>
      <c r="CL137" s="34"/>
      <c r="CM137" s="33"/>
      <c r="CN137" s="33"/>
      <c r="CO137" s="33"/>
      <c r="CP137" s="33"/>
      <c r="CQ137" s="34"/>
      <c r="CR137" s="34"/>
      <c r="CS137" s="34"/>
      <c r="CT137" s="34"/>
      <c r="CU137" s="34"/>
      <c r="CV137" s="34"/>
      <c r="CW137" s="34"/>
      <c r="CX137" s="34"/>
      <c r="CY137" s="34"/>
      <c r="CZ137" s="34"/>
      <c r="DA137" s="34"/>
      <c r="DB137" s="34"/>
      <c r="DC137" s="34"/>
      <c r="DD137" s="34"/>
      <c r="DE137" s="34"/>
      <c r="DF137" s="31"/>
      <c r="DG137" s="31"/>
      <c r="DH137" s="31"/>
      <c r="DI137" s="31"/>
      <c r="DJ137" s="31"/>
      <c r="DK137" s="34">
        <v>14.7</v>
      </c>
      <c r="DL137" s="38">
        <f t="shared" si="3"/>
        <v>8.494538921839256</v>
      </c>
      <c r="DM137" s="38">
        <f t="shared" si="4"/>
        <v>8.1085634224084796E-2</v>
      </c>
      <c r="DN137" s="38">
        <f t="shared" si="5"/>
        <v>4.4938257039267196E-2</v>
      </c>
      <c r="DO137" s="38">
        <f t="shared" si="6"/>
        <v>2.4108032922054651E-3</v>
      </c>
      <c r="DP137" s="31"/>
      <c r="DQ137" s="31"/>
      <c r="DR137" s="31"/>
      <c r="DS137" s="31"/>
      <c r="DT137" s="31"/>
      <c r="DU137" s="33"/>
      <c r="DV137" s="33"/>
      <c r="DW137" s="33"/>
      <c r="DX137" s="33"/>
      <c r="DY137" s="36"/>
      <c r="DZ137" s="36"/>
      <c r="EA137" s="36"/>
      <c r="EB137" s="36"/>
      <c r="EC137" s="36"/>
      <c r="ED137" s="31"/>
      <c r="EE137" s="31"/>
      <c r="EF137" s="31"/>
      <c r="EG137" s="31"/>
      <c r="EH137" s="31"/>
      <c r="EI137" s="31"/>
      <c r="EJ137" s="31"/>
      <c r="EK137" s="31"/>
      <c r="EL137" s="31"/>
      <c r="EM137" s="31"/>
      <c r="EN137" s="34"/>
      <c r="EO137" s="34"/>
      <c r="EP137" s="34"/>
      <c r="EQ137" s="34"/>
      <c r="ER137" s="34"/>
      <c r="ES137" s="31"/>
      <c r="ET137" s="31"/>
      <c r="EU137" s="31"/>
      <c r="EV137" s="31"/>
      <c r="EW137" s="31"/>
      <c r="EX137" s="31"/>
      <c r="EY137" s="31"/>
      <c r="EZ137" s="31"/>
      <c r="FA137" s="31"/>
      <c r="FB137" s="31"/>
      <c r="FC137" s="31"/>
      <c r="FD137" s="31"/>
      <c r="FE137" s="31"/>
      <c r="FF137" s="31"/>
      <c r="FG137" s="31"/>
      <c r="FH137" s="36"/>
      <c r="FI137" s="36"/>
      <c r="FJ137" s="36"/>
      <c r="FK137" s="36"/>
      <c r="FL137" s="36"/>
      <c r="FM137" s="36"/>
      <c r="FN137" s="36"/>
      <c r="FO137" s="36"/>
      <c r="FP137" s="36"/>
      <c r="FQ137" s="36"/>
      <c r="FR137" s="34"/>
      <c r="FS137" s="34"/>
      <c r="FT137" s="34"/>
      <c r="FU137" s="34"/>
      <c r="FV137" s="34"/>
      <c r="FW137" s="36">
        <v>10</v>
      </c>
      <c r="FX137" s="41">
        <f t="shared" ref="FX137:FX200" si="12">FW$5/(1+FW$2*EXP(-FW$3*($A137-$A$137)))</f>
        <v>12.214787540973488</v>
      </c>
      <c r="FY137" s="41">
        <f>((FW$2*FW$5*FW$3*EXP(FW$3*($A137-$A$137))/(EXP(FW$3*($A137-$A$137))+FW$2)^2)/8)</f>
        <v>0.14829599711285629</v>
      </c>
      <c r="FZ137" s="41">
        <f t="shared" ref="FZ137:FZ200" si="13">-((FW$2*FW$5*(FW$3^2)*EXP(FW$3*($A137-$A$137))*(EXP(FW$3*($A137-$A$137))-FW$2))/((EXP(FW$3*($A137-$A$137))+FW$2)^3))</f>
        <v>9.9008800787813392E-2</v>
      </c>
      <c r="GA137" s="41">
        <f>(FW$2*FW$5*FW$3^3*EXP(FW$3*($A137-$A$137))*(EXP(2*FW$3*($A137-$A$137))-4*FW$2*EXP(FW$3*($A137-$A$137))+FW$2^2))/(EXP(FW$3*($A137-$A$137))+FW$2)^4</f>
        <v>5.1124840144947947E-3</v>
      </c>
      <c r="GB137" s="33"/>
      <c r="GC137" s="33"/>
      <c r="GD137" s="33"/>
      <c r="GE137" s="33"/>
      <c r="GF137" s="31"/>
      <c r="GG137" s="31"/>
      <c r="GH137" s="31"/>
      <c r="GI137" s="31"/>
      <c r="GJ137" s="31"/>
      <c r="GK137" s="31"/>
      <c r="GL137" s="31"/>
      <c r="GM137" s="31"/>
      <c r="GN137" s="31"/>
      <c r="GO137" s="31"/>
      <c r="GP137" s="31"/>
      <c r="GQ137" s="31"/>
      <c r="GR137" s="31"/>
      <c r="GS137" s="31"/>
      <c r="GT137" s="31"/>
      <c r="GU137" s="31"/>
      <c r="GV137" s="31"/>
      <c r="GW137" s="31"/>
      <c r="GX137" s="33"/>
      <c r="GY137" s="33"/>
      <c r="GZ137" s="33"/>
      <c r="HA137" s="33"/>
      <c r="HB137" s="36"/>
      <c r="HC137" s="36"/>
      <c r="HD137" s="36"/>
      <c r="HE137" s="36"/>
      <c r="HF137" s="36"/>
      <c r="HG137" s="36">
        <v>21</v>
      </c>
      <c r="HH137" s="39">
        <f t="shared" si="8"/>
        <v>15.905899942915926</v>
      </c>
      <c r="HI137" s="40">
        <f t="shared" si="9"/>
        <v>9.1786413145477128E-2</v>
      </c>
      <c r="HJ137" s="39">
        <f t="shared" si="10"/>
        <v>2.7081356927941121E-2</v>
      </c>
      <c r="HK137" s="39">
        <f t="shared" si="11"/>
        <v>3.6937721375057854E-4</v>
      </c>
      <c r="HL137" s="31"/>
      <c r="HM137" s="31"/>
      <c r="HN137" s="31"/>
      <c r="HO137" s="31"/>
      <c r="HP137" s="31"/>
      <c r="HQ137" s="31"/>
      <c r="HR137" s="31"/>
      <c r="HS137" s="31"/>
      <c r="HT137" s="31"/>
      <c r="HU137" s="31"/>
      <c r="HV137" s="31"/>
      <c r="HW137" s="31"/>
      <c r="HX137" s="31"/>
      <c r="HY137" s="31"/>
      <c r="HZ137" s="31"/>
      <c r="IA137" s="31"/>
      <c r="IB137" s="31"/>
      <c r="IC137" s="31"/>
      <c r="ID137" s="31"/>
      <c r="IE137" s="31"/>
    </row>
    <row r="138" spans="1:239" x14ac:dyDescent="0.25">
      <c r="A138">
        <v>1909</v>
      </c>
      <c r="B138" s="34"/>
      <c r="C138" s="34"/>
      <c r="D138" s="34"/>
      <c r="E138" s="34"/>
      <c r="F138" s="34"/>
      <c r="G138" s="31"/>
      <c r="H138" s="31"/>
      <c r="I138" s="31"/>
      <c r="J138" s="31"/>
      <c r="K138" s="31"/>
      <c r="L138" s="34">
        <v>1.41</v>
      </c>
      <c r="M138" s="35">
        <f t="shared" si="0"/>
        <v>15.040735504423282</v>
      </c>
      <c r="N138" s="35">
        <f t="shared" si="7"/>
        <v>9.8385679616942487E-2</v>
      </c>
      <c r="O138" s="35">
        <f t="shared" si="1"/>
        <v>3.3138618658369957E-2</v>
      </c>
      <c r="P138" s="35">
        <f t="shared" si="2"/>
        <v>5.5274187371594154E-4</v>
      </c>
      <c r="Q138" s="31"/>
      <c r="R138" s="31"/>
      <c r="S138" s="31"/>
      <c r="T138" s="31"/>
      <c r="U138" s="31"/>
      <c r="V138" s="36"/>
      <c r="W138" s="36"/>
      <c r="X138" s="36"/>
      <c r="Y138" s="36"/>
      <c r="Z138" s="36"/>
      <c r="AA138" s="36"/>
      <c r="AB138" s="36"/>
      <c r="AC138" s="36"/>
      <c r="AD138" s="36"/>
      <c r="AE138" s="36"/>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4"/>
      <c r="BF138" s="34"/>
      <c r="BG138" s="34"/>
      <c r="BH138" s="34"/>
      <c r="BI138" s="34"/>
      <c r="BJ138" s="31"/>
      <c r="BK138" s="37"/>
      <c r="BL138" s="37"/>
      <c r="BM138" s="37"/>
      <c r="BN138" s="37"/>
      <c r="BO138" s="31"/>
      <c r="BP138" s="31"/>
      <c r="BQ138" s="31"/>
      <c r="BR138" s="31"/>
      <c r="BS138" s="31"/>
      <c r="BT138" s="34"/>
      <c r="BU138" s="34"/>
      <c r="BV138" s="34"/>
      <c r="BW138" s="34"/>
      <c r="BX138" s="34"/>
      <c r="BY138" s="32"/>
      <c r="BZ138" s="32"/>
      <c r="CA138" s="32"/>
      <c r="CB138" s="32"/>
      <c r="CC138" s="31"/>
      <c r="CD138" s="31"/>
      <c r="CE138" s="31"/>
      <c r="CF138" s="31"/>
      <c r="CG138" s="31"/>
      <c r="CH138" s="34"/>
      <c r="CI138" s="34"/>
      <c r="CJ138" s="34"/>
      <c r="CK138" s="34"/>
      <c r="CL138" s="34"/>
      <c r="CM138" s="33"/>
      <c r="CN138" s="33"/>
      <c r="CO138" s="33"/>
      <c r="CP138" s="33"/>
      <c r="CQ138" s="34"/>
      <c r="CR138" s="34"/>
      <c r="CS138" s="34"/>
      <c r="CT138" s="34"/>
      <c r="CU138" s="34"/>
      <c r="CV138" s="34"/>
      <c r="CW138" s="34"/>
      <c r="CX138" s="34"/>
      <c r="CY138" s="34"/>
      <c r="CZ138" s="34"/>
      <c r="DA138" s="34"/>
      <c r="DB138" s="34"/>
      <c r="DC138" s="34"/>
      <c r="DD138" s="34"/>
      <c r="DE138" s="34"/>
      <c r="DF138" s="31"/>
      <c r="DG138" s="31"/>
      <c r="DH138" s="31"/>
      <c r="DI138" s="31"/>
      <c r="DJ138" s="31"/>
      <c r="DK138" s="34">
        <v>15.3</v>
      </c>
      <c r="DL138" s="38">
        <f t="shared" si="3"/>
        <v>9.1660956379328908</v>
      </c>
      <c r="DM138" s="38">
        <f t="shared" si="4"/>
        <v>8.6853927143064516E-2</v>
      </c>
      <c r="DN138" s="38">
        <f t="shared" si="5"/>
        <v>4.7356263745078682E-2</v>
      </c>
      <c r="DO138" s="38">
        <f t="shared" si="6"/>
        <v>2.4217519425902378E-3</v>
      </c>
      <c r="DP138" s="31"/>
      <c r="DQ138" s="31"/>
      <c r="DR138" s="31"/>
      <c r="DS138" s="31"/>
      <c r="DT138" s="31"/>
      <c r="DU138" s="33"/>
      <c r="DV138" s="33"/>
      <c r="DW138" s="33"/>
      <c r="DX138" s="33"/>
      <c r="DY138" s="36"/>
      <c r="DZ138" s="36"/>
      <c r="EA138" s="36"/>
      <c r="EB138" s="36"/>
      <c r="EC138" s="36"/>
      <c r="ED138" s="31"/>
      <c r="EE138" s="31"/>
      <c r="EF138" s="31"/>
      <c r="EG138" s="31"/>
      <c r="EH138" s="31"/>
      <c r="EI138" s="31"/>
      <c r="EJ138" s="31"/>
      <c r="EK138" s="31"/>
      <c r="EL138" s="31"/>
      <c r="EM138" s="31"/>
      <c r="EN138" s="34"/>
      <c r="EO138" s="34"/>
      <c r="EP138" s="34"/>
      <c r="EQ138" s="34"/>
      <c r="ER138" s="34"/>
      <c r="ES138" s="31"/>
      <c r="ET138" s="31"/>
      <c r="EU138" s="31"/>
      <c r="EV138" s="31"/>
      <c r="EW138" s="31"/>
      <c r="EX138" s="31"/>
      <c r="EY138" s="31"/>
      <c r="EZ138" s="31"/>
      <c r="FA138" s="31"/>
      <c r="FB138" s="31"/>
      <c r="FC138" s="31"/>
      <c r="FD138" s="31"/>
      <c r="FE138" s="31"/>
      <c r="FF138" s="31"/>
      <c r="FG138" s="31"/>
      <c r="FH138" s="36"/>
      <c r="FI138" s="36"/>
      <c r="FJ138" s="36"/>
      <c r="FK138" s="36"/>
      <c r="FL138" s="36"/>
      <c r="FM138" s="36"/>
      <c r="FN138" s="36"/>
      <c r="FO138" s="36"/>
      <c r="FP138" s="36"/>
      <c r="FQ138" s="36"/>
      <c r="FR138" s="34"/>
      <c r="FS138" s="34"/>
      <c r="FT138" s="34"/>
      <c r="FU138" s="34"/>
      <c r="FV138" s="34"/>
      <c r="FW138" s="36">
        <v>10.67</v>
      </c>
      <c r="FX138" s="41">
        <f t="shared" si="12"/>
        <v>13.451495633532771</v>
      </c>
      <c r="FY138" s="41">
        <f t="shared" ref="FY138:FY201" si="14">((FW$2*FW$5*FW$3*EXP(FW$3*($A138-$A$137))/(EXP(FW$3*($A138-$A$137))+FW$2)^2)/8)</f>
        <v>0.16098328165092743</v>
      </c>
      <c r="FZ138" s="41">
        <f t="shared" si="13"/>
        <v>0.10391441013950695</v>
      </c>
      <c r="GA138" s="41">
        <f t="shared" ref="GA138:GA201" si="15">(FW$2*FW$5*FW$3^3*EXP(FW$3*($A138-$A$137))*(EXP(2*FW$3*($A138-$A$137))-4*FW$2*EXP(FW$3*($A138-$A$137))+FW$2^2))/(EXP(FW$3*($A138-$A$137))+FW$2)^4</f>
        <v>4.6721312278539219E-3</v>
      </c>
      <c r="GB138" s="33"/>
      <c r="GC138" s="33"/>
      <c r="GD138" s="33"/>
      <c r="GE138" s="33"/>
      <c r="GF138" s="31"/>
      <c r="GG138" s="31"/>
      <c r="GH138" s="31"/>
      <c r="GI138" s="31"/>
      <c r="GJ138" s="31"/>
      <c r="GK138" s="31"/>
      <c r="GL138" s="31"/>
      <c r="GM138" s="31"/>
      <c r="GN138" s="31"/>
      <c r="GO138" s="31"/>
      <c r="GP138" s="31"/>
      <c r="GQ138" s="31"/>
      <c r="GR138" s="31"/>
      <c r="GS138" s="31"/>
      <c r="GT138" s="31"/>
      <c r="GU138" s="31"/>
      <c r="GV138" s="31"/>
      <c r="GW138" s="31"/>
      <c r="GX138" s="33"/>
      <c r="GY138" s="33"/>
      <c r="GZ138" s="33"/>
      <c r="HA138" s="33"/>
      <c r="HB138" s="36"/>
      <c r="HC138" s="36"/>
      <c r="HD138" s="36"/>
      <c r="HE138" s="36"/>
      <c r="HF138" s="36"/>
      <c r="HG138" s="36">
        <v>23</v>
      </c>
      <c r="HH138" s="39">
        <f t="shared" si="8"/>
        <v>16.653791106094168</v>
      </c>
      <c r="HI138" s="40">
        <f t="shared" si="9"/>
        <v>9.5193471002621571E-2</v>
      </c>
      <c r="HJ138" s="39">
        <f t="shared" si="10"/>
        <v>2.7421738892311455E-2</v>
      </c>
      <c r="HK138" s="39">
        <f t="shared" si="11"/>
        <v>3.1039672661204088E-4</v>
      </c>
      <c r="HL138" s="31"/>
      <c r="HM138" s="31"/>
      <c r="HN138" s="31"/>
      <c r="HO138" s="31"/>
      <c r="HP138" s="31"/>
      <c r="HQ138" s="31"/>
      <c r="HR138" s="31"/>
      <c r="HS138" s="31"/>
      <c r="HT138" s="31"/>
      <c r="HU138" s="31"/>
      <c r="HV138" s="31"/>
      <c r="HW138" s="31"/>
      <c r="HX138" s="31"/>
      <c r="HY138" s="31"/>
      <c r="HZ138" s="31"/>
      <c r="IA138" s="31"/>
      <c r="IB138" s="31"/>
      <c r="IC138" s="31"/>
      <c r="ID138" s="31"/>
      <c r="IE138" s="31"/>
    </row>
    <row r="139" spans="1:239" x14ac:dyDescent="0.25">
      <c r="A139">
        <v>1910</v>
      </c>
      <c r="B139" s="34"/>
      <c r="C139" s="34"/>
      <c r="D139" s="34"/>
      <c r="E139" s="34"/>
      <c r="F139" s="34"/>
      <c r="G139" s="31"/>
      <c r="H139" s="31"/>
      <c r="I139" s="31"/>
      <c r="J139" s="31"/>
      <c r="K139" s="31"/>
      <c r="L139" s="34">
        <v>2.0499999999999998</v>
      </c>
      <c r="M139" s="35">
        <f t="shared" si="0"/>
        <v>15.84447882353947</v>
      </c>
      <c r="N139" s="35">
        <f t="shared" si="7"/>
        <v>0.10256076706567192</v>
      </c>
      <c r="O139" s="35">
        <f t="shared" si="1"/>
        <v>3.3648055840532529E-2</v>
      </c>
      <c r="P139" s="35">
        <f t="shared" si="2"/>
        <v>4.6439073979282001E-4</v>
      </c>
      <c r="Q139" s="31"/>
      <c r="R139" s="31"/>
      <c r="S139" s="31"/>
      <c r="T139" s="31"/>
      <c r="U139" s="31"/>
      <c r="V139" s="36"/>
      <c r="W139" s="36"/>
      <c r="X139" s="36"/>
      <c r="Y139" s="36"/>
      <c r="Z139" s="36"/>
      <c r="AA139" s="36"/>
      <c r="AB139" s="36"/>
      <c r="AC139" s="36"/>
      <c r="AD139" s="36"/>
      <c r="AE139" s="36"/>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4"/>
      <c r="BF139" s="34"/>
      <c r="BG139" s="34"/>
      <c r="BH139" s="34"/>
      <c r="BI139" s="34"/>
      <c r="BJ139" s="31"/>
      <c r="BK139" s="37"/>
      <c r="BL139" s="37"/>
      <c r="BM139" s="37"/>
      <c r="BN139" s="37"/>
      <c r="BO139" s="31"/>
      <c r="BP139" s="31"/>
      <c r="BQ139" s="31"/>
      <c r="BR139" s="31"/>
      <c r="BS139" s="31"/>
      <c r="BT139" s="34"/>
      <c r="BU139" s="34"/>
      <c r="BV139" s="34"/>
      <c r="BW139" s="34"/>
      <c r="BX139" s="34"/>
      <c r="BY139" s="32"/>
      <c r="BZ139" s="32"/>
      <c r="CA139" s="32"/>
      <c r="CB139" s="32"/>
      <c r="CC139" s="31"/>
      <c r="CD139" s="31"/>
      <c r="CE139" s="31"/>
      <c r="CF139" s="31"/>
      <c r="CG139" s="31"/>
      <c r="CH139" s="34"/>
      <c r="CI139" s="34"/>
      <c r="CJ139" s="34"/>
      <c r="CK139" s="34"/>
      <c r="CL139" s="34"/>
      <c r="CM139" s="33"/>
      <c r="CN139" s="33"/>
      <c r="CO139" s="33"/>
      <c r="CP139" s="33"/>
      <c r="CQ139" s="34"/>
      <c r="CR139" s="34"/>
      <c r="CS139" s="34"/>
      <c r="CT139" s="34"/>
      <c r="CU139" s="34"/>
      <c r="CV139" s="34"/>
      <c r="CW139" s="34"/>
      <c r="CX139" s="34"/>
      <c r="CY139" s="34"/>
      <c r="CZ139" s="34"/>
      <c r="DA139" s="34"/>
      <c r="DB139" s="34"/>
      <c r="DC139" s="34"/>
      <c r="DD139" s="34"/>
      <c r="DE139" s="34"/>
      <c r="DF139" s="31"/>
      <c r="DG139" s="31"/>
      <c r="DH139" s="31"/>
      <c r="DI139" s="31"/>
      <c r="DJ139" s="31"/>
      <c r="DK139" s="34">
        <v>15.9</v>
      </c>
      <c r="DL139" s="38">
        <f t="shared" si="3"/>
        <v>9.8850086326452704</v>
      </c>
      <c r="DM139" s="38">
        <f t="shared" si="4"/>
        <v>9.2924705205775573E-2</v>
      </c>
      <c r="DN139" s="38">
        <f t="shared" si="5"/>
        <v>4.9774276774295016E-2</v>
      </c>
      <c r="DO139" s="38">
        <f t="shared" si="6"/>
        <v>2.4102422744751145E-3</v>
      </c>
      <c r="DP139" s="31"/>
      <c r="DQ139" s="31"/>
      <c r="DR139" s="31"/>
      <c r="DS139" s="31"/>
      <c r="DT139" s="31"/>
      <c r="DU139" s="33"/>
      <c r="DV139" s="33"/>
      <c r="DW139" s="33"/>
      <c r="DX139" s="33"/>
      <c r="DY139" s="36"/>
      <c r="DZ139" s="36"/>
      <c r="EA139" s="36"/>
      <c r="EB139" s="36"/>
      <c r="EC139" s="36"/>
      <c r="ED139" s="31"/>
      <c r="EE139" s="31"/>
      <c r="EF139" s="31"/>
      <c r="EG139" s="31"/>
      <c r="EH139" s="31"/>
      <c r="EI139" s="31"/>
      <c r="EJ139" s="31"/>
      <c r="EK139" s="31"/>
      <c r="EL139" s="31"/>
      <c r="EM139" s="31"/>
      <c r="EN139" s="34"/>
      <c r="EO139" s="34"/>
      <c r="EP139" s="34"/>
      <c r="EQ139" s="34"/>
      <c r="ER139" s="34"/>
      <c r="ES139" s="31"/>
      <c r="ET139" s="31"/>
      <c r="EU139" s="31"/>
      <c r="EV139" s="31"/>
      <c r="EW139" s="31"/>
      <c r="EX139" s="31"/>
      <c r="EY139" s="31"/>
      <c r="EZ139" s="31"/>
      <c r="FA139" s="31"/>
      <c r="FB139" s="31"/>
      <c r="FC139" s="31"/>
      <c r="FD139" s="31"/>
      <c r="FE139" s="31"/>
      <c r="FF139" s="31"/>
      <c r="FG139" s="31"/>
      <c r="FH139" s="36"/>
      <c r="FI139" s="36"/>
      <c r="FJ139" s="36"/>
      <c r="FK139" s="36"/>
      <c r="FL139" s="36"/>
      <c r="FM139" s="36"/>
      <c r="FN139" s="36"/>
      <c r="FO139" s="36"/>
      <c r="FP139" s="36"/>
      <c r="FQ139" s="36"/>
      <c r="FR139" s="34"/>
      <c r="FS139" s="34"/>
      <c r="FT139" s="34"/>
      <c r="FU139" s="34"/>
      <c r="FV139" s="34"/>
      <c r="FW139" s="36">
        <v>12.33</v>
      </c>
      <c r="FX139" s="41">
        <f t="shared" si="12"/>
        <v>14.792074617741173</v>
      </c>
      <c r="FY139" s="41">
        <f t="shared" si="14"/>
        <v>0.17425282867676867</v>
      </c>
      <c r="FZ139" s="41">
        <f t="shared" si="13"/>
        <v>0.10829695398047365</v>
      </c>
      <c r="GA139" s="41">
        <f t="shared" si="15"/>
        <v>4.0635469888374671E-3</v>
      </c>
      <c r="GB139" s="33"/>
      <c r="GC139" s="33"/>
      <c r="GD139" s="33"/>
      <c r="GE139" s="33"/>
      <c r="GF139" s="31"/>
      <c r="GG139" s="31"/>
      <c r="GH139" s="31"/>
      <c r="GI139" s="31"/>
      <c r="GJ139" s="31"/>
      <c r="GK139" s="31"/>
      <c r="GL139" s="31"/>
      <c r="GM139" s="31"/>
      <c r="GN139" s="31"/>
      <c r="GO139" s="31"/>
      <c r="GP139" s="31"/>
      <c r="GQ139" s="31"/>
      <c r="GR139" s="31"/>
      <c r="GS139" s="31"/>
      <c r="GT139" s="31"/>
      <c r="GU139" s="31"/>
      <c r="GV139" s="31"/>
      <c r="GW139" s="31"/>
      <c r="GX139" s="33"/>
      <c r="GY139" s="33"/>
      <c r="GZ139" s="33"/>
      <c r="HA139" s="33"/>
      <c r="HB139" s="36"/>
      <c r="HC139" s="36"/>
      <c r="HD139" s="36"/>
      <c r="HE139" s="36"/>
      <c r="HF139" s="36"/>
      <c r="HG139" s="36">
        <v>24.5</v>
      </c>
      <c r="HH139" s="39">
        <f t="shared" si="8"/>
        <v>17.429098845090468</v>
      </c>
      <c r="HI139" s="40">
        <f t="shared" si="9"/>
        <v>9.8639266304614129E-2</v>
      </c>
      <c r="HJ139" s="39">
        <f t="shared" si="10"/>
        <v>2.7700162037918221E-2</v>
      </c>
      <c r="HK139" s="39">
        <f t="shared" si="11"/>
        <v>2.4545317803164804E-4</v>
      </c>
      <c r="HL139" s="31"/>
      <c r="HM139" s="31"/>
      <c r="HN139" s="31"/>
      <c r="HO139" s="31"/>
      <c r="HP139" s="31"/>
      <c r="HQ139" s="31"/>
      <c r="HR139" s="31"/>
      <c r="HS139" s="31"/>
      <c r="HT139" s="31"/>
      <c r="HU139" s="31"/>
      <c r="HV139" s="31"/>
      <c r="HW139" s="31"/>
      <c r="HX139" s="31"/>
      <c r="HY139" s="31"/>
      <c r="HZ139" s="31"/>
      <c r="IA139" s="31"/>
      <c r="IB139" s="31"/>
      <c r="IC139" s="31"/>
      <c r="ID139" s="31"/>
      <c r="IE139" s="31"/>
    </row>
    <row r="140" spans="1:239" x14ac:dyDescent="0.25">
      <c r="A140">
        <v>1911</v>
      </c>
      <c r="B140" s="34"/>
      <c r="C140" s="34"/>
      <c r="D140" s="34"/>
      <c r="E140" s="34"/>
      <c r="F140" s="34"/>
      <c r="G140" s="31"/>
      <c r="H140" s="31"/>
      <c r="I140" s="31"/>
      <c r="J140" s="31"/>
      <c r="K140" s="31"/>
      <c r="L140" s="34">
        <v>2.69</v>
      </c>
      <c r="M140" s="35">
        <f t="shared" si="0"/>
        <v>16.681862398937525</v>
      </c>
      <c r="N140" s="35">
        <f t="shared" si="7"/>
        <v>0.10679379371334616</v>
      </c>
      <c r="O140" s="35">
        <f t="shared" si="1"/>
        <v>3.4063892249373388E-2</v>
      </c>
      <c r="P140" s="35">
        <f t="shared" si="2"/>
        <v>3.655201661502757E-4</v>
      </c>
      <c r="Q140" s="31"/>
      <c r="R140" s="31"/>
      <c r="S140" s="31"/>
      <c r="T140" s="31"/>
      <c r="U140" s="31"/>
      <c r="V140" s="36"/>
      <c r="W140" s="36"/>
      <c r="X140" s="36"/>
      <c r="Y140" s="36"/>
      <c r="Z140" s="36"/>
      <c r="AA140" s="36"/>
      <c r="AB140" s="36"/>
      <c r="AC140" s="36"/>
      <c r="AD140" s="36"/>
      <c r="AE140" s="36"/>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4"/>
      <c r="BF140" s="34"/>
      <c r="BG140" s="34"/>
      <c r="BH140" s="34"/>
      <c r="BI140" s="34"/>
      <c r="BJ140" s="31"/>
      <c r="BK140" s="37"/>
      <c r="BL140" s="37"/>
      <c r="BM140" s="37"/>
      <c r="BN140" s="37"/>
      <c r="BO140" s="31"/>
      <c r="BP140" s="31"/>
      <c r="BQ140" s="31"/>
      <c r="BR140" s="31"/>
      <c r="BS140" s="31"/>
      <c r="BT140" s="34"/>
      <c r="BU140" s="34"/>
      <c r="BV140" s="34"/>
      <c r="BW140" s="34"/>
      <c r="BX140" s="34"/>
      <c r="BY140" s="32"/>
      <c r="BZ140" s="32"/>
      <c r="CA140" s="32"/>
      <c r="CB140" s="32"/>
      <c r="CC140" s="31"/>
      <c r="CD140" s="31"/>
      <c r="CE140" s="31"/>
      <c r="CF140" s="31"/>
      <c r="CG140" s="31"/>
      <c r="CH140" s="34"/>
      <c r="CI140" s="34"/>
      <c r="CJ140" s="34"/>
      <c r="CK140" s="34"/>
      <c r="CL140" s="34"/>
      <c r="CM140" s="33"/>
      <c r="CN140" s="33"/>
      <c r="CO140" s="33"/>
      <c r="CP140" s="33"/>
      <c r="CQ140" s="34"/>
      <c r="CR140" s="34"/>
      <c r="CS140" s="34"/>
      <c r="CT140" s="34"/>
      <c r="CU140" s="34"/>
      <c r="CV140" s="34"/>
      <c r="CW140" s="34"/>
      <c r="CX140" s="34"/>
      <c r="CY140" s="34"/>
      <c r="CZ140" s="34"/>
      <c r="DA140" s="34"/>
      <c r="DB140" s="34"/>
      <c r="DC140" s="34"/>
      <c r="DD140" s="34"/>
      <c r="DE140" s="34"/>
      <c r="DF140" s="31"/>
      <c r="DG140" s="31"/>
      <c r="DH140" s="31"/>
      <c r="DI140" s="31"/>
      <c r="DJ140" s="31"/>
      <c r="DK140" s="34">
        <v>16.399999999999999</v>
      </c>
      <c r="DL140" s="38">
        <f t="shared" si="3"/>
        <v>10.65369390247173</v>
      </c>
      <c r="DM140" s="38">
        <f t="shared" si="4"/>
        <v>9.9296493013339024E-2</v>
      </c>
      <c r="DN140" s="38">
        <f t="shared" si="5"/>
        <v>5.2168090399802414E-2</v>
      </c>
      <c r="DO140" s="38">
        <f t="shared" si="6"/>
        <v>2.3727551420482033E-3</v>
      </c>
      <c r="DP140" s="31"/>
      <c r="DQ140" s="31"/>
      <c r="DR140" s="31"/>
      <c r="DS140" s="31"/>
      <c r="DT140" s="31"/>
      <c r="DU140" s="33"/>
      <c r="DV140" s="33"/>
      <c r="DW140" s="33"/>
      <c r="DX140" s="33"/>
      <c r="DY140" s="36"/>
      <c r="DZ140" s="36"/>
      <c r="EA140" s="36"/>
      <c r="EB140" s="36"/>
      <c r="EC140" s="36"/>
      <c r="ED140" s="31"/>
      <c r="EE140" s="31"/>
      <c r="EF140" s="31"/>
      <c r="EG140" s="31"/>
      <c r="EH140" s="31"/>
      <c r="EI140" s="31"/>
      <c r="EJ140" s="31"/>
      <c r="EK140" s="31"/>
      <c r="EL140" s="31"/>
      <c r="EM140" s="31"/>
      <c r="EN140" s="34"/>
      <c r="EO140" s="34"/>
      <c r="EP140" s="34"/>
      <c r="EQ140" s="34"/>
      <c r="ER140" s="34"/>
      <c r="ES140" s="31"/>
      <c r="ET140" s="31"/>
      <c r="EU140" s="31"/>
      <c r="EV140" s="31"/>
      <c r="EW140" s="31"/>
      <c r="EX140" s="31"/>
      <c r="EY140" s="31"/>
      <c r="EZ140" s="31"/>
      <c r="FA140" s="31"/>
      <c r="FB140" s="31"/>
      <c r="FC140" s="31"/>
      <c r="FD140" s="31"/>
      <c r="FE140" s="31"/>
      <c r="FF140" s="31"/>
      <c r="FG140" s="31"/>
      <c r="FH140" s="36"/>
      <c r="FI140" s="36"/>
      <c r="FJ140" s="36"/>
      <c r="FK140" s="36"/>
      <c r="FL140" s="36"/>
      <c r="FM140" s="36"/>
      <c r="FN140" s="36"/>
      <c r="FO140" s="36"/>
      <c r="FP140" s="36"/>
      <c r="FQ140" s="36"/>
      <c r="FR140" s="34"/>
      <c r="FS140" s="34"/>
      <c r="FT140" s="34"/>
      <c r="FU140" s="34"/>
      <c r="FV140" s="34"/>
      <c r="FW140" s="36">
        <v>14</v>
      </c>
      <c r="FX140" s="41">
        <f t="shared" si="12"/>
        <v>16.240892348173542</v>
      </c>
      <c r="FY140" s="41">
        <f t="shared" si="14"/>
        <v>0.18802840712448476</v>
      </c>
      <c r="FZ140" s="41">
        <f t="shared" si="13"/>
        <v>0.11198034713897471</v>
      </c>
      <c r="GA140" s="41">
        <f t="shared" si="15"/>
        <v>3.2716447451824004E-3</v>
      </c>
      <c r="GB140" s="33"/>
      <c r="GC140" s="33"/>
      <c r="GD140" s="33"/>
      <c r="GE140" s="33"/>
      <c r="GF140" s="31"/>
      <c r="GG140" s="31"/>
      <c r="GH140" s="31"/>
      <c r="GI140" s="31"/>
      <c r="GJ140" s="31"/>
      <c r="GK140" s="31"/>
      <c r="GL140" s="31"/>
      <c r="GM140" s="31"/>
      <c r="GN140" s="31"/>
      <c r="GO140" s="31"/>
      <c r="GP140" s="31"/>
      <c r="GQ140" s="31"/>
      <c r="GR140" s="31"/>
      <c r="GS140" s="31"/>
      <c r="GT140" s="31"/>
      <c r="GU140" s="31"/>
      <c r="GV140" s="31"/>
      <c r="GW140" s="31"/>
      <c r="GX140" s="33"/>
      <c r="GY140" s="33"/>
      <c r="GZ140" s="33"/>
      <c r="HA140" s="33"/>
      <c r="HB140" s="36"/>
      <c r="HC140" s="36"/>
      <c r="HD140" s="36"/>
      <c r="HE140" s="36"/>
      <c r="HF140" s="36"/>
      <c r="HG140" s="36">
        <v>26</v>
      </c>
      <c r="HH140" s="39">
        <f t="shared" si="8"/>
        <v>18.232101085117996</v>
      </c>
      <c r="HI140" s="40">
        <f t="shared" si="9"/>
        <v>0.10211568102541106</v>
      </c>
      <c r="HJ140" s="39">
        <f t="shared" si="10"/>
        <v>2.7910654305190324E-2</v>
      </c>
      <c r="HK140" s="39">
        <f t="shared" si="11"/>
        <v>1.7453900297642198E-4</v>
      </c>
      <c r="HL140" s="31"/>
      <c r="HM140" s="31"/>
      <c r="HN140" s="31"/>
      <c r="HO140" s="31"/>
      <c r="HP140" s="31"/>
      <c r="HQ140" s="31"/>
      <c r="HR140" s="31"/>
      <c r="HS140" s="31"/>
      <c r="HT140" s="31"/>
      <c r="HU140" s="31"/>
      <c r="HV140" s="31"/>
      <c r="HW140" s="31"/>
      <c r="HX140" s="31"/>
      <c r="HY140" s="31"/>
      <c r="HZ140" s="31"/>
      <c r="IA140" s="31"/>
      <c r="IB140" s="31"/>
      <c r="IC140" s="31"/>
      <c r="ID140" s="31"/>
      <c r="IE140" s="31"/>
    </row>
    <row r="141" spans="1:239" x14ac:dyDescent="0.25">
      <c r="A141">
        <v>1912</v>
      </c>
      <c r="B141" s="34"/>
      <c r="C141" s="34"/>
      <c r="D141" s="34"/>
      <c r="E141" s="34"/>
      <c r="F141" s="34"/>
      <c r="G141" s="31"/>
      <c r="H141" s="31"/>
      <c r="I141" s="31"/>
      <c r="J141" s="31"/>
      <c r="K141" s="31"/>
      <c r="L141" s="34">
        <v>3.81</v>
      </c>
      <c r="M141" s="35">
        <f t="shared" si="0"/>
        <v>17.553301186636645</v>
      </c>
      <c r="N141" s="35">
        <f t="shared" si="7"/>
        <v>0.1110724001638201</v>
      </c>
      <c r="O141" s="35">
        <f t="shared" si="1"/>
        <v>3.4375570002666507E-2</v>
      </c>
      <c r="P141" s="35">
        <f t="shared" si="2"/>
        <v>2.5607591072850566E-4</v>
      </c>
      <c r="Q141" s="31"/>
      <c r="R141" s="31"/>
      <c r="S141" s="31"/>
      <c r="T141" s="31"/>
      <c r="U141" s="31"/>
      <c r="V141" s="36"/>
      <c r="W141" s="36"/>
      <c r="X141" s="36"/>
      <c r="Y141" s="36"/>
      <c r="Z141" s="36"/>
      <c r="AA141" s="36"/>
      <c r="AB141" s="36"/>
      <c r="AC141" s="36"/>
      <c r="AD141" s="36"/>
      <c r="AE141" s="36"/>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4"/>
      <c r="BF141" s="34"/>
      <c r="BG141" s="34"/>
      <c r="BH141" s="34"/>
      <c r="BI141" s="34"/>
      <c r="BJ141" s="31"/>
      <c r="BK141" s="37"/>
      <c r="BL141" s="37"/>
      <c r="BM141" s="37"/>
      <c r="BN141" s="37"/>
      <c r="BO141" s="31"/>
      <c r="BP141" s="31"/>
      <c r="BQ141" s="31"/>
      <c r="BR141" s="31"/>
      <c r="BS141" s="31"/>
      <c r="BT141" s="34"/>
      <c r="BU141" s="34"/>
      <c r="BV141" s="34"/>
      <c r="BW141" s="34"/>
      <c r="BX141" s="34"/>
      <c r="BY141" s="32"/>
      <c r="BZ141" s="32"/>
      <c r="CA141" s="32"/>
      <c r="CB141" s="32"/>
      <c r="CC141" s="31"/>
      <c r="CD141" s="31"/>
      <c r="CE141" s="31"/>
      <c r="CF141" s="31"/>
      <c r="CG141" s="31"/>
      <c r="CH141" s="34"/>
      <c r="CI141" s="34"/>
      <c r="CJ141" s="34"/>
      <c r="CK141" s="34"/>
      <c r="CL141" s="34"/>
      <c r="CM141" s="33"/>
      <c r="CN141" s="33"/>
      <c r="CO141" s="33"/>
      <c r="CP141" s="33"/>
      <c r="CQ141" s="34"/>
      <c r="CR141" s="34"/>
      <c r="CS141" s="34"/>
      <c r="CT141" s="34"/>
      <c r="CU141" s="34"/>
      <c r="CV141" s="34"/>
      <c r="CW141" s="34"/>
      <c r="CX141" s="34"/>
      <c r="CY141" s="34"/>
      <c r="CZ141" s="34"/>
      <c r="DA141" s="34"/>
      <c r="DB141" s="34"/>
      <c r="DC141" s="34"/>
      <c r="DD141" s="34"/>
      <c r="DE141" s="34"/>
      <c r="DF141" s="31"/>
      <c r="DG141" s="31"/>
      <c r="DH141" s="31"/>
      <c r="DI141" s="31"/>
      <c r="DJ141" s="31"/>
      <c r="DK141" s="34">
        <v>16.7</v>
      </c>
      <c r="DL141" s="38">
        <f t="shared" si="3"/>
        <v>11.47454294580894</v>
      </c>
      <c r="DM141" s="38">
        <f t="shared" si="4"/>
        <v>0.10596456681653882</v>
      </c>
      <c r="DN141" s="38">
        <f t="shared" si="5"/>
        <v>5.4509918178129502E-2</v>
      </c>
      <c r="DO141" s="38">
        <f t="shared" si="6"/>
        <v>2.3056603428925236E-3</v>
      </c>
      <c r="DP141" s="31"/>
      <c r="DQ141" s="31"/>
      <c r="DR141" s="31"/>
      <c r="DS141" s="31"/>
      <c r="DT141" s="31"/>
      <c r="DU141" s="33"/>
      <c r="DV141" s="33"/>
      <c r="DW141" s="33"/>
      <c r="DX141" s="33"/>
      <c r="DY141" s="36"/>
      <c r="DZ141" s="36"/>
      <c r="EA141" s="36"/>
      <c r="EB141" s="36"/>
      <c r="EC141" s="36"/>
      <c r="ED141" s="31"/>
      <c r="EE141" s="31"/>
      <c r="EF141" s="31"/>
      <c r="EG141" s="31"/>
      <c r="EH141" s="31"/>
      <c r="EI141" s="31"/>
      <c r="EJ141" s="31"/>
      <c r="EK141" s="31"/>
      <c r="EL141" s="31"/>
      <c r="EM141" s="31"/>
      <c r="EN141" s="34"/>
      <c r="EO141" s="34"/>
      <c r="EP141" s="34"/>
      <c r="EQ141" s="34"/>
      <c r="ER141" s="34"/>
      <c r="ES141" s="31"/>
      <c r="ET141" s="31"/>
      <c r="EU141" s="31"/>
      <c r="EV141" s="31"/>
      <c r="EW141" s="31"/>
      <c r="EX141" s="31"/>
      <c r="EY141" s="31"/>
      <c r="EZ141" s="31"/>
      <c r="FA141" s="31"/>
      <c r="FB141" s="31"/>
      <c r="FC141" s="31"/>
      <c r="FD141" s="31"/>
      <c r="FE141" s="31"/>
      <c r="FF141" s="31"/>
      <c r="FG141" s="31"/>
      <c r="FH141" s="36"/>
      <c r="FI141" s="36"/>
      <c r="FJ141" s="36"/>
      <c r="FK141" s="36"/>
      <c r="FL141" s="36"/>
      <c r="FM141" s="36"/>
      <c r="FN141" s="36"/>
      <c r="FO141" s="36"/>
      <c r="FP141" s="36"/>
      <c r="FQ141" s="36"/>
      <c r="FR141" s="34"/>
      <c r="FS141" s="34"/>
      <c r="FT141" s="34"/>
      <c r="FU141" s="34"/>
      <c r="FV141" s="34"/>
      <c r="FW141" s="36">
        <v>16</v>
      </c>
      <c r="FX141" s="41">
        <f t="shared" si="12"/>
        <v>17.801616443634458</v>
      </c>
      <c r="FY141" s="41">
        <f t="shared" si="14"/>
        <v>0.20221091908834185</v>
      </c>
      <c r="FZ141" s="41">
        <f t="shared" si="13"/>
        <v>0.11477557283634233</v>
      </c>
      <c r="GA141" s="41">
        <f t="shared" si="15"/>
        <v>2.2859455919108304E-3</v>
      </c>
      <c r="GB141" s="33"/>
      <c r="GC141" s="33"/>
      <c r="GD141" s="33"/>
      <c r="GE141" s="33"/>
      <c r="GF141" s="31"/>
      <c r="GG141" s="31"/>
      <c r="GH141" s="31"/>
      <c r="GI141" s="31"/>
      <c r="GJ141" s="31"/>
      <c r="GK141" s="31"/>
      <c r="GL141" s="31"/>
      <c r="GM141" s="31"/>
      <c r="GN141" s="31"/>
      <c r="GO141" s="31"/>
      <c r="GP141" s="31"/>
      <c r="GQ141" s="31"/>
      <c r="GR141" s="31"/>
      <c r="GS141" s="31"/>
      <c r="GT141" s="31"/>
      <c r="GU141" s="31"/>
      <c r="GV141" s="31"/>
      <c r="GW141" s="31"/>
      <c r="GX141" s="33"/>
      <c r="GY141" s="33"/>
      <c r="GZ141" s="33"/>
      <c r="HA141" s="33"/>
      <c r="HB141" s="36"/>
      <c r="HC141" s="36"/>
      <c r="HD141" s="36"/>
      <c r="HE141" s="36"/>
      <c r="HF141" s="36"/>
      <c r="HG141" s="36">
        <v>27</v>
      </c>
      <c r="HH141" s="39">
        <f t="shared" si="8"/>
        <v>19.063007822556802</v>
      </c>
      <c r="HI141" s="40">
        <f t="shared" si="9"/>
        <v>0.10561385149886189</v>
      </c>
      <c r="HJ141" s="39">
        <f t="shared" si="10"/>
        <v>2.8047268521229879E-2</v>
      </c>
      <c r="HK141" s="39">
        <f t="shared" si="11"/>
        <v>9.7712685800895906E-5</v>
      </c>
      <c r="HL141" s="31"/>
      <c r="HM141" s="31"/>
      <c r="HN141" s="31"/>
      <c r="HO141" s="31"/>
      <c r="HP141" s="31"/>
      <c r="HQ141" s="31"/>
      <c r="HR141" s="31"/>
      <c r="HS141" s="31"/>
      <c r="HT141" s="31"/>
      <c r="HU141" s="31"/>
      <c r="HV141" s="31"/>
      <c r="HW141" s="31"/>
      <c r="HX141" s="31"/>
      <c r="HY141" s="31"/>
      <c r="HZ141" s="31"/>
      <c r="IA141" s="31"/>
      <c r="IB141" s="31"/>
      <c r="IC141" s="31"/>
      <c r="ID141" s="31"/>
      <c r="IE141" s="31"/>
    </row>
    <row r="142" spans="1:239" x14ac:dyDescent="0.25">
      <c r="A142">
        <v>1913</v>
      </c>
      <c r="B142" s="34"/>
      <c r="C142" s="34"/>
      <c r="D142" s="34"/>
      <c r="E142" s="34"/>
      <c r="F142" s="34"/>
      <c r="G142" s="31"/>
      <c r="H142" s="31"/>
      <c r="I142" s="31"/>
      <c r="J142" s="31"/>
      <c r="K142" s="31"/>
      <c r="L142" s="34">
        <v>4.87</v>
      </c>
      <c r="M142" s="35">
        <f t="shared" si="0"/>
        <v>18.459105985315318</v>
      </c>
      <c r="N142" s="35">
        <f t="shared" si="7"/>
        <v>0.11538290681906578</v>
      </c>
      <c r="O142" s="35">
        <f t="shared" si="1"/>
        <v>3.4572547881019253E-2</v>
      </c>
      <c r="P142" s="35">
        <f t="shared" si="2"/>
        <v>1.3614848768420172E-4</v>
      </c>
      <c r="Q142" s="31"/>
      <c r="R142" s="31"/>
      <c r="S142" s="31"/>
      <c r="T142" s="31"/>
      <c r="U142" s="31"/>
      <c r="V142" s="36"/>
      <c r="W142" s="36"/>
      <c r="X142" s="36"/>
      <c r="Y142" s="36"/>
      <c r="Z142" s="36"/>
      <c r="AA142" s="36"/>
      <c r="AB142" s="36"/>
      <c r="AC142" s="36"/>
      <c r="AD142" s="36"/>
      <c r="AE142" s="36"/>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4"/>
      <c r="BF142" s="34"/>
      <c r="BG142" s="34"/>
      <c r="BH142" s="34"/>
      <c r="BI142" s="34"/>
      <c r="BJ142" s="31"/>
      <c r="BK142" s="37"/>
      <c r="BL142" s="37"/>
      <c r="BM142" s="37"/>
      <c r="BN142" s="37"/>
      <c r="BO142" s="31"/>
      <c r="BP142" s="31"/>
      <c r="BQ142" s="31"/>
      <c r="BR142" s="31"/>
      <c r="BS142" s="31"/>
      <c r="BT142" s="34"/>
      <c r="BU142" s="34"/>
      <c r="BV142" s="34"/>
      <c r="BW142" s="34"/>
      <c r="BX142" s="34"/>
      <c r="BY142" s="32"/>
      <c r="BZ142" s="32"/>
      <c r="CA142" s="32"/>
      <c r="CB142" s="32"/>
      <c r="CC142" s="31"/>
      <c r="CD142" s="31"/>
      <c r="CE142" s="31"/>
      <c r="CF142" s="31"/>
      <c r="CG142" s="31"/>
      <c r="CH142" s="34"/>
      <c r="CI142" s="34"/>
      <c r="CJ142" s="34"/>
      <c r="CK142" s="34"/>
      <c r="CL142" s="34"/>
      <c r="CM142" s="33"/>
      <c r="CN142" s="33"/>
      <c r="CO142" s="33"/>
      <c r="CP142" s="33"/>
      <c r="CQ142" s="34"/>
      <c r="CR142" s="34"/>
      <c r="CS142" s="34"/>
      <c r="CT142" s="34"/>
      <c r="CU142" s="34"/>
      <c r="CV142" s="34"/>
      <c r="CW142" s="34"/>
      <c r="CX142" s="34"/>
      <c r="CY142" s="34"/>
      <c r="CZ142" s="34"/>
      <c r="DA142" s="34"/>
      <c r="DB142" s="34"/>
      <c r="DC142" s="34"/>
      <c r="DD142" s="34"/>
      <c r="DE142" s="34"/>
      <c r="DF142" s="31"/>
      <c r="DG142" s="31"/>
      <c r="DH142" s="31"/>
      <c r="DI142" s="31"/>
      <c r="DJ142" s="31"/>
      <c r="DK142" s="34">
        <v>17</v>
      </c>
      <c r="DL142" s="38">
        <f t="shared" si="3"/>
        <v>12.349894970476782</v>
      </c>
      <c r="DM142" s="38">
        <f t="shared" si="4"/>
        <v>0.11292050160285604</v>
      </c>
      <c r="DN142" s="38">
        <f t="shared" si="5"/>
        <v>5.6768321581164967E-2</v>
      </c>
      <c r="DO142" s="38">
        <f t="shared" si="6"/>
        <v>2.205299483789714E-3</v>
      </c>
      <c r="DP142" s="31"/>
      <c r="DQ142" s="31"/>
      <c r="DR142" s="31"/>
      <c r="DS142" s="31"/>
      <c r="DT142" s="31"/>
      <c r="DU142" s="33"/>
      <c r="DV142" s="33"/>
      <c r="DW142" s="33"/>
      <c r="DX142" s="33"/>
      <c r="DY142" s="36"/>
      <c r="DZ142" s="36"/>
      <c r="EA142" s="36"/>
      <c r="EB142" s="36"/>
      <c r="EC142" s="36"/>
      <c r="ED142" s="31"/>
      <c r="EE142" s="31"/>
      <c r="EF142" s="31"/>
      <c r="EG142" s="31"/>
      <c r="EH142" s="31"/>
      <c r="EI142" s="31"/>
      <c r="EJ142" s="31"/>
      <c r="EK142" s="31"/>
      <c r="EL142" s="31"/>
      <c r="EM142" s="31"/>
      <c r="EN142" s="34"/>
      <c r="EO142" s="34"/>
      <c r="EP142" s="34"/>
      <c r="EQ142" s="34"/>
      <c r="ER142" s="34"/>
      <c r="ES142" s="31"/>
      <c r="ET142" s="31"/>
      <c r="EU142" s="31"/>
      <c r="EV142" s="31"/>
      <c r="EW142" s="31"/>
      <c r="EX142" s="31"/>
      <c r="EY142" s="31"/>
      <c r="EZ142" s="31"/>
      <c r="FA142" s="31"/>
      <c r="FB142" s="31"/>
      <c r="FC142" s="31"/>
      <c r="FD142" s="31"/>
      <c r="FE142" s="31"/>
      <c r="FF142" s="31"/>
      <c r="FG142" s="31"/>
      <c r="FH142" s="36"/>
      <c r="FI142" s="36"/>
      <c r="FJ142" s="36"/>
      <c r="FK142" s="36"/>
      <c r="FL142" s="36"/>
      <c r="FM142" s="36"/>
      <c r="FN142" s="36"/>
      <c r="FO142" s="36"/>
      <c r="FP142" s="36"/>
      <c r="FQ142" s="36"/>
      <c r="FR142" s="34"/>
      <c r="FS142" s="34"/>
      <c r="FT142" s="34"/>
      <c r="FU142" s="34"/>
      <c r="FV142" s="34"/>
      <c r="FW142" s="36">
        <v>18</v>
      </c>
      <c r="FX142" s="41">
        <f t="shared" si="12"/>
        <v>19.477025730141548</v>
      </c>
      <c r="FY142" s="41">
        <f t="shared" si="14"/>
        <v>0.21667710926101205</v>
      </c>
      <c r="FZ142" s="41">
        <f t="shared" si="13"/>
        <v>0.11648620501119017</v>
      </c>
      <c r="GA142" s="41">
        <f t="shared" si="15"/>
        <v>1.1024246907403096E-3</v>
      </c>
      <c r="GB142" s="33"/>
      <c r="GC142" s="33"/>
      <c r="GD142" s="33"/>
      <c r="GE142" s="33"/>
      <c r="GF142" s="31"/>
      <c r="GG142" s="31"/>
      <c r="GH142" s="31"/>
      <c r="GI142" s="31"/>
      <c r="GJ142" s="31"/>
      <c r="GK142" s="31"/>
      <c r="GL142" s="31"/>
      <c r="GM142" s="31"/>
      <c r="GN142" s="31"/>
      <c r="GO142" s="31"/>
      <c r="GP142" s="31"/>
      <c r="GQ142" s="31"/>
      <c r="GR142" s="31"/>
      <c r="GS142" s="31"/>
      <c r="GT142" s="31"/>
      <c r="GU142" s="31"/>
      <c r="GV142" s="31"/>
      <c r="GW142" s="31"/>
      <c r="GX142" s="33"/>
      <c r="GY142" s="33"/>
      <c r="GZ142" s="33"/>
      <c r="HA142" s="33"/>
      <c r="HB142" s="36"/>
      <c r="HC142" s="36"/>
      <c r="HD142" s="36"/>
      <c r="HE142" s="36"/>
      <c r="HF142" s="36"/>
      <c r="HG142" s="36">
        <v>28</v>
      </c>
      <c r="HH142" s="39">
        <f t="shared" si="8"/>
        <v>19.921955183567587</v>
      </c>
      <c r="HI142" s="40">
        <f t="shared" si="9"/>
        <v>0.10912417579869965</v>
      </c>
      <c r="HJ142" s="39">
        <f t="shared" si="10"/>
        <v>2.810415181623177E-2</v>
      </c>
      <c r="HK142" s="39">
        <f t="shared" si="11"/>
        <v>1.5105416201812493E-5</v>
      </c>
      <c r="HL142" s="31"/>
      <c r="HM142" s="31"/>
      <c r="HN142" s="31"/>
      <c r="HO142" s="31"/>
      <c r="HP142" s="31"/>
      <c r="HQ142" s="31"/>
      <c r="HR142" s="31"/>
      <c r="HS142" s="31"/>
      <c r="HT142" s="31"/>
      <c r="HU142" s="31"/>
      <c r="HV142" s="31"/>
      <c r="HW142" s="31"/>
      <c r="HX142" s="31"/>
      <c r="HY142" s="31"/>
      <c r="HZ142" s="31"/>
      <c r="IA142" s="31"/>
      <c r="IB142" s="31"/>
      <c r="IC142" s="31"/>
      <c r="ID142" s="31"/>
      <c r="IE142" s="31"/>
    </row>
    <row r="143" spans="1:239" x14ac:dyDescent="0.25">
      <c r="A143">
        <v>1914</v>
      </c>
      <c r="B143" s="34"/>
      <c r="C143" s="34"/>
      <c r="D143" s="34"/>
      <c r="E143" s="34"/>
      <c r="F143" s="34"/>
      <c r="G143" s="31"/>
      <c r="H143" s="31"/>
      <c r="I143" s="31"/>
      <c r="J143" s="31"/>
      <c r="K143" s="31"/>
      <c r="L143" s="34">
        <v>6.6</v>
      </c>
      <c r="M143" s="35">
        <f t="shared" si="0"/>
        <v>19.399472907881542</v>
      </c>
      <c r="N143" s="35">
        <f t="shared" si="7"/>
        <v>0.11971032537203768</v>
      </c>
      <c r="O143" s="35">
        <f t="shared" si="1"/>
        <v>3.4644454741753157E-2</v>
      </c>
      <c r="P143" s="35">
        <f t="shared" si="2"/>
        <v>5.9902781711544867E-6</v>
      </c>
      <c r="Q143" s="31"/>
      <c r="R143" s="31"/>
      <c r="S143" s="31"/>
      <c r="T143" s="31"/>
      <c r="U143" s="31"/>
      <c r="V143" s="36"/>
      <c r="W143" s="36"/>
      <c r="X143" s="36"/>
      <c r="Y143" s="36"/>
      <c r="Z143" s="36"/>
      <c r="AA143" s="36"/>
      <c r="AB143" s="36"/>
      <c r="AC143" s="36"/>
      <c r="AD143" s="36"/>
      <c r="AE143" s="36"/>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4"/>
      <c r="BF143" s="34"/>
      <c r="BG143" s="34"/>
      <c r="BH143" s="34"/>
      <c r="BI143" s="34"/>
      <c r="BJ143" s="31"/>
      <c r="BK143" s="37"/>
      <c r="BL143" s="37"/>
      <c r="BM143" s="37"/>
      <c r="BN143" s="37"/>
      <c r="BO143" s="31"/>
      <c r="BP143" s="31"/>
      <c r="BQ143" s="31"/>
      <c r="BR143" s="31"/>
      <c r="BS143" s="31"/>
      <c r="BT143" s="34"/>
      <c r="BU143" s="34"/>
      <c r="BV143" s="34"/>
      <c r="BW143" s="34"/>
      <c r="BX143" s="34"/>
      <c r="BY143" s="32"/>
      <c r="BZ143" s="32"/>
      <c r="CA143" s="32"/>
      <c r="CB143" s="32"/>
      <c r="CC143" s="31"/>
      <c r="CD143" s="31"/>
      <c r="CE143" s="31"/>
      <c r="CF143" s="31"/>
      <c r="CG143" s="31"/>
      <c r="CH143" s="34"/>
      <c r="CI143" s="34"/>
      <c r="CJ143" s="34"/>
      <c r="CK143" s="34"/>
      <c r="CL143" s="34"/>
      <c r="CM143" s="33"/>
      <c r="CN143" s="33"/>
      <c r="CO143" s="33"/>
      <c r="CP143" s="33"/>
      <c r="CQ143" s="34"/>
      <c r="CR143" s="34"/>
      <c r="CS143" s="34"/>
      <c r="CT143" s="34"/>
      <c r="CU143" s="34"/>
      <c r="CV143" s="34"/>
      <c r="CW143" s="34"/>
      <c r="CX143" s="34"/>
      <c r="CY143" s="34"/>
      <c r="CZ143" s="34"/>
      <c r="DA143" s="34"/>
      <c r="DB143" s="34"/>
      <c r="DC143" s="34"/>
      <c r="DD143" s="34"/>
      <c r="DE143" s="34"/>
      <c r="DF143" s="31"/>
      <c r="DG143" s="31"/>
      <c r="DH143" s="31"/>
      <c r="DI143" s="31"/>
      <c r="DJ143" s="31"/>
      <c r="DK143" s="34">
        <v>17.3</v>
      </c>
      <c r="DL143" s="38">
        <f t="shared" si="3"/>
        <v>13.282005456947678</v>
      </c>
      <c r="DM143" s="38">
        <f t="shared" si="4"/>
        <v>0.12015171488518736</v>
      </c>
      <c r="DN143" s="38">
        <f t="shared" si="5"/>
        <v>5.8908232195417354E-2</v>
      </c>
      <c r="DO143" s="38">
        <f t="shared" si="6"/>
        <v>2.068090457178109E-3</v>
      </c>
      <c r="DP143" s="31"/>
      <c r="DQ143" s="31"/>
      <c r="DR143" s="31"/>
      <c r="DS143" s="31"/>
      <c r="DT143" s="31"/>
      <c r="DU143" s="33"/>
      <c r="DV143" s="33"/>
      <c r="DW143" s="33"/>
      <c r="DX143" s="33"/>
      <c r="DY143" s="36"/>
      <c r="DZ143" s="36"/>
      <c r="EA143" s="36"/>
      <c r="EB143" s="36"/>
      <c r="EC143" s="36"/>
      <c r="ED143" s="31"/>
      <c r="EE143" s="31"/>
      <c r="EF143" s="31"/>
      <c r="EG143" s="31"/>
      <c r="EH143" s="31"/>
      <c r="EI143" s="31"/>
      <c r="EJ143" s="31"/>
      <c r="EK143" s="31"/>
      <c r="EL143" s="31"/>
      <c r="EM143" s="31"/>
      <c r="EN143" s="34"/>
      <c r="EO143" s="34"/>
      <c r="EP143" s="34"/>
      <c r="EQ143" s="34"/>
      <c r="ER143" s="34"/>
      <c r="ES143" s="31"/>
      <c r="ET143" s="31"/>
      <c r="EU143" s="31"/>
      <c r="EV143" s="31"/>
      <c r="EW143" s="31"/>
      <c r="EX143" s="31"/>
      <c r="EY143" s="31"/>
      <c r="EZ143" s="31"/>
      <c r="FA143" s="31"/>
      <c r="FB143" s="31"/>
      <c r="FC143" s="31"/>
      <c r="FD143" s="31"/>
      <c r="FE143" s="31"/>
      <c r="FF143" s="31"/>
      <c r="FG143" s="31"/>
      <c r="FH143" s="36"/>
      <c r="FI143" s="36"/>
      <c r="FJ143" s="36"/>
      <c r="FK143" s="36"/>
      <c r="FL143" s="36"/>
      <c r="FM143" s="36"/>
      <c r="FN143" s="36"/>
      <c r="FO143" s="36"/>
      <c r="FP143" s="36"/>
      <c r="FQ143" s="36"/>
      <c r="FR143" s="34"/>
      <c r="FS143" s="34"/>
      <c r="FT143" s="34"/>
      <c r="FU143" s="34"/>
      <c r="FV143" s="34"/>
      <c r="FW143" s="36">
        <v>19</v>
      </c>
      <c r="FX143" s="41">
        <f t="shared" si="12"/>
        <v>21.268814431384421</v>
      </c>
      <c r="FY143" s="41">
        <f t="shared" si="14"/>
        <v>0.23127908144505985</v>
      </c>
      <c r="FZ143" s="41">
        <f t="shared" si="13"/>
        <v>0.11691580391447058</v>
      </c>
      <c r="GA143" s="41">
        <f t="shared" si="15"/>
        <v>-2.7461469556797676E-4</v>
      </c>
      <c r="GB143" s="33"/>
      <c r="GC143" s="33"/>
      <c r="GD143" s="33"/>
      <c r="GE143" s="33"/>
      <c r="GF143" s="31"/>
      <c r="GG143" s="31"/>
      <c r="GH143" s="31"/>
      <c r="GI143" s="31"/>
      <c r="GJ143" s="31"/>
      <c r="GK143" s="31"/>
      <c r="GL143" s="31"/>
      <c r="GM143" s="31"/>
      <c r="GN143" s="31"/>
      <c r="GO143" s="31"/>
      <c r="GP143" s="31"/>
      <c r="GQ143" s="31"/>
      <c r="GR143" s="31"/>
      <c r="GS143" s="31"/>
      <c r="GT143" s="31"/>
      <c r="GU143" s="31"/>
      <c r="GV143" s="31"/>
      <c r="GW143" s="31"/>
      <c r="GX143" s="33"/>
      <c r="GY143" s="33"/>
      <c r="GZ143" s="33"/>
      <c r="HA143" s="33"/>
      <c r="HB143" s="36"/>
      <c r="HC143" s="36"/>
      <c r="HD143" s="36"/>
      <c r="HE143" s="36"/>
      <c r="HF143" s="36"/>
      <c r="HG143" s="36">
        <v>29</v>
      </c>
      <c r="HH143" s="39">
        <f t="shared" si="8"/>
        <v>20.808999577541524</v>
      </c>
      <c r="HI143" s="40">
        <f t="shared" si="9"/>
        <v>0.11263633020066419</v>
      </c>
      <c r="HJ143" s="39">
        <f t="shared" si="10"/>
        <v>2.8075621424567033E-2</v>
      </c>
      <c r="HK143" s="39">
        <f t="shared" si="11"/>
        <v>-7.3072834924595235E-5</v>
      </c>
      <c r="HL143" s="31"/>
      <c r="HM143" s="31"/>
      <c r="HN143" s="31"/>
      <c r="HO143" s="31"/>
      <c r="HP143" s="31"/>
      <c r="HQ143" s="31"/>
      <c r="HR143" s="31"/>
      <c r="HS143" s="31"/>
      <c r="HT143" s="31"/>
      <c r="HU143" s="31"/>
      <c r="HV143" s="31"/>
      <c r="HW143" s="31"/>
      <c r="HX143" s="31"/>
      <c r="HY143" s="31"/>
      <c r="HZ143" s="31"/>
      <c r="IA143" s="31"/>
      <c r="IB143" s="31"/>
      <c r="IC143" s="31"/>
      <c r="ID143" s="31"/>
      <c r="IE143" s="31"/>
    </row>
    <row r="144" spans="1:239" x14ac:dyDescent="0.25">
      <c r="A144">
        <v>1915</v>
      </c>
      <c r="B144" s="34"/>
      <c r="C144" s="34"/>
      <c r="D144" s="34"/>
      <c r="E144" s="34"/>
      <c r="F144" s="34"/>
      <c r="G144" s="31"/>
      <c r="H144" s="31"/>
      <c r="I144" s="31"/>
      <c r="J144" s="31"/>
      <c r="K144" s="31"/>
      <c r="L144" s="34">
        <v>9.01</v>
      </c>
      <c r="M144" s="35">
        <f t="shared" si="0"/>
        <v>20.374473024487664</v>
      </c>
      <c r="N144" s="35">
        <f t="shared" si="7"/>
        <v>0.12403839051645298</v>
      </c>
      <c r="O144" s="35">
        <f t="shared" si="1"/>
        <v>3.4581259311971896E-2</v>
      </c>
      <c r="P144" s="35">
        <f t="shared" si="2"/>
        <v>-1.3396894210167243E-4</v>
      </c>
      <c r="Q144" s="31"/>
      <c r="R144" s="31"/>
      <c r="S144" s="31"/>
      <c r="T144" s="31"/>
      <c r="U144" s="31"/>
      <c r="V144" s="36"/>
      <c r="W144" s="36"/>
      <c r="X144" s="36"/>
      <c r="Y144" s="36"/>
      <c r="Z144" s="36"/>
      <c r="AA144" s="36"/>
      <c r="AB144" s="36"/>
      <c r="AC144" s="36"/>
      <c r="AD144" s="36"/>
      <c r="AE144" s="36"/>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4"/>
      <c r="BF144" s="34"/>
      <c r="BG144" s="34"/>
      <c r="BH144" s="34"/>
      <c r="BI144" s="34"/>
      <c r="BJ144" s="31"/>
      <c r="BK144" s="37"/>
      <c r="BL144" s="37"/>
      <c r="BM144" s="37"/>
      <c r="BN144" s="37"/>
      <c r="BO144" s="31"/>
      <c r="BP144" s="31"/>
      <c r="BQ144" s="31"/>
      <c r="BR144" s="31"/>
      <c r="BS144" s="31"/>
      <c r="BT144" s="34"/>
      <c r="BU144" s="34"/>
      <c r="BV144" s="34"/>
      <c r="BW144" s="34"/>
      <c r="BX144" s="34"/>
      <c r="BY144" s="32"/>
      <c r="BZ144" s="32"/>
      <c r="CA144" s="32"/>
      <c r="CB144" s="32"/>
      <c r="CC144" s="31"/>
      <c r="CD144" s="31"/>
      <c r="CE144" s="31"/>
      <c r="CF144" s="31"/>
      <c r="CG144" s="31"/>
      <c r="CH144" s="34"/>
      <c r="CI144" s="34"/>
      <c r="CJ144" s="34"/>
      <c r="CK144" s="34"/>
      <c r="CL144" s="34"/>
      <c r="CM144" s="33"/>
      <c r="CN144" s="33"/>
      <c r="CO144" s="33"/>
      <c r="CP144" s="33"/>
      <c r="CQ144" s="34"/>
      <c r="CR144" s="34"/>
      <c r="CS144" s="34"/>
      <c r="CT144" s="34"/>
      <c r="CU144" s="34"/>
      <c r="CV144" s="34"/>
      <c r="CW144" s="34"/>
      <c r="CX144" s="34"/>
      <c r="CY144" s="34"/>
      <c r="CZ144" s="34"/>
      <c r="DA144" s="34"/>
      <c r="DB144" s="34"/>
      <c r="DC144" s="34"/>
      <c r="DD144" s="34"/>
      <c r="DE144" s="34"/>
      <c r="DF144" s="31"/>
      <c r="DG144" s="31"/>
      <c r="DH144" s="31"/>
      <c r="DI144" s="31"/>
      <c r="DJ144" s="31"/>
      <c r="DK144" s="34">
        <v>17.600000000000001</v>
      </c>
      <c r="DL144" s="38">
        <f t="shared" si="3"/>
        <v>14.273011101326714</v>
      </c>
      <c r="DM144" s="38">
        <f t="shared" si="4"/>
        <v>0.12764102026006399</v>
      </c>
      <c r="DN144" s="38">
        <f t="shared" si="5"/>
        <v>6.08910895690861E-2</v>
      </c>
      <c r="DO144" s="38">
        <f t="shared" si="6"/>
        <v>1.8906543043569336E-3</v>
      </c>
      <c r="DP144" s="31"/>
      <c r="DQ144" s="31"/>
      <c r="DR144" s="31"/>
      <c r="DS144" s="31"/>
      <c r="DT144" s="31"/>
      <c r="DU144" s="33"/>
      <c r="DV144" s="33"/>
      <c r="DW144" s="33"/>
      <c r="DX144" s="33"/>
      <c r="DY144" s="36"/>
      <c r="DZ144" s="36"/>
      <c r="EA144" s="36"/>
      <c r="EB144" s="36"/>
      <c r="EC144" s="36"/>
      <c r="ED144" s="31"/>
      <c r="EE144" s="31"/>
      <c r="EF144" s="31"/>
      <c r="EG144" s="31"/>
      <c r="EH144" s="31"/>
      <c r="EI144" s="31"/>
      <c r="EJ144" s="31"/>
      <c r="EK144" s="31"/>
      <c r="EL144" s="31"/>
      <c r="EM144" s="31"/>
      <c r="EN144" s="34"/>
      <c r="EO144" s="34"/>
      <c r="EP144" s="34"/>
      <c r="EQ144" s="34"/>
      <c r="ER144" s="34"/>
      <c r="ES144" s="31"/>
      <c r="ET144" s="31"/>
      <c r="EU144" s="31"/>
      <c r="EV144" s="31"/>
      <c r="EW144" s="31"/>
      <c r="EX144" s="31"/>
      <c r="EY144" s="31"/>
      <c r="EZ144" s="31"/>
      <c r="FA144" s="31"/>
      <c r="FB144" s="31"/>
      <c r="FC144" s="31"/>
      <c r="FD144" s="31"/>
      <c r="FE144" s="31"/>
      <c r="FF144" s="31"/>
      <c r="FG144" s="31"/>
      <c r="FH144" s="36"/>
      <c r="FI144" s="36"/>
      <c r="FJ144" s="36"/>
      <c r="FK144" s="36"/>
      <c r="FL144" s="36"/>
      <c r="FM144" s="36"/>
      <c r="FN144" s="36"/>
      <c r="FO144" s="36"/>
      <c r="FP144" s="36"/>
      <c r="FQ144" s="36"/>
      <c r="FR144" s="34"/>
      <c r="FS144" s="34"/>
      <c r="FT144" s="34"/>
      <c r="FU144" s="34"/>
      <c r="FV144" s="34"/>
      <c r="FW144" s="36">
        <v>20</v>
      </c>
      <c r="FX144" s="41">
        <f t="shared" si="12"/>
        <v>23.177396497534673</v>
      </c>
      <c r="FY144" s="41">
        <f t="shared" si="14"/>
        <v>0.24584485449567681</v>
      </c>
      <c r="FZ144" s="41">
        <f t="shared" si="13"/>
        <v>0.11587712586079728</v>
      </c>
      <c r="GA144" s="41">
        <f t="shared" si="15"/>
        <v>-1.8308212404361281E-3</v>
      </c>
      <c r="GB144" s="33"/>
      <c r="GC144" s="33"/>
      <c r="GD144" s="33"/>
      <c r="GE144" s="33"/>
      <c r="GF144" s="31"/>
      <c r="GG144" s="31"/>
      <c r="GH144" s="31"/>
      <c r="GI144" s="31"/>
      <c r="GJ144" s="31"/>
      <c r="GK144" s="31"/>
      <c r="GL144" s="31"/>
      <c r="GM144" s="31"/>
      <c r="GN144" s="31"/>
      <c r="GO144" s="31"/>
      <c r="GP144" s="31"/>
      <c r="GQ144" s="31"/>
      <c r="GR144" s="31"/>
      <c r="GS144" s="31"/>
      <c r="GT144" s="31"/>
      <c r="GU144" s="31"/>
      <c r="GV144" s="31"/>
      <c r="GW144" s="31"/>
      <c r="GX144" s="33"/>
      <c r="GY144" s="33"/>
      <c r="GZ144" s="33"/>
      <c r="HA144" s="33"/>
      <c r="HB144" s="36"/>
      <c r="HC144" s="36"/>
      <c r="HD144" s="36"/>
      <c r="HE144" s="36"/>
      <c r="HF144" s="36"/>
      <c r="HG144" s="36">
        <v>30</v>
      </c>
      <c r="HH144" s="39">
        <f t="shared" si="8"/>
        <v>21.724112021129425</v>
      </c>
      <c r="HI144" s="40">
        <f t="shared" si="9"/>
        <v>0.11613929548381845</v>
      </c>
      <c r="HJ144" s="39">
        <f t="shared" si="10"/>
        <v>2.7956246175390633E-2</v>
      </c>
      <c r="HK144" s="39">
        <f t="shared" si="11"/>
        <v>-1.6652805210989131E-4</v>
      </c>
      <c r="HL144" s="31"/>
      <c r="HM144" s="31"/>
      <c r="HN144" s="31"/>
      <c r="HO144" s="31"/>
      <c r="HP144" s="31"/>
      <c r="HQ144" s="31"/>
      <c r="HR144" s="31"/>
      <c r="HS144" s="31"/>
      <c r="HT144" s="31"/>
      <c r="HU144" s="31"/>
      <c r="HV144" s="31"/>
      <c r="HW144" s="31"/>
      <c r="HX144" s="31"/>
      <c r="HY144" s="31"/>
      <c r="HZ144" s="31"/>
      <c r="IA144" s="31"/>
      <c r="IB144" s="31"/>
      <c r="IC144" s="31"/>
      <c r="ID144" s="31"/>
      <c r="IE144" s="31"/>
    </row>
    <row r="145" spans="1:239" x14ac:dyDescent="0.25">
      <c r="A145">
        <v>1916</v>
      </c>
      <c r="B145" s="34"/>
      <c r="C145" s="34"/>
      <c r="D145" s="34"/>
      <c r="E145" s="34"/>
      <c r="F145" s="34"/>
      <c r="G145" s="31"/>
      <c r="H145" s="31"/>
      <c r="I145" s="31"/>
      <c r="J145" s="31"/>
      <c r="K145" s="31"/>
      <c r="L145" s="34">
        <v>12.68</v>
      </c>
      <c r="M145" s="35">
        <f t="shared" si="0"/>
        <v>21.384042346620465</v>
      </c>
      <c r="N145" s="35">
        <f t="shared" si="7"/>
        <v>0.12834961380663371</v>
      </c>
      <c r="O145" s="35">
        <f t="shared" si="1"/>
        <v>3.4373454408143572E-2</v>
      </c>
      <c r="P145" s="35">
        <f t="shared" si="2"/>
        <v>-2.8310880600120253E-4</v>
      </c>
      <c r="Q145" s="31"/>
      <c r="R145" s="31"/>
      <c r="S145" s="31"/>
      <c r="T145" s="31"/>
      <c r="U145" s="31"/>
      <c r="V145" s="36"/>
      <c r="W145" s="36"/>
      <c r="X145" s="36"/>
      <c r="Y145" s="36"/>
      <c r="Z145" s="36"/>
      <c r="AA145" s="36"/>
      <c r="AB145" s="36"/>
      <c r="AC145" s="36"/>
      <c r="AD145" s="36"/>
      <c r="AE145" s="36"/>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4"/>
      <c r="BF145" s="34"/>
      <c r="BG145" s="34"/>
      <c r="BH145" s="34"/>
      <c r="BI145" s="34"/>
      <c r="BJ145" s="31"/>
      <c r="BK145" s="37"/>
      <c r="BL145" s="37"/>
      <c r="BM145" s="37"/>
      <c r="BN145" s="37"/>
      <c r="BO145" s="31"/>
      <c r="BP145" s="31"/>
      <c r="BQ145" s="31"/>
      <c r="BR145" s="31"/>
      <c r="BS145" s="31"/>
      <c r="BT145" s="34"/>
      <c r="BU145" s="34"/>
      <c r="BV145" s="34"/>
      <c r="BW145" s="34"/>
      <c r="BX145" s="34"/>
      <c r="BY145" s="32"/>
      <c r="BZ145" s="32"/>
      <c r="CA145" s="32"/>
      <c r="CB145" s="32"/>
      <c r="CC145" s="31"/>
      <c r="CD145" s="31"/>
      <c r="CE145" s="31"/>
      <c r="CF145" s="31"/>
      <c r="CG145" s="31"/>
      <c r="CH145" s="34"/>
      <c r="CI145" s="34"/>
      <c r="CJ145" s="34"/>
      <c r="CK145" s="34"/>
      <c r="CL145" s="34"/>
      <c r="CM145" s="33"/>
      <c r="CN145" s="33"/>
      <c r="CO145" s="33"/>
      <c r="CP145" s="33"/>
      <c r="CQ145" s="34"/>
      <c r="CR145" s="34"/>
      <c r="CS145" s="34"/>
      <c r="CT145" s="34"/>
      <c r="CU145" s="34"/>
      <c r="CV145" s="34"/>
      <c r="CW145" s="34"/>
      <c r="CX145" s="34"/>
      <c r="CY145" s="34"/>
      <c r="CZ145" s="34"/>
      <c r="DA145" s="34"/>
      <c r="DB145" s="34"/>
      <c r="DC145" s="34"/>
      <c r="DD145" s="34"/>
      <c r="DE145" s="34"/>
      <c r="DF145" s="31"/>
      <c r="DG145" s="31"/>
      <c r="DH145" s="31"/>
      <c r="DI145" s="31"/>
      <c r="DJ145" s="31"/>
      <c r="DK145" s="34">
        <v>18</v>
      </c>
      <c r="DL145" s="38">
        <f t="shared" si="3"/>
        <v>15.324891277794318</v>
      </c>
      <c r="DM145" s="38">
        <f t="shared" si="4"/>
        <v>0.1353662065895464</v>
      </c>
      <c r="DN145" s="38">
        <f t="shared" si="5"/>
        <v>6.2675117016503107E-2</v>
      </c>
      <c r="DO145" s="38">
        <f t="shared" si="6"/>
        <v>1.6699640898507997E-3</v>
      </c>
      <c r="DP145" s="31"/>
      <c r="DQ145" s="31"/>
      <c r="DR145" s="31"/>
      <c r="DS145" s="31"/>
      <c r="DT145" s="31"/>
      <c r="DU145" s="33"/>
      <c r="DV145" s="33"/>
      <c r="DW145" s="33"/>
      <c r="DX145" s="33"/>
      <c r="DY145" s="36"/>
      <c r="DZ145" s="36"/>
      <c r="EA145" s="36"/>
      <c r="EB145" s="36"/>
      <c r="EC145" s="36"/>
      <c r="ED145" s="31"/>
      <c r="EE145" s="31"/>
      <c r="EF145" s="31"/>
      <c r="EG145" s="31"/>
      <c r="EH145" s="31"/>
      <c r="EI145" s="31"/>
      <c r="EJ145" s="31"/>
      <c r="EK145" s="31"/>
      <c r="EL145" s="31"/>
      <c r="EM145" s="31"/>
      <c r="EN145" s="34"/>
      <c r="EO145" s="34"/>
      <c r="EP145" s="34"/>
      <c r="EQ145" s="34"/>
      <c r="ER145" s="34"/>
      <c r="ES145" s="31"/>
      <c r="ET145" s="31"/>
      <c r="EU145" s="31"/>
      <c r="EV145" s="31"/>
      <c r="EW145" s="31"/>
      <c r="EX145" s="31"/>
      <c r="EY145" s="31"/>
      <c r="EZ145" s="31"/>
      <c r="FA145" s="31"/>
      <c r="FB145" s="31"/>
      <c r="FC145" s="31"/>
      <c r="FD145" s="31"/>
      <c r="FE145" s="31"/>
      <c r="FF145" s="31"/>
      <c r="FG145" s="31"/>
      <c r="FH145" s="36"/>
      <c r="FI145" s="36"/>
      <c r="FJ145" s="36"/>
      <c r="FK145" s="36"/>
      <c r="FL145" s="36"/>
      <c r="FM145" s="36"/>
      <c r="FN145" s="36"/>
      <c r="FO145" s="36"/>
      <c r="FP145" s="36"/>
      <c r="FQ145" s="36"/>
      <c r="FR145" s="34"/>
      <c r="FS145" s="34"/>
      <c r="FT145" s="34"/>
      <c r="FU145" s="34"/>
      <c r="FV145" s="34"/>
      <c r="FW145" s="36">
        <v>22</v>
      </c>
      <c r="FX145" s="41">
        <f t="shared" si="12"/>
        <v>25.201719260333448</v>
      </c>
      <c r="FY145" s="41">
        <f t="shared" si="14"/>
        <v>0.26018017033180735</v>
      </c>
      <c r="FZ145" s="41">
        <f t="shared" si="13"/>
        <v>0.11320288338915802</v>
      </c>
      <c r="GA145" s="41">
        <f t="shared" si="15"/>
        <v>-3.5404551255850281E-3</v>
      </c>
      <c r="GB145" s="33"/>
      <c r="GC145" s="33"/>
      <c r="GD145" s="33"/>
      <c r="GE145" s="33"/>
      <c r="GF145" s="31"/>
      <c r="GG145" s="31"/>
      <c r="GH145" s="31"/>
      <c r="GI145" s="31"/>
      <c r="GJ145" s="31"/>
      <c r="GK145" s="31"/>
      <c r="GL145" s="31"/>
      <c r="GM145" s="31"/>
      <c r="GN145" s="31"/>
      <c r="GO145" s="31"/>
      <c r="GP145" s="31"/>
      <c r="GQ145" s="31"/>
      <c r="GR145" s="31"/>
      <c r="GS145" s="31"/>
      <c r="GT145" s="31"/>
      <c r="GU145" s="31"/>
      <c r="GV145" s="31"/>
      <c r="GW145" s="31"/>
      <c r="GX145" s="33"/>
      <c r="GY145" s="33"/>
      <c r="GZ145" s="33"/>
      <c r="HA145" s="33"/>
      <c r="HB145" s="36"/>
      <c r="HC145" s="36"/>
      <c r="HD145" s="36"/>
      <c r="HE145" s="36"/>
      <c r="HF145" s="36"/>
      <c r="HG145" s="36">
        <v>31</v>
      </c>
      <c r="HH145" s="39">
        <f t="shared" si="8"/>
        <v>22.667172714262993</v>
      </c>
      <c r="HI145" s="40">
        <f t="shared" si="9"/>
        <v>0.11962139372644245</v>
      </c>
      <c r="HJ145" s="39">
        <f t="shared" si="10"/>
        <v>2.7740932739376764E-2</v>
      </c>
      <c r="HK145" s="39">
        <f t="shared" si="11"/>
        <v>-2.6487796746290618E-4</v>
      </c>
      <c r="HL145" s="31"/>
      <c r="HM145" s="31"/>
      <c r="HN145" s="31"/>
      <c r="HO145" s="31"/>
      <c r="HP145" s="31"/>
      <c r="HQ145" s="31"/>
      <c r="HR145" s="31"/>
      <c r="HS145" s="31"/>
      <c r="HT145" s="31"/>
      <c r="HU145" s="31"/>
      <c r="HV145" s="31"/>
      <c r="HW145" s="31"/>
      <c r="HX145" s="31"/>
      <c r="HY145" s="31"/>
      <c r="HZ145" s="31"/>
      <c r="IA145" s="31"/>
      <c r="IB145" s="31"/>
      <c r="IC145" s="31"/>
      <c r="ID145" s="31"/>
      <c r="IE145" s="31"/>
    </row>
    <row r="146" spans="1:239" x14ac:dyDescent="0.25">
      <c r="A146">
        <v>1917</v>
      </c>
      <c r="B146" s="34"/>
      <c r="C146" s="34"/>
      <c r="D146" s="34"/>
      <c r="E146" s="34"/>
      <c r="F146" s="34"/>
      <c r="G146" s="31"/>
      <c r="H146" s="31"/>
      <c r="I146" s="31"/>
      <c r="J146" s="31"/>
      <c r="K146" s="31"/>
      <c r="L146" s="34">
        <v>17.350000000000001</v>
      </c>
      <c r="M146" s="35">
        <f t="shared" si="0"/>
        <v>22.427972336259273</v>
      </c>
      <c r="N146" s="35">
        <f t="shared" si="7"/>
        <v>0.13262536130881769</v>
      </c>
      <c r="O146" s="35">
        <f t="shared" si="1"/>
        <v>3.4012252860604116E-2</v>
      </c>
      <c r="P146" s="35">
        <f t="shared" si="2"/>
        <v>-4.4060827468488708E-4</v>
      </c>
      <c r="Q146" s="31"/>
      <c r="R146" s="31"/>
      <c r="S146" s="31"/>
      <c r="T146" s="31"/>
      <c r="U146" s="31"/>
      <c r="V146" s="36"/>
      <c r="W146" s="36"/>
      <c r="X146" s="36"/>
      <c r="Y146" s="36"/>
      <c r="Z146" s="36"/>
      <c r="AA146" s="36"/>
      <c r="AB146" s="36"/>
      <c r="AC146" s="36"/>
      <c r="AD146" s="36"/>
      <c r="AE146" s="36"/>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4"/>
      <c r="BF146" s="34"/>
      <c r="BG146" s="34"/>
      <c r="BH146" s="34"/>
      <c r="BI146" s="34"/>
      <c r="BJ146" s="31"/>
      <c r="BK146" s="37"/>
      <c r="BL146" s="37"/>
      <c r="BM146" s="37"/>
      <c r="BN146" s="37"/>
      <c r="BO146" s="31"/>
      <c r="BP146" s="31"/>
      <c r="BQ146" s="31"/>
      <c r="BR146" s="31"/>
      <c r="BS146" s="31"/>
      <c r="BT146" s="34"/>
      <c r="BU146" s="34"/>
      <c r="BV146" s="34"/>
      <c r="BW146" s="34"/>
      <c r="BX146" s="34"/>
      <c r="BY146" s="32"/>
      <c r="BZ146" s="32"/>
      <c r="CA146" s="32"/>
      <c r="CB146" s="32"/>
      <c r="CC146" s="31"/>
      <c r="CD146" s="31"/>
      <c r="CE146" s="31"/>
      <c r="CF146" s="31"/>
      <c r="CG146" s="31"/>
      <c r="CH146" s="34"/>
      <c r="CI146" s="34"/>
      <c r="CJ146" s="34"/>
      <c r="CK146" s="34"/>
      <c r="CL146" s="34"/>
      <c r="CM146" s="33"/>
      <c r="CN146" s="33"/>
      <c r="CO146" s="33"/>
      <c r="CP146" s="33"/>
      <c r="CQ146" s="34"/>
      <c r="CR146" s="34"/>
      <c r="CS146" s="34"/>
      <c r="CT146" s="34"/>
      <c r="CU146" s="34"/>
      <c r="CV146" s="34"/>
      <c r="CW146" s="34"/>
      <c r="CX146" s="34"/>
      <c r="CY146" s="34"/>
      <c r="CZ146" s="34"/>
      <c r="DA146" s="34"/>
      <c r="DB146" s="34"/>
      <c r="DC146" s="34"/>
      <c r="DD146" s="34"/>
      <c r="DE146" s="34"/>
      <c r="DF146" s="31"/>
      <c r="DG146" s="31"/>
      <c r="DH146" s="31"/>
      <c r="DI146" s="31"/>
      <c r="DJ146" s="31"/>
      <c r="DK146" s="34">
        <v>18.399999999999999</v>
      </c>
      <c r="DL146" s="38">
        <f t="shared" si="3"/>
        <v>16.439426298090453</v>
      </c>
      <c r="DM146" s="38">
        <f t="shared" si="4"/>
        <v>0.14329966139667757</v>
      </c>
      <c r="DN146" s="38">
        <f t="shared" si="5"/>
        <v>6.4215756590843651E-2</v>
      </c>
      <c r="DO146" s="38">
        <f t="shared" si="6"/>
        <v>1.403513906079604E-3</v>
      </c>
      <c r="DP146" s="31"/>
      <c r="DQ146" s="31"/>
      <c r="DR146" s="31"/>
      <c r="DS146" s="31"/>
      <c r="DT146" s="31"/>
      <c r="DU146" s="33"/>
      <c r="DV146" s="33"/>
      <c r="DW146" s="33"/>
      <c r="DX146" s="33"/>
      <c r="DY146" s="36"/>
      <c r="DZ146" s="36"/>
      <c r="EA146" s="36"/>
      <c r="EB146" s="36"/>
      <c r="EC146" s="36"/>
      <c r="ED146" s="31"/>
      <c r="EE146" s="31"/>
      <c r="EF146" s="31"/>
      <c r="EG146" s="31"/>
      <c r="EH146" s="31"/>
      <c r="EI146" s="31"/>
      <c r="EJ146" s="31"/>
      <c r="EK146" s="31"/>
      <c r="EL146" s="31"/>
      <c r="EM146" s="31"/>
      <c r="EN146" s="34"/>
      <c r="EO146" s="34"/>
      <c r="EP146" s="34"/>
      <c r="EQ146" s="34"/>
      <c r="ER146" s="34"/>
      <c r="ES146" s="31"/>
      <c r="ET146" s="31"/>
      <c r="EU146" s="31"/>
      <c r="EV146" s="31"/>
      <c r="EW146" s="31"/>
      <c r="EX146" s="31"/>
      <c r="EY146" s="31"/>
      <c r="EZ146" s="31"/>
      <c r="FA146" s="31"/>
      <c r="FB146" s="31"/>
      <c r="FC146" s="31"/>
      <c r="FD146" s="31"/>
      <c r="FE146" s="31"/>
      <c r="FF146" s="31"/>
      <c r="FG146" s="31"/>
      <c r="FH146" s="36"/>
      <c r="FI146" s="36"/>
      <c r="FJ146" s="36"/>
      <c r="FK146" s="36"/>
      <c r="FL146" s="36"/>
      <c r="FM146" s="36"/>
      <c r="FN146" s="36"/>
      <c r="FO146" s="36"/>
      <c r="FP146" s="36"/>
      <c r="FQ146" s="36"/>
      <c r="FR146" s="34"/>
      <c r="FS146" s="34"/>
      <c r="FT146" s="34"/>
      <c r="FU146" s="34"/>
      <c r="FV146" s="34"/>
      <c r="FW146" s="36">
        <v>24</v>
      </c>
      <c r="FX146" s="41">
        <f t="shared" si="12"/>
        <v>27.339097132681104</v>
      </c>
      <c r="FY146" s="41">
        <f t="shared" si="14"/>
        <v>0.27407171894242821</v>
      </c>
      <c r="FZ146" s="41">
        <f t="shared" si="13"/>
        <v>0.10875755198640856</v>
      </c>
      <c r="GA146" s="41">
        <f t="shared" si="15"/>
        <v>-5.3656777700164977E-3</v>
      </c>
      <c r="GB146" s="33"/>
      <c r="GC146" s="33"/>
      <c r="GD146" s="33"/>
      <c r="GE146" s="33"/>
      <c r="GF146" s="31"/>
      <c r="GG146" s="31"/>
      <c r="GH146" s="31"/>
      <c r="GI146" s="31"/>
      <c r="GJ146" s="31"/>
      <c r="GK146" s="31"/>
      <c r="GL146" s="31"/>
      <c r="GM146" s="31"/>
      <c r="GN146" s="31"/>
      <c r="GO146" s="31"/>
      <c r="GP146" s="31"/>
      <c r="GQ146" s="31"/>
      <c r="GR146" s="31"/>
      <c r="GS146" s="31"/>
      <c r="GT146" s="31"/>
      <c r="GU146" s="31"/>
      <c r="GV146" s="31"/>
      <c r="GW146" s="31"/>
      <c r="GX146" s="33"/>
      <c r="GY146" s="33"/>
      <c r="GZ146" s="33"/>
      <c r="HA146" s="33"/>
      <c r="HB146" s="36"/>
      <c r="HC146" s="36"/>
      <c r="HD146" s="36"/>
      <c r="HE146" s="36"/>
      <c r="HF146" s="36"/>
      <c r="HG146" s="36">
        <v>32</v>
      </c>
      <c r="HH146" s="39">
        <f t="shared" si="8"/>
        <v>23.637965954316808</v>
      </c>
      <c r="HI146" s="40">
        <f t="shared" si="9"/>
        <v>0.12307033611991586</v>
      </c>
      <c r="HJ146" s="39">
        <f t="shared" si="10"/>
        <v>2.7425015452796419E-2</v>
      </c>
      <c r="HK146" s="39">
        <f t="shared" si="11"/>
        <v>-3.6764915474286224E-4</v>
      </c>
      <c r="HL146" s="31"/>
      <c r="HM146" s="31"/>
      <c r="HN146" s="31"/>
      <c r="HO146" s="31"/>
      <c r="HP146" s="31"/>
      <c r="HQ146" s="31"/>
      <c r="HR146" s="31"/>
      <c r="HS146" s="31"/>
      <c r="HT146" s="31"/>
      <c r="HU146" s="31"/>
      <c r="HV146" s="31"/>
      <c r="HW146" s="31"/>
      <c r="HX146" s="31"/>
      <c r="HY146" s="31"/>
      <c r="HZ146" s="31"/>
      <c r="IA146" s="31"/>
      <c r="IB146" s="31"/>
      <c r="IC146" s="31"/>
      <c r="ID146" s="31"/>
      <c r="IE146" s="31"/>
    </row>
    <row r="147" spans="1:239" x14ac:dyDescent="0.25">
      <c r="A147">
        <v>1918</v>
      </c>
      <c r="B147" s="34"/>
      <c r="C147" s="34"/>
      <c r="D147" s="34"/>
      <c r="E147" s="34"/>
      <c r="F147" s="34"/>
      <c r="G147" s="31"/>
      <c r="H147" s="31"/>
      <c r="I147" s="31"/>
      <c r="J147" s="31"/>
      <c r="K147" s="31"/>
      <c r="L147" s="34">
        <v>20.059999999999999</v>
      </c>
      <c r="M147" s="35">
        <f t="shared" si="0"/>
        <v>23.505901135733886</v>
      </c>
      <c r="N147" s="35">
        <f t="shared" si="7"/>
        <v>0.13684595629568252</v>
      </c>
      <c r="O147" s="35">
        <f t="shared" si="1"/>
        <v>3.348979162864249E-2</v>
      </c>
      <c r="P147" s="35">
        <f t="shared" si="2"/>
        <v>-6.0543946786669703E-4</v>
      </c>
      <c r="Q147" s="31"/>
      <c r="R147" s="31"/>
      <c r="S147" s="31"/>
      <c r="T147" s="31"/>
      <c r="U147" s="31"/>
      <c r="V147" s="36"/>
      <c r="W147" s="36"/>
      <c r="X147" s="36"/>
      <c r="Y147" s="36"/>
      <c r="Z147" s="36"/>
      <c r="AA147" s="36"/>
      <c r="AB147" s="36"/>
      <c r="AC147" s="36"/>
      <c r="AD147" s="36"/>
      <c r="AE147" s="36"/>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4"/>
      <c r="BF147" s="34"/>
      <c r="BG147" s="34"/>
      <c r="BH147" s="34"/>
      <c r="BI147" s="34"/>
      <c r="BJ147" s="31"/>
      <c r="BK147" s="37"/>
      <c r="BL147" s="37"/>
      <c r="BM147" s="37"/>
      <c r="BN147" s="37"/>
      <c r="BO147" s="31"/>
      <c r="BP147" s="31"/>
      <c r="BQ147" s="31"/>
      <c r="BR147" s="31"/>
      <c r="BS147" s="31"/>
      <c r="BT147" s="34"/>
      <c r="BU147" s="34"/>
      <c r="BV147" s="34"/>
      <c r="BW147" s="34"/>
      <c r="BX147" s="34"/>
      <c r="BY147" s="32"/>
      <c r="BZ147" s="32"/>
      <c r="CA147" s="32"/>
      <c r="CB147" s="32"/>
      <c r="CC147" s="31"/>
      <c r="CD147" s="31"/>
      <c r="CE147" s="31"/>
      <c r="CF147" s="31"/>
      <c r="CG147" s="31"/>
      <c r="CH147" s="34"/>
      <c r="CI147" s="34"/>
      <c r="CJ147" s="34"/>
      <c r="CK147" s="34"/>
      <c r="CL147" s="34"/>
      <c r="CM147" s="33"/>
      <c r="CN147" s="33"/>
      <c r="CO147" s="33"/>
      <c r="CP147" s="33"/>
      <c r="CQ147" s="34"/>
      <c r="CR147" s="34"/>
      <c r="CS147" s="34"/>
      <c r="CT147" s="34"/>
      <c r="CU147" s="34"/>
      <c r="CV147" s="34"/>
      <c r="CW147" s="34"/>
      <c r="CX147" s="34"/>
      <c r="CY147" s="34"/>
      <c r="CZ147" s="34"/>
      <c r="DA147" s="34"/>
      <c r="DB147" s="34"/>
      <c r="DC147" s="34"/>
      <c r="DD147" s="34"/>
      <c r="DE147" s="34"/>
      <c r="DF147" s="31"/>
      <c r="DG147" s="31"/>
      <c r="DH147" s="31"/>
      <c r="DI147" s="31"/>
      <c r="DJ147" s="31"/>
      <c r="DK147" s="34">
        <v>19</v>
      </c>
      <c r="DL147" s="38">
        <f t="shared" si="3"/>
        <v>17.618152904557597</v>
      </c>
      <c r="DM147" s="38">
        <f t="shared" si="4"/>
        <v>0.15140805956139342</v>
      </c>
      <c r="DN147" s="38">
        <f t="shared" si="5"/>
        <v>6.5466281658264736E-2</v>
      </c>
      <c r="DO147" s="38">
        <f t="shared" si="6"/>
        <v>1.0895042795225364E-3</v>
      </c>
      <c r="DP147" s="31"/>
      <c r="DQ147" s="31"/>
      <c r="DR147" s="31"/>
      <c r="DS147" s="31"/>
      <c r="DT147" s="31"/>
      <c r="DU147" s="33"/>
      <c r="DV147" s="33"/>
      <c r="DW147" s="33"/>
      <c r="DX147" s="33"/>
      <c r="DY147" s="36"/>
      <c r="DZ147" s="36"/>
      <c r="EA147" s="36"/>
      <c r="EB147" s="36"/>
      <c r="EC147" s="36"/>
      <c r="ED147" s="31"/>
      <c r="EE147" s="31"/>
      <c r="EF147" s="31"/>
      <c r="EG147" s="31"/>
      <c r="EH147" s="31"/>
      <c r="EI147" s="31"/>
      <c r="EJ147" s="31"/>
      <c r="EK147" s="31"/>
      <c r="EL147" s="31"/>
      <c r="EM147" s="31"/>
      <c r="EN147" s="34"/>
      <c r="EO147" s="34"/>
      <c r="EP147" s="34"/>
      <c r="EQ147" s="34"/>
      <c r="ER147" s="34"/>
      <c r="ES147" s="31"/>
      <c r="ET147" s="31"/>
      <c r="EU147" s="31"/>
      <c r="EV147" s="31"/>
      <c r="EW147" s="31"/>
      <c r="EX147" s="31"/>
      <c r="EY147" s="31"/>
      <c r="EZ147" s="31"/>
      <c r="FA147" s="31"/>
      <c r="FB147" s="31"/>
      <c r="FC147" s="31"/>
      <c r="FD147" s="31"/>
      <c r="FE147" s="31"/>
      <c r="FF147" s="31"/>
      <c r="FG147" s="31"/>
      <c r="FH147" s="36"/>
      <c r="FI147" s="36"/>
      <c r="FJ147" s="36"/>
      <c r="FK147" s="36"/>
      <c r="FL147" s="36"/>
      <c r="FM147" s="36"/>
      <c r="FN147" s="36"/>
      <c r="FO147" s="36"/>
      <c r="FP147" s="36"/>
      <c r="FQ147" s="36"/>
      <c r="FR147" s="34"/>
      <c r="FS147" s="34"/>
      <c r="FT147" s="34"/>
      <c r="FU147" s="34"/>
      <c r="FV147" s="34"/>
      <c r="FW147" s="36">
        <v>27</v>
      </c>
      <c r="FX147" s="41">
        <f t="shared" si="12"/>
        <v>29.58507709645578</v>
      </c>
      <c r="FY147" s="41">
        <f t="shared" si="14"/>
        <v>0.28729186659696093</v>
      </c>
      <c r="FZ147" s="41">
        <f t="shared" si="13"/>
        <v>0.10244946862471292</v>
      </c>
      <c r="GA147" s="41">
        <f t="shared" si="15"/>
        <v>-7.256716825760426E-3</v>
      </c>
      <c r="GB147" s="33"/>
      <c r="GC147" s="33"/>
      <c r="GD147" s="33"/>
      <c r="GE147" s="33"/>
      <c r="GF147" s="31"/>
      <c r="GG147" s="31"/>
      <c r="GH147" s="31"/>
      <c r="GI147" s="31"/>
      <c r="GJ147" s="31"/>
      <c r="GK147" s="31"/>
      <c r="GL147" s="31"/>
      <c r="GM147" s="31"/>
      <c r="GN147" s="31"/>
      <c r="GO147" s="31"/>
      <c r="GP147" s="31"/>
      <c r="GQ147" s="31"/>
      <c r="GR147" s="31"/>
      <c r="GS147" s="31"/>
      <c r="GT147" s="31"/>
      <c r="GU147" s="31"/>
      <c r="GV147" s="31"/>
      <c r="GW147" s="31"/>
      <c r="GX147" s="33"/>
      <c r="GY147" s="33"/>
      <c r="GZ147" s="33"/>
      <c r="HA147" s="33"/>
      <c r="HB147" s="36"/>
      <c r="HC147" s="36"/>
      <c r="HD147" s="36"/>
      <c r="HE147" s="36"/>
      <c r="HF147" s="36"/>
      <c r="HG147" s="36">
        <v>33</v>
      </c>
      <c r="HH147" s="39">
        <f t="shared" si="8"/>
        <v>24.63617547811636</v>
      </c>
      <c r="HI147" s="40">
        <f t="shared" si="9"/>
        <v>0.12647328216131423</v>
      </c>
      <c r="HJ147" s="39">
        <f t="shared" si="10"/>
        <v>2.7004348295649846E-2</v>
      </c>
      <c r="HK147" s="39">
        <f t="shared" si="11"/>
        <v>-4.7427566639242033E-4</v>
      </c>
      <c r="HL147" s="31"/>
      <c r="HM147" s="31"/>
      <c r="HN147" s="31"/>
      <c r="HO147" s="31"/>
      <c r="HP147" s="31"/>
      <c r="HQ147" s="31"/>
      <c r="HR147" s="31"/>
      <c r="HS147" s="31"/>
      <c r="HT147" s="31"/>
      <c r="HU147" s="31"/>
      <c r="HV147" s="31"/>
      <c r="HW147" s="31"/>
      <c r="HX147" s="31"/>
      <c r="HY147" s="31"/>
      <c r="HZ147" s="31"/>
      <c r="IA147" s="31"/>
      <c r="IB147" s="31"/>
      <c r="IC147" s="31"/>
      <c r="ID147" s="31"/>
      <c r="IE147" s="31"/>
    </row>
    <row r="148" spans="1:239" x14ac:dyDescent="0.25">
      <c r="A148">
        <v>1919</v>
      </c>
      <c r="B148" s="34"/>
      <c r="C148" s="34"/>
      <c r="D148" s="34"/>
      <c r="E148" s="34"/>
      <c r="F148" s="34"/>
      <c r="G148" s="31"/>
      <c r="H148" s="31"/>
      <c r="I148" s="31"/>
      <c r="J148" s="31"/>
      <c r="K148" s="31"/>
      <c r="L148" s="34">
        <v>23.58</v>
      </c>
      <c r="M148" s="35">
        <f t="shared" si="0"/>
        <v>24.61730572203885</v>
      </c>
      <c r="N148" s="35">
        <f t="shared" si="7"/>
        <v>0.14099080774730949</v>
      </c>
      <c r="O148" s="35">
        <f t="shared" si="1"/>
        <v>3.2799339808958848E-2</v>
      </c>
      <c r="P148" s="35">
        <f t="shared" si="2"/>
        <v>-7.763661697539493E-4</v>
      </c>
      <c r="Q148" s="31"/>
      <c r="R148" s="31"/>
      <c r="S148" s="31"/>
      <c r="T148" s="31"/>
      <c r="U148" s="31"/>
      <c r="V148" s="36"/>
      <c r="W148" s="36"/>
      <c r="X148" s="36"/>
      <c r="Y148" s="36"/>
      <c r="Z148" s="36"/>
      <c r="AA148" s="36"/>
      <c r="AB148" s="36"/>
      <c r="AC148" s="36"/>
      <c r="AD148" s="36"/>
      <c r="AE148" s="36"/>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4"/>
      <c r="BF148" s="34"/>
      <c r="BG148" s="34"/>
      <c r="BH148" s="34"/>
      <c r="BI148" s="34"/>
      <c r="BJ148" s="31"/>
      <c r="BK148" s="37"/>
      <c r="BL148" s="37"/>
      <c r="BM148" s="37"/>
      <c r="BN148" s="37"/>
      <c r="BO148" s="31"/>
      <c r="BP148" s="31"/>
      <c r="BQ148" s="31"/>
      <c r="BR148" s="31"/>
      <c r="BS148" s="31"/>
      <c r="BT148" s="34"/>
      <c r="BU148" s="34"/>
      <c r="BV148" s="34"/>
      <c r="BW148" s="34"/>
      <c r="BX148" s="34"/>
      <c r="BY148" s="32"/>
      <c r="BZ148" s="32"/>
      <c r="CA148" s="32"/>
      <c r="CB148" s="32"/>
      <c r="CC148" s="31"/>
      <c r="CD148" s="31"/>
      <c r="CE148" s="31"/>
      <c r="CF148" s="31"/>
      <c r="CG148" s="31"/>
      <c r="CH148" s="34"/>
      <c r="CI148" s="34"/>
      <c r="CJ148" s="34"/>
      <c r="CK148" s="34"/>
      <c r="CL148" s="34"/>
      <c r="CM148" s="33"/>
      <c r="CN148" s="33"/>
      <c r="CO148" s="33"/>
      <c r="CP148" s="33"/>
      <c r="CQ148" s="34"/>
      <c r="CR148" s="34"/>
      <c r="CS148" s="34"/>
      <c r="CT148" s="34"/>
      <c r="CU148" s="34"/>
      <c r="CV148" s="34"/>
      <c r="CW148" s="34"/>
      <c r="CX148" s="34"/>
      <c r="CY148" s="34"/>
      <c r="CZ148" s="34"/>
      <c r="DA148" s="34"/>
      <c r="DB148" s="34"/>
      <c r="DC148" s="34"/>
      <c r="DD148" s="34"/>
      <c r="DE148" s="34"/>
      <c r="DF148" s="31"/>
      <c r="DG148" s="31"/>
      <c r="DH148" s="31"/>
      <c r="DI148" s="31"/>
      <c r="DJ148" s="31"/>
      <c r="DK148" s="34">
        <v>19.7</v>
      </c>
      <c r="DL148" s="38">
        <f t="shared" si="3"/>
        <v>18.862317610463993</v>
      </c>
      <c r="DM148" s="38">
        <f t="shared" si="4"/>
        <v>0.1596521404316453</v>
      </c>
      <c r="DN148" s="38">
        <f t="shared" si="5"/>
        <v>6.6378600729432261E-2</v>
      </c>
      <c r="DO148" s="38">
        <f t="shared" si="6"/>
        <v>7.2703811141292983E-4</v>
      </c>
      <c r="DP148" s="31"/>
      <c r="DQ148" s="31"/>
      <c r="DR148" s="31"/>
      <c r="DS148" s="31"/>
      <c r="DT148" s="31"/>
      <c r="DU148" s="33"/>
      <c r="DV148" s="33"/>
      <c r="DW148" s="33"/>
      <c r="DX148" s="33"/>
      <c r="DY148" s="36"/>
      <c r="DZ148" s="36"/>
      <c r="EA148" s="36"/>
      <c r="EB148" s="36"/>
      <c r="EC148" s="36"/>
      <c r="ED148" s="31"/>
      <c r="EE148" s="31"/>
      <c r="EF148" s="31"/>
      <c r="EG148" s="31"/>
      <c r="EH148" s="31"/>
      <c r="EI148" s="31"/>
      <c r="EJ148" s="31"/>
      <c r="EK148" s="31"/>
      <c r="EL148" s="31"/>
      <c r="EM148" s="31"/>
      <c r="EN148" s="34"/>
      <c r="EO148" s="34"/>
      <c r="EP148" s="34"/>
      <c r="EQ148" s="34"/>
      <c r="ER148" s="34"/>
      <c r="ES148" s="31"/>
      <c r="ET148" s="31"/>
      <c r="EU148" s="31"/>
      <c r="EV148" s="31"/>
      <c r="EW148" s="31"/>
      <c r="EX148" s="31"/>
      <c r="EY148" s="31"/>
      <c r="EZ148" s="31"/>
      <c r="FA148" s="31"/>
      <c r="FB148" s="31"/>
      <c r="FC148" s="31"/>
      <c r="FD148" s="31"/>
      <c r="FE148" s="31"/>
      <c r="FF148" s="31"/>
      <c r="FG148" s="31"/>
      <c r="FH148" s="36"/>
      <c r="FI148" s="36"/>
      <c r="FJ148" s="36"/>
      <c r="FK148" s="36"/>
      <c r="FL148" s="36"/>
      <c r="FM148" s="36"/>
      <c r="FN148" s="36"/>
      <c r="FO148" s="36"/>
      <c r="FP148" s="36"/>
      <c r="FQ148" s="36"/>
      <c r="FR148" s="34"/>
      <c r="FS148" s="34"/>
      <c r="FT148" s="34"/>
      <c r="FU148" s="34"/>
      <c r="FV148" s="34"/>
      <c r="FW148" s="36">
        <v>30</v>
      </c>
      <c r="FX148" s="41">
        <f t="shared" si="12"/>
        <v>31.933347995113767</v>
      </c>
      <c r="FY148" s="41">
        <f t="shared" si="14"/>
        <v>0.29960486454171026</v>
      </c>
      <c r="FZ148" s="41">
        <f t="shared" si="13"/>
        <v>9.4242241759443818E-2</v>
      </c>
      <c r="GA148" s="41">
        <f t="shared" si="15"/>
        <v>-9.1531050714859664E-3</v>
      </c>
      <c r="GB148" s="33"/>
      <c r="GC148" s="33"/>
      <c r="GD148" s="33"/>
      <c r="GE148" s="33"/>
      <c r="GF148" s="31"/>
      <c r="GG148" s="31"/>
      <c r="GH148" s="31"/>
      <c r="GI148" s="31"/>
      <c r="GJ148" s="31"/>
      <c r="GK148" s="31"/>
      <c r="GL148" s="31"/>
      <c r="GM148" s="31"/>
      <c r="GN148" s="31"/>
      <c r="GO148" s="31"/>
      <c r="GP148" s="31"/>
      <c r="GQ148" s="31"/>
      <c r="GR148" s="31"/>
      <c r="GS148" s="31"/>
      <c r="GT148" s="31"/>
      <c r="GU148" s="31"/>
      <c r="GV148" s="31"/>
      <c r="GW148" s="31"/>
      <c r="GX148" s="33"/>
      <c r="GY148" s="33"/>
      <c r="GZ148" s="33"/>
      <c r="HA148" s="33"/>
      <c r="HB148" s="36"/>
      <c r="HC148" s="36"/>
      <c r="HD148" s="36"/>
      <c r="HE148" s="36"/>
      <c r="HF148" s="36"/>
      <c r="HG148" s="36">
        <v>34</v>
      </c>
      <c r="HH148" s="39">
        <f t="shared" si="8"/>
        <v>25.661380323632056</v>
      </c>
      <c r="HI148" s="40">
        <f t="shared" si="9"/>
        <v>0.12981691039273216</v>
      </c>
      <c r="HJ148" s="39">
        <f t="shared" si="10"/>
        <v>2.6475397366327806E-2</v>
      </c>
      <c r="HK148" s="39">
        <f t="shared" si="11"/>
        <v>-5.8409943921457316E-4</v>
      </c>
      <c r="HL148" s="31"/>
      <c r="HM148" s="31"/>
      <c r="HN148" s="31"/>
      <c r="HO148" s="31"/>
      <c r="HP148" s="31"/>
      <c r="HQ148" s="31"/>
      <c r="HR148" s="31"/>
      <c r="HS148" s="31"/>
      <c r="HT148" s="31"/>
      <c r="HU148" s="31"/>
      <c r="HV148" s="31"/>
      <c r="HW148" s="31"/>
      <c r="HX148" s="31"/>
      <c r="HY148" s="31"/>
      <c r="HZ148" s="31"/>
      <c r="IA148" s="31"/>
      <c r="IB148" s="31"/>
      <c r="IC148" s="31"/>
      <c r="ID148" s="31"/>
      <c r="IE148" s="31"/>
    </row>
    <row r="149" spans="1:239" x14ac:dyDescent="0.25">
      <c r="A149">
        <v>1920</v>
      </c>
      <c r="B149" s="34"/>
      <c r="C149" s="34"/>
      <c r="D149" s="34"/>
      <c r="E149" s="34"/>
      <c r="F149" s="34"/>
      <c r="G149" s="31"/>
      <c r="H149" s="31"/>
      <c r="I149" s="31"/>
      <c r="J149" s="31"/>
      <c r="K149" s="31"/>
      <c r="L149" s="34">
        <v>27.79</v>
      </c>
      <c r="M149" s="35">
        <f t="shared" si="0"/>
        <v>25.761495193193152</v>
      </c>
      <c r="N149" s="35">
        <f t="shared" si="7"/>
        <v>0.14503856483809102</v>
      </c>
      <c r="O149" s="35">
        <f t="shared" si="1"/>
        <v>3.193550550707161E-2</v>
      </c>
      <c r="P149" s="35">
        <f t="shared" si="2"/>
        <v>-9.5194770452129457E-4</v>
      </c>
      <c r="Q149" s="31"/>
      <c r="R149" s="31"/>
      <c r="S149" s="31"/>
      <c r="T149" s="31"/>
      <c r="U149" s="31"/>
      <c r="V149" s="36"/>
      <c r="W149" s="36"/>
      <c r="X149" s="36"/>
      <c r="Y149" s="36"/>
      <c r="Z149" s="36"/>
      <c r="AA149" s="36"/>
      <c r="AB149" s="36"/>
      <c r="AC149" s="36"/>
      <c r="AD149" s="36"/>
      <c r="AE149" s="36"/>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4"/>
      <c r="BF149" s="34"/>
      <c r="BG149" s="34"/>
      <c r="BH149" s="34"/>
      <c r="BI149" s="34"/>
      <c r="BJ149" s="31"/>
      <c r="BK149" s="37"/>
      <c r="BL149" s="37"/>
      <c r="BM149" s="37"/>
      <c r="BN149" s="37"/>
      <c r="BO149" s="31"/>
      <c r="BP149" s="31"/>
      <c r="BQ149" s="31"/>
      <c r="BR149" s="31"/>
      <c r="BS149" s="31"/>
      <c r="BT149" s="34"/>
      <c r="BU149" s="34"/>
      <c r="BV149" s="34"/>
      <c r="BW149" s="34"/>
      <c r="BX149" s="34"/>
      <c r="BY149" s="32"/>
      <c r="BZ149" s="32"/>
      <c r="CA149" s="32"/>
      <c r="CB149" s="32"/>
      <c r="CC149" s="31"/>
      <c r="CD149" s="31"/>
      <c r="CE149" s="31"/>
      <c r="CF149" s="31"/>
      <c r="CG149" s="31"/>
      <c r="CH149" s="34"/>
      <c r="CI149" s="34"/>
      <c r="CJ149" s="34"/>
      <c r="CK149" s="34"/>
      <c r="CL149" s="34"/>
      <c r="CM149" s="33"/>
      <c r="CN149" s="33"/>
      <c r="CO149" s="33"/>
      <c r="CP149" s="33"/>
      <c r="CQ149" s="34"/>
      <c r="CR149" s="34"/>
      <c r="CS149" s="34"/>
      <c r="CT149" s="34"/>
      <c r="CU149" s="34"/>
      <c r="CV149" s="34"/>
      <c r="CW149" s="34"/>
      <c r="CX149" s="34"/>
      <c r="CY149" s="34"/>
      <c r="CZ149" s="34"/>
      <c r="DA149" s="34"/>
      <c r="DB149" s="34"/>
      <c r="DC149" s="34"/>
      <c r="DD149" s="34"/>
      <c r="DE149" s="34"/>
      <c r="DF149" s="31"/>
      <c r="DG149" s="31"/>
      <c r="DH149" s="31"/>
      <c r="DI149" s="31"/>
      <c r="DJ149" s="31"/>
      <c r="DK149" s="34">
        <v>20.6</v>
      </c>
      <c r="DL149" s="38">
        <f t="shared" si="3"/>
        <v>20.172828692001634</v>
      </c>
      <c r="DM149" s="38">
        <f t="shared" si="4"/>
        <v>0.16798659775701741</v>
      </c>
      <c r="DN149" s="38">
        <f t="shared" si="5"/>
        <v>6.6904259185108658E-2</v>
      </c>
      <c r="DO149" s="38">
        <f t="shared" si="6"/>
        <v>3.1631896216686154E-4</v>
      </c>
      <c r="DP149" s="31"/>
      <c r="DQ149" s="31"/>
      <c r="DR149" s="31"/>
      <c r="DS149" s="31"/>
      <c r="DT149" s="31"/>
      <c r="DU149" s="33"/>
      <c r="DV149" s="33"/>
      <c r="DW149" s="33"/>
      <c r="DX149" s="33"/>
      <c r="DY149" s="36"/>
      <c r="DZ149" s="36"/>
      <c r="EA149" s="36"/>
      <c r="EB149" s="36"/>
      <c r="EC149" s="36"/>
      <c r="ED149" s="31"/>
      <c r="EE149" s="31"/>
      <c r="EF149" s="31"/>
      <c r="EG149" s="31"/>
      <c r="EH149" s="31"/>
      <c r="EI149" s="31"/>
      <c r="EJ149" s="31"/>
      <c r="EK149" s="31"/>
      <c r="EL149" s="31"/>
      <c r="EM149" s="31"/>
      <c r="EN149" s="34"/>
      <c r="EO149" s="34"/>
      <c r="EP149" s="34"/>
      <c r="EQ149" s="34"/>
      <c r="ER149" s="34"/>
      <c r="ES149" s="31"/>
      <c r="ET149" s="31"/>
      <c r="EU149" s="31"/>
      <c r="EV149" s="31"/>
      <c r="EW149" s="31"/>
      <c r="EX149" s="31"/>
      <c r="EY149" s="31"/>
      <c r="EZ149" s="31"/>
      <c r="FA149" s="31"/>
      <c r="FB149" s="31"/>
      <c r="FC149" s="31"/>
      <c r="FD149" s="31"/>
      <c r="FE149" s="31"/>
      <c r="FF149" s="31"/>
      <c r="FG149" s="31"/>
      <c r="FH149" s="36"/>
      <c r="FI149" s="36"/>
      <c r="FJ149" s="36"/>
      <c r="FK149" s="36"/>
      <c r="FL149" s="36"/>
      <c r="FM149" s="36"/>
      <c r="FN149" s="36"/>
      <c r="FO149" s="36"/>
      <c r="FP149" s="36"/>
      <c r="FQ149" s="36"/>
      <c r="FR149" s="34"/>
      <c r="FS149" s="34"/>
      <c r="FT149" s="34"/>
      <c r="FU149" s="34"/>
      <c r="FV149" s="34"/>
      <c r="FW149" s="36">
        <v>33.5</v>
      </c>
      <c r="FX149" s="41">
        <f t="shared" si="12"/>
        <v>34.375704945875185</v>
      </c>
      <c r="FY149" s="41">
        <f t="shared" si="14"/>
        <v>0.31077438219293085</v>
      </c>
      <c r="FZ149" s="41">
        <f t="shared" si="13"/>
        <v>8.4164336238391327E-2</v>
      </c>
      <c r="GA149" s="41">
        <f t="shared" si="15"/>
        <v>-1.0986099260608511E-2</v>
      </c>
      <c r="GB149" s="33"/>
      <c r="GC149" s="33"/>
      <c r="GD149" s="33"/>
      <c r="GE149" s="33"/>
      <c r="GF149" s="31"/>
      <c r="GG149" s="31"/>
      <c r="GH149" s="31"/>
      <c r="GI149" s="31"/>
      <c r="GJ149" s="31"/>
      <c r="GK149" s="31"/>
      <c r="GL149" s="31"/>
      <c r="GM149" s="31"/>
      <c r="GN149" s="31"/>
      <c r="GO149" s="31"/>
      <c r="GP149" s="31"/>
      <c r="GQ149" s="31"/>
      <c r="GR149" s="31"/>
      <c r="GS149" s="31"/>
      <c r="GT149" s="31"/>
      <c r="GU149" s="31"/>
      <c r="GV149" s="31"/>
      <c r="GW149" s="31"/>
      <c r="GX149" s="33"/>
      <c r="GY149" s="33"/>
      <c r="GZ149" s="33"/>
      <c r="HA149" s="33"/>
      <c r="HB149" s="36"/>
      <c r="HC149" s="36"/>
      <c r="HD149" s="36"/>
      <c r="HE149" s="36"/>
      <c r="HF149" s="36"/>
      <c r="HG149" s="36">
        <v>34</v>
      </c>
      <c r="HH149" s="39">
        <f t="shared" si="8"/>
        <v>26.713051303677894</v>
      </c>
      <c r="HI149" s="40">
        <f t="shared" si="9"/>
        <v>0.13308750063454178</v>
      </c>
      <c r="HJ149" s="39">
        <f t="shared" si="10"/>
        <v>2.5835331981800165E-2</v>
      </c>
      <c r="HK149" s="39">
        <f t="shared" si="11"/>
        <v>-6.9637266807822979E-4</v>
      </c>
      <c r="HL149" s="31"/>
      <c r="HM149" s="31"/>
      <c r="HN149" s="31"/>
      <c r="HO149" s="31"/>
      <c r="HP149" s="31"/>
      <c r="HQ149" s="31"/>
      <c r="HR149" s="31"/>
      <c r="HS149" s="31"/>
      <c r="HT149" s="31"/>
      <c r="HU149" s="31"/>
      <c r="HV149" s="31"/>
      <c r="HW149" s="31"/>
      <c r="HX149" s="31"/>
      <c r="HY149" s="31"/>
      <c r="HZ149" s="31"/>
      <c r="IA149" s="31"/>
      <c r="IB149" s="31"/>
      <c r="IC149" s="31"/>
      <c r="ID149" s="31"/>
      <c r="IE149" s="31"/>
    </row>
    <row r="150" spans="1:239" x14ac:dyDescent="0.25">
      <c r="A150">
        <v>1921</v>
      </c>
      <c r="B150" s="34"/>
      <c r="C150" s="34"/>
      <c r="D150" s="34"/>
      <c r="E150" s="34"/>
      <c r="F150" s="34"/>
      <c r="G150" s="31"/>
      <c r="H150" s="31"/>
      <c r="I150" s="31"/>
      <c r="J150" s="31"/>
      <c r="K150" s="31"/>
      <c r="L150" s="34">
        <v>30.43</v>
      </c>
      <c r="M150" s="35">
        <f t="shared" si="0"/>
        <v>26.937605393043619</v>
      </c>
      <c r="N150" s="35">
        <f t="shared" si="7"/>
        <v>0.14896729691911911</v>
      </c>
      <c r="O150" s="35">
        <f t="shared" si="1"/>
        <v>3.0894435902135281E-2</v>
      </c>
      <c r="P150" s="35">
        <f t="shared" si="2"/>
        <v>-1.130548757805865E-3</v>
      </c>
      <c r="Q150" s="31"/>
      <c r="R150" s="31"/>
      <c r="S150" s="31"/>
      <c r="T150" s="31"/>
      <c r="U150" s="31"/>
      <c r="V150" s="36"/>
      <c r="W150" s="36"/>
      <c r="X150" s="36"/>
      <c r="Y150" s="36"/>
      <c r="Z150" s="36"/>
      <c r="AA150" s="36"/>
      <c r="AB150" s="36"/>
      <c r="AC150" s="36"/>
      <c r="AD150" s="36"/>
      <c r="AE150" s="36"/>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4"/>
      <c r="BF150" s="34"/>
      <c r="BG150" s="34"/>
      <c r="BH150" s="34"/>
      <c r="BI150" s="34"/>
      <c r="BJ150" s="31"/>
      <c r="BK150" s="37"/>
      <c r="BL150" s="37"/>
      <c r="BM150" s="37"/>
      <c r="BN150" s="37"/>
      <c r="BO150" s="31"/>
      <c r="BP150" s="31"/>
      <c r="BQ150" s="31"/>
      <c r="BR150" s="31"/>
      <c r="BS150" s="31"/>
      <c r="BT150" s="34"/>
      <c r="BU150" s="34"/>
      <c r="BV150" s="34"/>
      <c r="BW150" s="34"/>
      <c r="BX150" s="34"/>
      <c r="BY150" s="32"/>
      <c r="BZ150" s="32"/>
      <c r="CA150" s="32"/>
      <c r="CB150" s="32"/>
      <c r="CC150" s="31"/>
      <c r="CD150" s="31"/>
      <c r="CE150" s="31"/>
      <c r="CF150" s="31"/>
      <c r="CG150" s="31"/>
      <c r="CH150" s="34"/>
      <c r="CI150" s="34"/>
      <c r="CJ150" s="34"/>
      <c r="CK150" s="34"/>
      <c r="CL150" s="34"/>
      <c r="CM150" s="33"/>
      <c r="CN150" s="33"/>
      <c r="CO150" s="33"/>
      <c r="CP150" s="33"/>
      <c r="CQ150" s="34"/>
      <c r="CR150" s="34"/>
      <c r="CS150" s="34"/>
      <c r="CT150" s="34"/>
      <c r="CU150" s="34"/>
      <c r="CV150" s="34"/>
      <c r="CW150" s="34"/>
      <c r="CX150" s="34"/>
      <c r="CY150" s="34"/>
      <c r="CZ150" s="34"/>
      <c r="DA150" s="34"/>
      <c r="DB150" s="34"/>
      <c r="DC150" s="34"/>
      <c r="DD150" s="34"/>
      <c r="DE150" s="34"/>
      <c r="DF150" s="31"/>
      <c r="DG150" s="31"/>
      <c r="DH150" s="31"/>
      <c r="DI150" s="31"/>
      <c r="DJ150" s="31"/>
      <c r="DK150" s="34">
        <v>21.6</v>
      </c>
      <c r="DL150" s="38">
        <f t="shared" si="3"/>
        <v>21.550207833466413</v>
      </c>
      <c r="DM150" s="38">
        <f t="shared" si="4"/>
        <v>0.17636010712053413</v>
      </c>
      <c r="DN150" s="38">
        <f t="shared" si="5"/>
        <v>6.6995636162182376E-2</v>
      </c>
      <c r="DO150" s="38">
        <f t="shared" si="6"/>
        <v>-1.4115885698824334E-4</v>
      </c>
      <c r="DP150" s="31"/>
      <c r="DQ150" s="31"/>
      <c r="DR150" s="31"/>
      <c r="DS150" s="31"/>
      <c r="DT150" s="31"/>
      <c r="DU150" s="33"/>
      <c r="DV150" s="33"/>
      <c r="DW150" s="33"/>
      <c r="DX150" s="33"/>
      <c r="DY150" s="36"/>
      <c r="DZ150" s="36"/>
      <c r="EA150" s="36"/>
      <c r="EB150" s="36"/>
      <c r="EC150" s="36"/>
      <c r="ED150" s="31"/>
      <c r="EE150" s="31"/>
      <c r="EF150" s="31"/>
      <c r="EG150" s="31"/>
      <c r="EH150" s="31"/>
      <c r="EI150" s="31"/>
      <c r="EJ150" s="31"/>
      <c r="EK150" s="31"/>
      <c r="EL150" s="31"/>
      <c r="EM150" s="31"/>
      <c r="EN150" s="34"/>
      <c r="EO150" s="34"/>
      <c r="EP150" s="34"/>
      <c r="EQ150" s="34"/>
      <c r="ER150" s="34"/>
      <c r="ES150" s="31"/>
      <c r="ET150" s="31"/>
      <c r="EU150" s="31"/>
      <c r="EV150" s="31"/>
      <c r="EW150" s="31"/>
      <c r="EX150" s="31"/>
      <c r="EY150" s="31"/>
      <c r="EZ150" s="31"/>
      <c r="FA150" s="31"/>
      <c r="FB150" s="31"/>
      <c r="FC150" s="31"/>
      <c r="FD150" s="31"/>
      <c r="FE150" s="31"/>
      <c r="FF150" s="31"/>
      <c r="FG150" s="31"/>
      <c r="FH150" s="36"/>
      <c r="FI150" s="36"/>
      <c r="FJ150" s="36"/>
      <c r="FK150" s="36"/>
      <c r="FL150" s="36"/>
      <c r="FM150" s="36"/>
      <c r="FN150" s="36"/>
      <c r="FO150" s="36"/>
      <c r="FP150" s="36"/>
      <c r="FQ150" s="36"/>
      <c r="FR150" s="34">
        <v>0</v>
      </c>
      <c r="FS150" s="38">
        <f t="shared" ref="FS150:FS213" si="16">FR$5/(1+FR$2*EXP(-FR$3*($A150-$A$150)))</f>
        <v>2.2395842409465878</v>
      </c>
      <c r="FT150" s="38">
        <f t="shared" ref="FT150:FT213" si="17">((FR$2*FR$5*FR$3*EXP(FR$3*($A150-$A$150))/(EXP(FR$3*($A150-$A$150))+FR$2)^2)/8)</f>
        <v>4.9123220038047213E-2</v>
      </c>
      <c r="FU150" s="38">
        <f t="shared" ref="FU150:FU213" si="18">-((FR$2*FR$5*(FR$3^2)*EXP(FR$3*($A150-$A$150))*(EXP(FR$3*($A150-$A$150))-FR$2))/((EXP(FR$3*($A150-$A$150))+FR$2)^3))</f>
        <v>6.7378490934771607E-2</v>
      </c>
      <c r="FV150" s="38">
        <f t="shared" ref="FV150:FV213" si="19">(FR$2*FR$5*FR$3^3*EXP(FR$3*($A150-$A$150))*(EXP(2*FR$3*($A150-$A$150))-4*FR$2*EXP(FR$3*($A150-$A$150))+FR$2^2))/(EXP(FR$3*($A150-$A$150))+FR$2)^4</f>
        <v>1.099781919217928E-2</v>
      </c>
      <c r="FW150" s="36">
        <v>37</v>
      </c>
      <c r="FX150" s="41">
        <f t="shared" si="12"/>
        <v>36.902078357587499</v>
      </c>
      <c r="FY150" s="41">
        <f t="shared" si="14"/>
        <v>0.32057206275894984</v>
      </c>
      <c r="FZ150" s="41">
        <f t="shared" si="13"/>
        <v>7.2315654999587128E-2</v>
      </c>
      <c r="GA150" s="41">
        <f t="shared" si="15"/>
        <v>-1.2682249743112078E-2</v>
      </c>
      <c r="GB150" s="33"/>
      <c r="GC150" s="33"/>
      <c r="GD150" s="33"/>
      <c r="GE150" s="33"/>
      <c r="GF150" s="31"/>
      <c r="GG150" s="31"/>
      <c r="GH150" s="31"/>
      <c r="GI150" s="31"/>
      <c r="GJ150" s="31"/>
      <c r="GK150" s="31"/>
      <c r="GL150" s="31"/>
      <c r="GM150" s="31"/>
      <c r="GN150" s="31"/>
      <c r="GO150" s="31"/>
      <c r="GP150" s="31"/>
      <c r="GQ150" s="31"/>
      <c r="GR150" s="31"/>
      <c r="GS150" s="31"/>
      <c r="GT150" s="31"/>
      <c r="GU150" s="31"/>
      <c r="GV150" s="31"/>
      <c r="GW150" s="31"/>
      <c r="GX150" s="33"/>
      <c r="GY150" s="33"/>
      <c r="GZ150" s="33"/>
      <c r="HA150" s="33"/>
      <c r="HB150" s="36"/>
      <c r="HC150" s="36"/>
      <c r="HD150" s="36"/>
      <c r="HE150" s="36"/>
      <c r="HF150" s="36"/>
      <c r="HG150" s="36">
        <v>35</v>
      </c>
      <c r="HH150" s="39">
        <f t="shared" si="8"/>
        <v>27.79054818254367</v>
      </c>
      <c r="HI150" s="40">
        <f t="shared" si="9"/>
        <v>0.13627102741418384</v>
      </c>
      <c r="HJ150" s="39">
        <f t="shared" si="10"/>
        <v>2.5082112350872637E-2</v>
      </c>
      <c r="HK150" s="39">
        <f t="shared" si="11"/>
        <v>-8.1026230924679079E-4</v>
      </c>
      <c r="HL150" s="31"/>
      <c r="HM150" s="31"/>
      <c r="HN150" s="31"/>
      <c r="HO150" s="31"/>
      <c r="HP150" s="31"/>
      <c r="HQ150" s="31"/>
      <c r="HR150" s="31"/>
      <c r="HS150" s="31"/>
      <c r="HT150" s="31"/>
      <c r="HU150" s="31"/>
      <c r="HV150" s="31"/>
      <c r="HW150" s="31"/>
      <c r="HX150" s="31"/>
      <c r="HY150" s="31"/>
      <c r="HZ150" s="31"/>
      <c r="IA150" s="31"/>
      <c r="IB150" s="31"/>
      <c r="IC150" s="31"/>
      <c r="ID150" s="31"/>
      <c r="IE150" s="31"/>
    </row>
    <row r="151" spans="1:239" x14ac:dyDescent="0.25">
      <c r="A151">
        <v>1922</v>
      </c>
      <c r="B151" s="34"/>
      <c r="C151" s="34"/>
      <c r="D151" s="34"/>
      <c r="E151" s="34"/>
      <c r="F151" s="34"/>
      <c r="G151" s="31"/>
      <c r="H151" s="31"/>
      <c r="I151" s="31"/>
      <c r="J151" s="31"/>
      <c r="K151" s="31"/>
      <c r="L151" s="34">
        <v>34.299999999999997</v>
      </c>
      <c r="M151" s="35">
        <f t="shared" si="0"/>
        <v>28.144595074062075</v>
      </c>
      <c r="N151" s="35">
        <f t="shared" si="7"/>
        <v>0.15275469776405501</v>
      </c>
      <c r="O151" s="35">
        <f t="shared" si="1"/>
        <v>2.9674004337617584E-2</v>
      </c>
      <c r="P151" s="35">
        <f t="shared" si="2"/>
        <v>-1.3103555559064825E-3</v>
      </c>
      <c r="Q151" s="31"/>
      <c r="R151" s="31"/>
      <c r="S151" s="31"/>
      <c r="T151" s="31"/>
      <c r="U151" s="31"/>
      <c r="V151" s="36"/>
      <c r="W151" s="36"/>
      <c r="X151" s="36"/>
      <c r="Y151" s="36"/>
      <c r="Z151" s="36"/>
      <c r="AA151" s="36"/>
      <c r="AB151" s="36"/>
      <c r="AC151" s="36"/>
      <c r="AD151" s="36"/>
      <c r="AE151" s="36"/>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4"/>
      <c r="BF151" s="34"/>
      <c r="BG151" s="34"/>
      <c r="BH151" s="34"/>
      <c r="BI151" s="34"/>
      <c r="BJ151" s="31"/>
      <c r="BK151" s="37"/>
      <c r="BL151" s="37"/>
      <c r="BM151" s="37"/>
      <c r="BN151" s="37"/>
      <c r="BO151" s="31"/>
      <c r="BP151" s="31"/>
      <c r="BQ151" s="31"/>
      <c r="BR151" s="31"/>
      <c r="BS151" s="31"/>
      <c r="BT151" s="34"/>
      <c r="BU151" s="34"/>
      <c r="BV151" s="34"/>
      <c r="BW151" s="34"/>
      <c r="BX151" s="34"/>
      <c r="BY151" s="32"/>
      <c r="BZ151" s="32"/>
      <c r="CA151" s="32"/>
      <c r="CB151" s="32"/>
      <c r="CC151" s="31"/>
      <c r="CD151" s="31"/>
      <c r="CE151" s="31"/>
      <c r="CF151" s="31"/>
      <c r="CG151" s="31"/>
      <c r="CH151" s="34"/>
      <c r="CI151" s="34"/>
      <c r="CJ151" s="34"/>
      <c r="CK151" s="34"/>
      <c r="CL151" s="34"/>
      <c r="CM151" s="33"/>
      <c r="CN151" s="33"/>
      <c r="CO151" s="33"/>
      <c r="CP151" s="33"/>
      <c r="CQ151" s="34"/>
      <c r="CR151" s="34"/>
      <c r="CS151" s="34"/>
      <c r="CT151" s="34"/>
      <c r="CU151" s="34"/>
      <c r="CV151" s="34"/>
      <c r="CW151" s="34"/>
      <c r="CX151" s="34"/>
      <c r="CY151" s="34"/>
      <c r="CZ151" s="34"/>
      <c r="DA151" s="34"/>
      <c r="DB151" s="34"/>
      <c r="DC151" s="34"/>
      <c r="DD151" s="34"/>
      <c r="DE151" s="34"/>
      <c r="DF151" s="31"/>
      <c r="DG151" s="31"/>
      <c r="DH151" s="31"/>
      <c r="DI151" s="31"/>
      <c r="DJ151" s="31"/>
      <c r="DK151" s="34">
        <v>22.9</v>
      </c>
      <c r="DL151" s="38">
        <f t="shared" si="3"/>
        <v>22.994542621317098</v>
      </c>
      <c r="DM151" s="38">
        <f t="shared" si="4"/>
        <v>0.18471551449778287</v>
      </c>
      <c r="DN151" s="38">
        <f t="shared" si="5"/>
        <v>6.6607322230627986E-2</v>
      </c>
      <c r="DO151" s="38">
        <f t="shared" si="6"/>
        <v>-6.424410649834237E-4</v>
      </c>
      <c r="DP151" s="31"/>
      <c r="DQ151" s="31"/>
      <c r="DR151" s="31"/>
      <c r="DS151" s="31"/>
      <c r="DT151" s="31"/>
      <c r="DU151" s="33"/>
      <c r="DV151" s="33"/>
      <c r="DW151" s="33"/>
      <c r="DX151" s="33"/>
      <c r="DY151" s="36"/>
      <c r="DZ151" s="36"/>
      <c r="EA151" s="36"/>
      <c r="EB151" s="36"/>
      <c r="EC151" s="36"/>
      <c r="ED151" s="31"/>
      <c r="EE151" s="31"/>
      <c r="EF151" s="31"/>
      <c r="EG151" s="31"/>
      <c r="EH151" s="31"/>
      <c r="EI151" s="31"/>
      <c r="EJ151" s="31"/>
      <c r="EK151" s="31"/>
      <c r="EL151" s="31"/>
      <c r="EM151" s="31"/>
      <c r="EN151" s="34"/>
      <c r="EO151" s="34"/>
      <c r="EP151" s="34"/>
      <c r="EQ151" s="34"/>
      <c r="ER151" s="34"/>
      <c r="ES151" s="31"/>
      <c r="ET151" s="31"/>
      <c r="EU151" s="31"/>
      <c r="EV151" s="31"/>
      <c r="EW151" s="31"/>
      <c r="EX151" s="31"/>
      <c r="EY151" s="31"/>
      <c r="EZ151" s="31"/>
      <c r="FA151" s="31"/>
      <c r="FB151" s="31"/>
      <c r="FC151" s="31"/>
      <c r="FD151" s="31"/>
      <c r="FE151" s="31"/>
      <c r="FF151" s="31"/>
      <c r="FG151" s="31"/>
      <c r="FH151" s="36"/>
      <c r="FI151" s="36"/>
      <c r="FJ151" s="36"/>
      <c r="FK151" s="36"/>
      <c r="FL151" s="36"/>
      <c r="FM151" s="36"/>
      <c r="FN151" s="36"/>
      <c r="FO151" s="36"/>
      <c r="FP151" s="36"/>
      <c r="FQ151" s="36"/>
      <c r="FR151" s="34">
        <v>0.05</v>
      </c>
      <c r="FS151" s="38">
        <f t="shared" si="16"/>
        <v>2.668160247250285</v>
      </c>
      <c r="FT151" s="38">
        <f t="shared" si="17"/>
        <v>5.8267076217675441E-2</v>
      </c>
      <c r="FU151" s="38">
        <f t="shared" si="18"/>
        <v>7.920324326613748E-2</v>
      </c>
      <c r="FV151" s="38">
        <f t="shared" si="19"/>
        <v>1.2677743407260786E-2</v>
      </c>
      <c r="FW151" s="36">
        <v>40</v>
      </c>
      <c r="FX151" s="41">
        <f t="shared" si="12"/>
        <v>39.500634046201085</v>
      </c>
      <c r="FY151" s="41">
        <f t="shared" si="14"/>
        <v>0.32878665709525284</v>
      </c>
      <c r="FZ151" s="41">
        <f t="shared" si="13"/>
        <v>5.8870048975167226E-2</v>
      </c>
      <c r="GA151" s="41">
        <f t="shared" si="15"/>
        <v>-1.4167927994078938E-2</v>
      </c>
      <c r="GB151" s="33"/>
      <c r="GC151" s="33"/>
      <c r="GD151" s="33"/>
      <c r="GE151" s="33"/>
      <c r="GF151" s="31"/>
      <c r="GG151" s="31"/>
      <c r="GH151" s="31"/>
      <c r="GI151" s="31"/>
      <c r="GJ151" s="31"/>
      <c r="GK151" s="31"/>
      <c r="GL151" s="31"/>
      <c r="GM151" s="31"/>
      <c r="GN151" s="31"/>
      <c r="GO151" s="31"/>
      <c r="GP151" s="31"/>
      <c r="GQ151" s="31"/>
      <c r="GR151" s="31"/>
      <c r="GS151" s="31"/>
      <c r="GT151" s="31"/>
      <c r="GU151" s="31"/>
      <c r="GV151" s="31"/>
      <c r="GW151" s="31"/>
      <c r="GX151" s="33"/>
      <c r="GY151" s="33"/>
      <c r="GZ151" s="33"/>
      <c r="HA151" s="33"/>
      <c r="HB151" s="36"/>
      <c r="HC151" s="36"/>
      <c r="HD151" s="36"/>
      <c r="HE151" s="36"/>
      <c r="HF151" s="36"/>
      <c r="HG151" s="36">
        <v>35</v>
      </c>
      <c r="HH151" s="39">
        <f t="shared" si="8"/>
        <v>28.893117643051308</v>
      </c>
      <c r="HI151" s="40">
        <f t="shared" si="9"/>
        <v>0.13935326402639928</v>
      </c>
      <c r="HJ151" s="39">
        <f t="shared" si="10"/>
        <v>2.4214571630164907E-2</v>
      </c>
      <c r="HK151" s="39">
        <f t="shared" si="11"/>
        <v>-9.2485682562301423E-4</v>
      </c>
      <c r="HL151" s="31"/>
      <c r="HM151" s="31"/>
      <c r="HN151" s="31"/>
      <c r="HO151" s="31"/>
      <c r="HP151" s="31"/>
      <c r="HQ151" s="31">
        <v>4.88</v>
      </c>
      <c r="HR151" s="37">
        <f t="shared" ref="HR151:HR205" si="20">HQ$5/(1+HQ$2*EXP(-HQ$3*($A151-$A$151)))</f>
        <v>5.9035984578801424</v>
      </c>
      <c r="HS151" s="37">
        <f>((HQ$2*HQ$5*HQ$3*EXP(HQ$3*($A151-$A$151))/(EXP(HQ$3*($A151-$A$151))+HQ$2)^2)/8)</f>
        <v>6.7211167712170519E-2</v>
      </c>
      <c r="HT151" s="37">
        <f t="shared" ref="HT151:HT207" si="21">-((HQ$2*HQ$5*(HQ$3^2)*EXP(HQ$3*($A151-$A$151))*(EXP(HQ$3*($A151-$A$151))-HQ$2))/((EXP(HQ$3*($A151-$A$151))+HQ$2)^3))</f>
        <v>4.5862969375629739E-2</v>
      </c>
      <c r="HU151" s="37">
        <f t="shared" ref="HU151:HU207" si="22">(HQ$2*HQ$5*HQ$3^3*EXP(HQ$3*($A151-$A$151))*(EXP(2*HQ$3*($A151-$A$151))-4*HQ$2*EXP(HQ$3*($A151-$A$151))+HQ$2^2))/(EXP(HQ$3*($A151-$A$151))+HQ$2)^4</f>
        <v>3.3456533692600467E-3</v>
      </c>
      <c r="HV151" s="31"/>
      <c r="HW151" s="31"/>
      <c r="HX151" s="31"/>
      <c r="HY151" s="31"/>
      <c r="HZ151" s="31"/>
      <c r="IA151" s="31"/>
      <c r="IB151" s="31"/>
      <c r="IC151" s="31"/>
      <c r="ID151" s="31"/>
      <c r="IE151" s="31"/>
    </row>
    <row r="152" spans="1:239" x14ac:dyDescent="0.25">
      <c r="A152">
        <v>1923</v>
      </c>
      <c r="B152" s="34"/>
      <c r="C152" s="34"/>
      <c r="D152" s="34"/>
      <c r="E152" s="34"/>
      <c r="F152" s="34"/>
      <c r="G152" s="31"/>
      <c r="H152" s="31"/>
      <c r="I152" s="31"/>
      <c r="J152" s="31"/>
      <c r="K152" s="31"/>
      <c r="L152" s="34">
        <v>41.15</v>
      </c>
      <c r="M152" s="35">
        <f t="shared" si="0"/>
        <v>29.381243784686127</v>
      </c>
      <c r="N152" s="35">
        <f t="shared" si="7"/>
        <v>0.1563783120539623</v>
      </c>
      <c r="O152" s="35">
        <f t="shared" si="1"/>
        <v>2.8273977960193084E-2</v>
      </c>
      <c r="P152" s="35">
        <f t="shared" si="2"/>
        <v>-1.4893986039019051E-3</v>
      </c>
      <c r="Q152" s="31"/>
      <c r="R152" s="31"/>
      <c r="S152" s="31"/>
      <c r="T152" s="31"/>
      <c r="U152" s="31"/>
      <c r="V152" s="36"/>
      <c r="W152" s="36"/>
      <c r="X152" s="36"/>
      <c r="Y152" s="36"/>
      <c r="Z152" s="36"/>
      <c r="AA152" s="36"/>
      <c r="AB152" s="36"/>
      <c r="AC152" s="36"/>
      <c r="AD152" s="36"/>
      <c r="AE152" s="36"/>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4"/>
      <c r="BF152" s="34"/>
      <c r="BG152" s="34"/>
      <c r="BH152" s="34"/>
      <c r="BI152" s="34"/>
      <c r="BJ152" s="31"/>
      <c r="BK152" s="37"/>
      <c r="BL152" s="37"/>
      <c r="BM152" s="37"/>
      <c r="BN152" s="37"/>
      <c r="BO152" s="31"/>
      <c r="BP152" s="31"/>
      <c r="BQ152" s="31"/>
      <c r="BR152" s="31"/>
      <c r="BS152" s="31"/>
      <c r="BT152" s="34"/>
      <c r="BU152" s="34"/>
      <c r="BV152" s="34"/>
      <c r="BW152" s="34"/>
      <c r="BX152" s="34"/>
      <c r="BY152" s="32"/>
      <c r="BZ152" s="32"/>
      <c r="CA152" s="32"/>
      <c r="CB152" s="32"/>
      <c r="CC152" s="31"/>
      <c r="CD152" s="31"/>
      <c r="CE152" s="31"/>
      <c r="CF152" s="31"/>
      <c r="CG152" s="31"/>
      <c r="CH152" s="34"/>
      <c r="CI152" s="34"/>
      <c r="CJ152" s="34"/>
      <c r="CK152" s="34"/>
      <c r="CL152" s="34"/>
      <c r="CM152" s="33"/>
      <c r="CN152" s="33"/>
      <c r="CO152" s="33"/>
      <c r="CP152" s="33"/>
      <c r="CQ152" s="34"/>
      <c r="CR152" s="34"/>
      <c r="CS152" s="34"/>
      <c r="CT152" s="34"/>
      <c r="CU152" s="34"/>
      <c r="CV152" s="34"/>
      <c r="CW152" s="34"/>
      <c r="CX152" s="34"/>
      <c r="CY152" s="34"/>
      <c r="CZ152" s="34"/>
      <c r="DA152" s="34"/>
      <c r="DB152" s="34"/>
      <c r="DC152" s="34"/>
      <c r="DD152" s="34"/>
      <c r="DE152" s="34"/>
      <c r="DF152" s="31"/>
      <c r="DG152" s="31"/>
      <c r="DH152" s="31"/>
      <c r="DI152" s="31"/>
      <c r="DJ152" s="31"/>
      <c r="DK152" s="34">
        <v>24.4</v>
      </c>
      <c r="DL152" s="38">
        <f t="shared" si="3"/>
        <v>24.505441262467954</v>
      </c>
      <c r="DM152" s="38">
        <f t="shared" si="4"/>
        <v>0.19299020694591149</v>
      </c>
      <c r="DN152" s="38">
        <f t="shared" si="5"/>
        <v>6.5697649927773633E-2</v>
      </c>
      <c r="DO152" s="38">
        <f t="shared" si="6"/>
        <v>-1.1829794075703607E-3</v>
      </c>
      <c r="DP152" s="31"/>
      <c r="DQ152" s="31"/>
      <c r="DR152" s="31"/>
      <c r="DS152" s="31"/>
      <c r="DT152" s="31"/>
      <c r="DU152" s="33"/>
      <c r="DV152" s="33"/>
      <c r="DW152" s="33"/>
      <c r="DX152" s="33"/>
      <c r="DY152" s="36"/>
      <c r="DZ152" s="36"/>
      <c r="EA152" s="36"/>
      <c r="EB152" s="36"/>
      <c r="EC152" s="36"/>
      <c r="ED152" s="31"/>
      <c r="EE152" s="31"/>
      <c r="EF152" s="31"/>
      <c r="EG152" s="31"/>
      <c r="EH152" s="31"/>
      <c r="EI152" s="31"/>
      <c r="EJ152" s="31"/>
      <c r="EK152" s="31"/>
      <c r="EL152" s="31"/>
      <c r="EM152" s="31"/>
      <c r="EN152" s="34"/>
      <c r="EO152" s="34"/>
      <c r="EP152" s="34"/>
      <c r="EQ152" s="34"/>
      <c r="ER152" s="34"/>
      <c r="ES152" s="31"/>
      <c r="ET152" s="31"/>
      <c r="EU152" s="31"/>
      <c r="EV152" s="31"/>
      <c r="EW152" s="31"/>
      <c r="EX152" s="31"/>
      <c r="EY152" s="31"/>
      <c r="EZ152" s="31"/>
      <c r="FA152" s="31"/>
      <c r="FB152" s="31"/>
      <c r="FC152" s="31"/>
      <c r="FD152" s="31"/>
      <c r="FE152" s="31"/>
      <c r="FF152" s="31"/>
      <c r="FG152" s="31"/>
      <c r="FH152" s="36"/>
      <c r="FI152" s="36"/>
      <c r="FJ152" s="36"/>
      <c r="FK152" s="36"/>
      <c r="FL152" s="36"/>
      <c r="FM152" s="36"/>
      <c r="FN152" s="36"/>
      <c r="FO152" s="36"/>
      <c r="FP152" s="36"/>
      <c r="FQ152" s="36"/>
      <c r="FR152" s="34">
        <v>0.1</v>
      </c>
      <c r="FS152" s="38">
        <f t="shared" si="16"/>
        <v>3.1760858013200641</v>
      </c>
      <c r="FT152" s="38">
        <f t="shared" si="17"/>
        <v>6.899716493466794E-2</v>
      </c>
      <c r="FU152" s="38">
        <f t="shared" si="18"/>
        <v>9.278233873971517E-2</v>
      </c>
      <c r="FV152" s="38">
        <f t="shared" si="19"/>
        <v>1.4502110575539452E-2</v>
      </c>
      <c r="FW152" s="36">
        <v>43</v>
      </c>
      <c r="FX152" s="41">
        <f t="shared" si="12"/>
        <v>42.15794689116931</v>
      </c>
      <c r="FY152" s="41">
        <f t="shared" si="14"/>
        <v>0.33523317361828858</v>
      </c>
      <c r="FZ152" s="41">
        <f t="shared" si="13"/>
        <v>4.407296411392387E-2</v>
      </c>
      <c r="GA152" s="41">
        <f t="shared" si="15"/>
        <v>-1.5374451842604006E-2</v>
      </c>
      <c r="GB152" s="33"/>
      <c r="GC152" s="33"/>
      <c r="GD152" s="33"/>
      <c r="GE152" s="33"/>
      <c r="GF152" s="31"/>
      <c r="GG152" s="31"/>
      <c r="GH152" s="31"/>
      <c r="GI152" s="31"/>
      <c r="GJ152" s="31"/>
      <c r="GK152" s="31"/>
      <c r="GL152" s="31"/>
      <c r="GM152" s="31"/>
      <c r="GN152" s="31"/>
      <c r="GO152" s="31"/>
      <c r="GP152" s="31"/>
      <c r="GQ152" s="31"/>
      <c r="GR152" s="31"/>
      <c r="GS152" s="31"/>
      <c r="GT152" s="31"/>
      <c r="GU152" s="31"/>
      <c r="GV152" s="31"/>
      <c r="GW152" s="31"/>
      <c r="GX152" s="33"/>
      <c r="GY152" s="33"/>
      <c r="GZ152" s="33"/>
      <c r="HA152" s="33"/>
      <c r="HB152" s="36"/>
      <c r="HC152" s="36"/>
      <c r="HD152" s="36"/>
      <c r="HE152" s="36"/>
      <c r="HF152" s="36"/>
      <c r="HG152" s="36">
        <v>37</v>
      </c>
      <c r="HH152" s="39">
        <f t="shared" si="8"/>
        <v>30.019892125901503</v>
      </c>
      <c r="HI152" s="40">
        <f t="shared" si="9"/>
        <v>0.14231989638119921</v>
      </c>
      <c r="HJ152" s="39">
        <f t="shared" si="10"/>
        <v>2.3232490089408631E-2</v>
      </c>
      <c r="HK152" s="39">
        <f t="shared" si="11"/>
        <v>-1.0391752259938144E-3</v>
      </c>
      <c r="HL152" s="31"/>
      <c r="HM152" s="31"/>
      <c r="HN152" s="31"/>
      <c r="HO152" s="31"/>
      <c r="HP152" s="31"/>
      <c r="HQ152" s="31">
        <v>7.38</v>
      </c>
      <c r="HR152" s="37">
        <f t="shared" si="20"/>
        <v>6.4647826181446257</v>
      </c>
      <c r="HS152" s="37">
        <f t="shared" ref="HS152:HS207" si="23">((HQ$2*HQ$5*HQ$3*EXP(HQ$3*($A152-$A$151))/(EXP(HQ$3*($A152-$A$151))+HQ$2)^2)/8)</f>
        <v>7.3155987850584636E-2</v>
      </c>
      <c r="HT152" s="37">
        <f t="shared" si="21"/>
        <v>4.9276228708743444E-2</v>
      </c>
      <c r="HU152" s="37">
        <f t="shared" si="22"/>
        <v>3.4780193454931108E-3</v>
      </c>
      <c r="HV152" s="31"/>
      <c r="HW152" s="31"/>
      <c r="HX152" s="31"/>
      <c r="HY152" s="31"/>
      <c r="HZ152" s="31"/>
      <c r="IA152" s="31"/>
      <c r="IB152" s="31"/>
      <c r="IC152" s="31"/>
      <c r="ID152" s="31"/>
      <c r="IE152" s="31"/>
    </row>
    <row r="153" spans="1:239" x14ac:dyDescent="0.25">
      <c r="A153">
        <v>1924</v>
      </c>
      <c r="B153" s="34"/>
      <c r="C153" s="34"/>
      <c r="D153" s="34"/>
      <c r="E153" s="34"/>
      <c r="F153" s="34"/>
      <c r="G153" s="31"/>
      <c r="H153" s="31"/>
      <c r="I153" s="31"/>
      <c r="J153" s="31"/>
      <c r="K153" s="31"/>
      <c r="L153" s="34">
        <v>46.41</v>
      </c>
      <c r="M153" s="35">
        <f t="shared" si="0"/>
        <v>30.646151648295128</v>
      </c>
      <c r="N153" s="35">
        <f t="shared" si="7"/>
        <v>0.15981578125934034</v>
      </c>
      <c r="O153" s="35">
        <f t="shared" si="1"/>
        <v>2.6696159350385773E-2</v>
      </c>
      <c r="P153" s="35">
        <f t="shared" si="2"/>
        <v>-1.6655819330197606E-3</v>
      </c>
      <c r="Q153" s="31"/>
      <c r="R153" s="31"/>
      <c r="S153" s="31"/>
      <c r="T153" s="31"/>
      <c r="U153" s="31"/>
      <c r="V153" s="36"/>
      <c r="W153" s="36"/>
      <c r="X153" s="36"/>
      <c r="Y153" s="36"/>
      <c r="Z153" s="36"/>
      <c r="AA153" s="36"/>
      <c r="AB153" s="36"/>
      <c r="AC153" s="36"/>
      <c r="AD153" s="36"/>
      <c r="AE153" s="36"/>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4"/>
      <c r="BF153" s="34"/>
      <c r="BG153" s="34"/>
      <c r="BH153" s="34"/>
      <c r="BI153" s="34"/>
      <c r="BJ153" s="31"/>
      <c r="BK153" s="37"/>
      <c r="BL153" s="37"/>
      <c r="BM153" s="37"/>
      <c r="BN153" s="37"/>
      <c r="BO153" s="31"/>
      <c r="BP153" s="31"/>
      <c r="BQ153" s="31"/>
      <c r="BR153" s="31"/>
      <c r="BS153" s="31"/>
      <c r="BT153" s="34"/>
      <c r="BU153" s="34"/>
      <c r="BV153" s="34"/>
      <c r="BW153" s="34"/>
      <c r="BX153" s="34"/>
      <c r="BY153" s="32"/>
      <c r="BZ153" s="32"/>
      <c r="CA153" s="32"/>
      <c r="CB153" s="32"/>
      <c r="CC153" s="31"/>
      <c r="CD153" s="31"/>
      <c r="CE153" s="31"/>
      <c r="CF153" s="31"/>
      <c r="CG153" s="31"/>
      <c r="CH153" s="34"/>
      <c r="CI153" s="34"/>
      <c r="CJ153" s="34"/>
      <c r="CK153" s="34"/>
      <c r="CL153" s="34"/>
      <c r="CM153" s="33"/>
      <c r="CN153" s="33"/>
      <c r="CO153" s="33"/>
      <c r="CP153" s="33"/>
      <c r="CQ153" s="34"/>
      <c r="CR153" s="34"/>
      <c r="CS153" s="34"/>
      <c r="CT153" s="34"/>
      <c r="CU153" s="34"/>
      <c r="CV153" s="34"/>
      <c r="CW153" s="34"/>
      <c r="CX153" s="34"/>
      <c r="CY153" s="34"/>
      <c r="CZ153" s="34"/>
      <c r="DA153" s="34"/>
      <c r="DB153" s="34"/>
      <c r="DC153" s="34"/>
      <c r="DD153" s="34"/>
      <c r="DE153" s="34"/>
      <c r="DF153" s="31"/>
      <c r="DG153" s="31"/>
      <c r="DH153" s="31"/>
      <c r="DI153" s="31"/>
      <c r="DJ153" s="31"/>
      <c r="DK153" s="34">
        <v>26.1</v>
      </c>
      <c r="DL153" s="38">
        <f t="shared" si="3"/>
        <v>26.081991053784797</v>
      </c>
      <c r="DM153" s="38">
        <f t="shared" si="4"/>
        <v>0.20111668201385299</v>
      </c>
      <c r="DN153" s="38">
        <f t="shared" si="5"/>
        <v>6.4230334358067687E-2</v>
      </c>
      <c r="DO153" s="38">
        <f t="shared" si="6"/>
        <v>-1.7565480842389363E-3</v>
      </c>
      <c r="DP153" s="31"/>
      <c r="DQ153" s="31"/>
      <c r="DR153" s="31"/>
      <c r="DS153" s="31"/>
      <c r="DT153" s="31"/>
      <c r="DU153" s="33"/>
      <c r="DV153" s="33"/>
      <c r="DW153" s="33"/>
      <c r="DX153" s="33"/>
      <c r="DY153" s="36"/>
      <c r="DZ153" s="36"/>
      <c r="EA153" s="36"/>
      <c r="EB153" s="36"/>
      <c r="EC153" s="36"/>
      <c r="ED153" s="31"/>
      <c r="EE153" s="31"/>
      <c r="EF153" s="31"/>
      <c r="EG153" s="31"/>
      <c r="EH153" s="31"/>
      <c r="EI153" s="31"/>
      <c r="EJ153" s="31"/>
      <c r="EK153" s="31"/>
      <c r="EL153" s="31"/>
      <c r="EM153" s="31"/>
      <c r="EN153" s="34"/>
      <c r="EO153" s="34"/>
      <c r="EP153" s="34"/>
      <c r="EQ153" s="34"/>
      <c r="ER153" s="34"/>
      <c r="ES153" s="31"/>
      <c r="ET153" s="31"/>
      <c r="EU153" s="31"/>
      <c r="EV153" s="31"/>
      <c r="EW153" s="31"/>
      <c r="EX153" s="31"/>
      <c r="EY153" s="31"/>
      <c r="EZ153" s="31"/>
      <c r="FA153" s="31"/>
      <c r="FB153" s="31"/>
      <c r="FC153" s="31"/>
      <c r="FD153" s="31"/>
      <c r="FE153" s="31"/>
      <c r="FF153" s="31"/>
      <c r="FG153" s="31"/>
      <c r="FH153" s="36"/>
      <c r="FI153" s="36"/>
      <c r="FJ153" s="36"/>
      <c r="FK153" s="36"/>
      <c r="FL153" s="36"/>
      <c r="FM153" s="36"/>
      <c r="FN153" s="36"/>
      <c r="FO153" s="36"/>
      <c r="FP153" s="36"/>
      <c r="FQ153" s="36"/>
      <c r="FR153" s="34">
        <v>0.25</v>
      </c>
      <c r="FS153" s="38">
        <f t="shared" si="16"/>
        <v>3.7769507356469076</v>
      </c>
      <c r="FT153" s="38">
        <f t="shared" si="17"/>
        <v>8.1541147711506737E-2</v>
      </c>
      <c r="FU153" s="38">
        <f t="shared" si="18"/>
        <v>0.10824348487909523</v>
      </c>
      <c r="FV153" s="38">
        <f t="shared" si="19"/>
        <v>1.6433655739463735E-2</v>
      </c>
      <c r="FW153" s="36">
        <v>49</v>
      </c>
      <c r="FX153" s="41">
        <f t="shared" si="12"/>
        <v>44.859245649517803</v>
      </c>
      <c r="FY153" s="41">
        <f t="shared" si="14"/>
        <v>0.33976140885729789</v>
      </c>
      <c r="FZ153" s="41">
        <f t="shared" si="13"/>
        <v>2.8233867937669223E-2</v>
      </c>
      <c r="GA153" s="41">
        <f t="shared" si="15"/>
        <v>-1.6243309125630052E-2</v>
      </c>
      <c r="GB153" s="33"/>
      <c r="GC153" s="33"/>
      <c r="GD153" s="33"/>
      <c r="GE153" s="33"/>
      <c r="GF153" s="31"/>
      <c r="GG153" s="31"/>
      <c r="GH153" s="31"/>
      <c r="GI153" s="31"/>
      <c r="GJ153" s="31"/>
      <c r="GK153" s="31"/>
      <c r="GL153" s="31"/>
      <c r="GM153" s="31"/>
      <c r="GN153" s="31"/>
      <c r="GO153" s="31"/>
      <c r="GP153" s="31"/>
      <c r="GQ153" s="31"/>
      <c r="GR153" s="31"/>
      <c r="GS153" s="31"/>
      <c r="GT153" s="31"/>
      <c r="GU153" s="31"/>
      <c r="GV153" s="31"/>
      <c r="GW153" s="31"/>
      <c r="GX153" s="33"/>
      <c r="GY153" s="33"/>
      <c r="GZ153" s="33"/>
      <c r="HA153" s="33"/>
      <c r="HB153" s="36"/>
      <c r="HC153" s="36"/>
      <c r="HD153" s="36"/>
      <c r="HE153" s="36"/>
      <c r="HF153" s="36"/>
      <c r="HG153" s="36">
        <v>37</v>
      </c>
      <c r="HH153" s="39">
        <f t="shared" si="8"/>
        <v>31.169889615284724</v>
      </c>
      <c r="HI153" s="40">
        <f t="shared" si="9"/>
        <v>0.14515664550984705</v>
      </c>
      <c r="HJ153" s="39">
        <f t="shared" si="10"/>
        <v>2.2136659094765261E-2</v>
      </c>
      <c r="HK153" s="39">
        <f t="shared" si="11"/>
        <v>-1.152178380530553E-3</v>
      </c>
      <c r="HL153" s="31"/>
      <c r="HM153" s="31"/>
      <c r="HN153" s="31"/>
      <c r="HO153" s="31"/>
      <c r="HP153" s="31"/>
      <c r="HQ153" s="31">
        <v>9.5</v>
      </c>
      <c r="HR153" s="37">
        <f t="shared" si="20"/>
        <v>7.0752532724916284</v>
      </c>
      <c r="HS153" s="37">
        <f t="shared" si="23"/>
        <v>7.9535353594363048E-2</v>
      </c>
      <c r="HT153" s="37">
        <f t="shared" si="21"/>
        <v>5.2812385828944673E-2</v>
      </c>
      <c r="HU153" s="37">
        <f t="shared" si="22"/>
        <v>3.5904932558644539E-3</v>
      </c>
      <c r="HV153" s="31"/>
      <c r="HW153" s="31"/>
      <c r="HX153" s="31"/>
      <c r="HY153" s="31"/>
      <c r="HZ153" s="31"/>
      <c r="IA153" s="31"/>
      <c r="IB153" s="31"/>
      <c r="IC153" s="31"/>
      <c r="ID153" s="31"/>
      <c r="IE153" s="31"/>
    </row>
    <row r="154" spans="1:239" x14ac:dyDescent="0.25">
      <c r="A154">
        <v>1925</v>
      </c>
      <c r="B154" s="34"/>
      <c r="C154" s="34"/>
      <c r="D154" s="34"/>
      <c r="E154" s="34"/>
      <c r="F154" s="34"/>
      <c r="G154" s="31"/>
      <c r="H154" s="31"/>
      <c r="I154" s="31"/>
      <c r="J154" s="31"/>
      <c r="K154" s="31"/>
      <c r="L154" s="34">
        <v>50.88</v>
      </c>
      <c r="M154" s="35">
        <f t="shared" si="0"/>
        <v>31.937741174919921</v>
      </c>
      <c r="N154" s="35">
        <f t="shared" si="7"/>
        <v>0.16304510526688507</v>
      </c>
      <c r="O154" s="35">
        <f t="shared" si="1"/>
        <v>2.4944495777174443E-2</v>
      </c>
      <c r="P154" s="35">
        <f t="shared" si="2"/>
        <v>-1.8367185252675434E-3</v>
      </c>
      <c r="Q154" s="31"/>
      <c r="R154" s="31"/>
      <c r="S154" s="31"/>
      <c r="T154" s="31"/>
      <c r="U154" s="31"/>
      <c r="V154" s="36"/>
      <c r="W154" s="36"/>
      <c r="X154" s="36"/>
      <c r="Y154" s="36"/>
      <c r="Z154" s="36"/>
      <c r="AA154" s="36"/>
      <c r="AB154" s="36"/>
      <c r="AC154" s="36"/>
      <c r="AD154" s="36"/>
      <c r="AE154" s="36"/>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4"/>
      <c r="BF154" s="34"/>
      <c r="BG154" s="34"/>
      <c r="BH154" s="34"/>
      <c r="BI154" s="34"/>
      <c r="BJ154" s="31"/>
      <c r="BK154" s="37"/>
      <c r="BL154" s="37"/>
      <c r="BM154" s="37"/>
      <c r="BN154" s="37"/>
      <c r="BO154" s="31"/>
      <c r="BP154" s="31"/>
      <c r="BQ154" s="31"/>
      <c r="BR154" s="31"/>
      <c r="BS154" s="31"/>
      <c r="BT154" s="34"/>
      <c r="BU154" s="34"/>
      <c r="BV154" s="34"/>
      <c r="BW154" s="34"/>
      <c r="BX154" s="34"/>
      <c r="BY154" s="32"/>
      <c r="BZ154" s="32"/>
      <c r="CA154" s="32"/>
      <c r="CB154" s="32"/>
      <c r="CC154" s="31"/>
      <c r="CD154" s="31"/>
      <c r="CE154" s="31"/>
      <c r="CF154" s="31"/>
      <c r="CG154" s="31"/>
      <c r="CH154" s="34"/>
      <c r="CI154" s="34"/>
      <c r="CJ154" s="34"/>
      <c r="CK154" s="34"/>
      <c r="CL154" s="34"/>
      <c r="CM154" s="33"/>
      <c r="CN154" s="33"/>
      <c r="CO154" s="33"/>
      <c r="CP154" s="33"/>
      <c r="CQ154" s="34"/>
      <c r="CR154" s="34"/>
      <c r="CS154" s="34"/>
      <c r="CT154" s="34"/>
      <c r="CU154" s="34"/>
      <c r="CV154" s="34"/>
      <c r="CW154" s="34"/>
      <c r="CX154" s="34"/>
      <c r="CY154" s="34"/>
      <c r="CZ154" s="34"/>
      <c r="DA154" s="34"/>
      <c r="DB154" s="34"/>
      <c r="DC154" s="34"/>
      <c r="DD154" s="34"/>
      <c r="DE154" s="34"/>
      <c r="DF154" s="31"/>
      <c r="DG154" s="31"/>
      <c r="DH154" s="31"/>
      <c r="DI154" s="31"/>
      <c r="DJ154" s="31"/>
      <c r="DK154" s="34">
        <v>27.8</v>
      </c>
      <c r="DL154" s="38">
        <f t="shared" si="3"/>
        <v>27.722722238547828</v>
      </c>
      <c r="DM154" s="38">
        <f t="shared" si="4"/>
        <v>0.20902332616365404</v>
      </c>
      <c r="DN154" s="38">
        <f t="shared" si="5"/>
        <v>6.2176165864919766E-2</v>
      </c>
      <c r="DO154" s="38">
        <f t="shared" si="6"/>
        <v>-2.3552255847613525E-3</v>
      </c>
      <c r="DP154" s="31"/>
      <c r="DQ154" s="31"/>
      <c r="DR154" s="31"/>
      <c r="DS154" s="31"/>
      <c r="DT154" s="31"/>
      <c r="DU154" s="33"/>
      <c r="DV154" s="33"/>
      <c r="DW154" s="33"/>
      <c r="DX154" s="33"/>
      <c r="DY154" s="36"/>
      <c r="DZ154" s="36"/>
      <c r="EA154" s="36"/>
      <c r="EB154" s="36"/>
      <c r="EC154" s="36"/>
      <c r="ED154" s="31"/>
      <c r="EE154" s="31"/>
      <c r="EF154" s="31"/>
      <c r="EG154" s="31"/>
      <c r="EH154" s="31"/>
      <c r="EI154" s="31"/>
      <c r="EJ154" s="31"/>
      <c r="EK154" s="31"/>
      <c r="EL154" s="31"/>
      <c r="EM154" s="31"/>
      <c r="EN154" s="34"/>
      <c r="EO154" s="34"/>
      <c r="EP154" s="34"/>
      <c r="EQ154" s="34"/>
      <c r="ER154" s="34"/>
      <c r="ES154" s="31"/>
      <c r="ET154" s="31"/>
      <c r="EU154" s="31"/>
      <c r="EV154" s="31"/>
      <c r="EW154" s="31"/>
      <c r="EX154" s="31"/>
      <c r="EY154" s="31"/>
      <c r="EZ154" s="31"/>
      <c r="FA154" s="31"/>
      <c r="FB154" s="31"/>
      <c r="FC154" s="31"/>
      <c r="FD154" s="31"/>
      <c r="FE154" s="31"/>
      <c r="FF154" s="31"/>
      <c r="FG154" s="31"/>
      <c r="FH154" s="36"/>
      <c r="FI154" s="36"/>
      <c r="FJ154" s="36"/>
      <c r="FK154" s="36"/>
      <c r="FL154" s="36"/>
      <c r="FM154" s="36"/>
      <c r="FN154" s="36"/>
      <c r="FO154" s="36"/>
      <c r="FP154" s="36"/>
      <c r="FQ154" s="36"/>
      <c r="FR154" s="34">
        <v>0.4</v>
      </c>
      <c r="FS154" s="38">
        <f t="shared" si="16"/>
        <v>4.4862228058070732</v>
      </c>
      <c r="FT154" s="38">
        <f t="shared" si="17"/>
        <v>9.6139806397056507E-2</v>
      </c>
      <c r="FU154" s="38">
        <f t="shared" si="18"/>
        <v>0.12566446205077775</v>
      </c>
      <c r="FV154" s="38">
        <f t="shared" si="19"/>
        <v>1.8408470436297682E-2</v>
      </c>
      <c r="FW154" s="36">
        <v>52</v>
      </c>
      <c r="FX154" s="41">
        <f t="shared" si="12"/>
        <v>47.588721369569633</v>
      </c>
      <c r="FY154" s="41">
        <f t="shared" si="14"/>
        <v>0.34226321174984198</v>
      </c>
      <c r="FZ154" s="41">
        <f t="shared" si="13"/>
        <v>1.1713642767491494E-2</v>
      </c>
      <c r="GA154" s="41">
        <f t="shared" si="15"/>
        <v>-1.6730902139677879E-2</v>
      </c>
      <c r="GB154" s="33"/>
      <c r="GC154" s="33"/>
      <c r="GD154" s="33"/>
      <c r="GE154" s="33"/>
      <c r="GF154" s="31"/>
      <c r="GG154" s="31"/>
      <c r="GH154" s="31"/>
      <c r="GI154" s="31"/>
      <c r="GJ154" s="31"/>
      <c r="GK154" s="31"/>
      <c r="GL154" s="31"/>
      <c r="GM154" s="31"/>
      <c r="GN154" s="31"/>
      <c r="GO154" s="31"/>
      <c r="GP154" s="31"/>
      <c r="GQ154" s="31"/>
      <c r="GR154" s="31"/>
      <c r="GS154" s="31"/>
      <c r="GT154" s="31"/>
      <c r="GU154" s="31"/>
      <c r="GV154" s="31"/>
      <c r="GW154" s="31"/>
      <c r="GX154" s="33"/>
      <c r="GY154" s="33"/>
      <c r="GZ154" s="33"/>
      <c r="HA154" s="33"/>
      <c r="HB154" s="36"/>
      <c r="HC154" s="36"/>
      <c r="HD154" s="36"/>
      <c r="HE154" s="36"/>
      <c r="HF154" s="36"/>
      <c r="HG154" s="36">
        <v>38</v>
      </c>
      <c r="HH154" s="39">
        <f t="shared" si="8"/>
        <v>32.34201443455337</v>
      </c>
      <c r="HI154" s="40">
        <f t="shared" si="9"/>
        <v>0.14784939731540575</v>
      </c>
      <c r="HJ154" s="39">
        <f t="shared" si="10"/>
        <v>2.0928932674795467E-2</v>
      </c>
      <c r="HK154" s="39">
        <f t="shared" si="11"/>
        <v>-1.2627825173630134E-3</v>
      </c>
      <c r="HL154" s="31"/>
      <c r="HM154" s="31"/>
      <c r="HN154" s="31"/>
      <c r="HO154" s="31"/>
      <c r="HP154" s="31"/>
      <c r="HQ154" s="31">
        <v>10.199999999999999</v>
      </c>
      <c r="HR154" s="37">
        <f t="shared" si="20"/>
        <v>7.7385446740535944</v>
      </c>
      <c r="HS154" s="37">
        <f t="shared" si="23"/>
        <v>8.6363260491640795E-2</v>
      </c>
      <c r="HT154" s="37">
        <f t="shared" si="21"/>
        <v>5.6448554930059701E-2</v>
      </c>
      <c r="HU154" s="37">
        <f t="shared" si="22"/>
        <v>3.676961236471502E-3</v>
      </c>
      <c r="HV154" s="31"/>
      <c r="HW154" s="31"/>
      <c r="HX154" s="31"/>
      <c r="HY154" s="31"/>
      <c r="HZ154" s="31"/>
      <c r="IA154" s="31"/>
      <c r="IB154" s="31"/>
      <c r="IC154" s="31"/>
      <c r="ID154" s="31"/>
      <c r="IE154" s="31"/>
    </row>
    <row r="155" spans="1:239" x14ac:dyDescent="0.25">
      <c r="A155">
        <v>1926</v>
      </c>
      <c r="B155" s="34"/>
      <c r="C155" s="34"/>
      <c r="D155" s="34"/>
      <c r="E155" s="34"/>
      <c r="F155" s="34"/>
      <c r="G155" s="31"/>
      <c r="H155" s="31"/>
      <c r="I155" s="31"/>
      <c r="J155" s="31"/>
      <c r="K155" s="31"/>
      <c r="L155" s="34">
        <v>54.51</v>
      </c>
      <c r="M155" s="35">
        <f t="shared" si="0"/>
        <v>33.25426121444923</v>
      </c>
      <c r="N155" s="35">
        <f t="shared" si="7"/>
        <v>0.16604491532949039</v>
      </c>
      <c r="O155" s="35">
        <f t="shared" si="1"/>
        <v>2.3025150190375772E-2</v>
      </c>
      <c r="P155" s="35">
        <f t="shared" si="2"/>
        <v>-2.0005712822096064E-3</v>
      </c>
      <c r="Q155" s="31"/>
      <c r="R155" s="31"/>
      <c r="S155" s="31"/>
      <c r="T155" s="31"/>
      <c r="U155" s="31"/>
      <c r="V155" s="36"/>
      <c r="W155" s="36"/>
      <c r="X155" s="36"/>
      <c r="Y155" s="36"/>
      <c r="Z155" s="36"/>
      <c r="AA155" s="36"/>
      <c r="AB155" s="36"/>
      <c r="AC155" s="36"/>
      <c r="AD155" s="36"/>
      <c r="AE155" s="36"/>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4"/>
      <c r="BF155" s="34"/>
      <c r="BG155" s="34"/>
      <c r="BH155" s="34"/>
      <c r="BI155" s="34"/>
      <c r="BJ155" s="31"/>
      <c r="BK155" s="37"/>
      <c r="BL155" s="37"/>
      <c r="BM155" s="37"/>
      <c r="BN155" s="37"/>
      <c r="BO155" s="31"/>
      <c r="BP155" s="31"/>
      <c r="BQ155" s="31"/>
      <c r="BR155" s="31"/>
      <c r="BS155" s="31"/>
      <c r="BT155" s="34"/>
      <c r="BU155" s="34"/>
      <c r="BV155" s="34"/>
      <c r="BW155" s="34"/>
      <c r="BX155" s="34"/>
      <c r="BY155" s="32"/>
      <c r="BZ155" s="32"/>
      <c r="CA155" s="32"/>
      <c r="CB155" s="32"/>
      <c r="CC155" s="31"/>
      <c r="CD155" s="31"/>
      <c r="CE155" s="31"/>
      <c r="CF155" s="31"/>
      <c r="CG155" s="31"/>
      <c r="CH155" s="34"/>
      <c r="CI155" s="34"/>
      <c r="CJ155" s="34"/>
      <c r="CK155" s="34"/>
      <c r="CL155" s="34"/>
      <c r="CM155" s="33"/>
      <c r="CN155" s="33"/>
      <c r="CO155" s="33"/>
      <c r="CP155" s="33"/>
      <c r="CQ155" s="34"/>
      <c r="CR155" s="34"/>
      <c r="CS155" s="34"/>
      <c r="CT155" s="34"/>
      <c r="CU155" s="34"/>
      <c r="CV155" s="34">
        <v>0</v>
      </c>
      <c r="CW155" s="35">
        <f t="shared" ref="CW155:CW218" si="24">CV$5/(1+CV$2*EXP(-CV$3*($A155-$A$155)))</f>
        <v>5.9172923349866897</v>
      </c>
      <c r="CX155" s="35">
        <f t="shared" ref="CX155:CX218" si="25">((CV$2*CV$5*CV$3*EXP(CV$3*($A155-$A$155)))/(EXP(CV$3*($A155-$A$155))+CV$2)^2)/8</f>
        <v>5.2005301309406733E-2</v>
      </c>
      <c r="CY155" s="35">
        <f t="shared" ref="CY155:CY218" si="26">-((CV$2*CV$5*(CV$3^2)*EXP(CV$3*($A155-$A$155))*(EXP(CV$3*($A155-$A$155))-CV$2))/((EXP(CV$3*($A155-$A$155))+CV$2)^3))</f>
        <v>2.7060263528083273E-2</v>
      </c>
      <c r="CZ155" s="35">
        <f t="shared" ref="CZ155:CZ218" si="27">(CV$2*CV$5*CV$3^3*EXP(CV$3*($A155-$A$155))*(EXP(2*CV$3*($A155-$A$155))-4*CV$2*EXP(CV$3*($A155-$A$155))+CV$2^2))/(EXP(CV$3*($A155-$A$155))+CV$2)^4</f>
        <v>1.4518876520196577E-3</v>
      </c>
      <c r="DA155" s="34"/>
      <c r="DB155" s="34"/>
      <c r="DC155" s="34"/>
      <c r="DD155" s="34"/>
      <c r="DE155" s="34"/>
      <c r="DF155" s="31"/>
      <c r="DG155" s="31"/>
      <c r="DH155" s="31"/>
      <c r="DI155" s="31"/>
      <c r="DJ155" s="31"/>
      <c r="DK155" s="34">
        <v>29.5</v>
      </c>
      <c r="DL155" s="38">
        <f t="shared" si="3"/>
        <v>29.425578936519166</v>
      </c>
      <c r="DM155" s="38">
        <f t="shared" si="4"/>
        <v>0.21663540433331527</v>
      </c>
      <c r="DN155" s="38">
        <f t="shared" si="5"/>
        <v>5.9514682485469712E-2</v>
      </c>
      <c r="DO155" s="38">
        <f t="shared" si="6"/>
        <v>-2.9694552983928904E-3</v>
      </c>
      <c r="DP155" s="31"/>
      <c r="DQ155" s="31"/>
      <c r="DR155" s="31"/>
      <c r="DS155" s="31"/>
      <c r="DT155" s="31"/>
      <c r="DU155" s="33"/>
      <c r="DV155" s="33"/>
      <c r="DW155" s="33"/>
      <c r="DX155" s="33"/>
      <c r="DY155" s="36">
        <v>1</v>
      </c>
      <c r="DZ155" s="36"/>
      <c r="EA155" s="36"/>
      <c r="EB155" s="36"/>
      <c r="EC155" s="36"/>
      <c r="ED155" s="31"/>
      <c r="EE155" s="31"/>
      <c r="EF155" s="31"/>
      <c r="EG155" s="31"/>
      <c r="EH155" s="31"/>
      <c r="EI155" s="31"/>
      <c r="EJ155" s="31"/>
      <c r="EK155" s="31"/>
      <c r="EL155" s="31"/>
      <c r="EM155" s="31"/>
      <c r="EN155" s="34"/>
      <c r="EO155" s="34"/>
      <c r="EP155" s="34"/>
      <c r="EQ155" s="34"/>
      <c r="ER155" s="34"/>
      <c r="ES155" s="31"/>
      <c r="ET155" s="31"/>
      <c r="EU155" s="31"/>
      <c r="EV155" s="31"/>
      <c r="EW155" s="31"/>
      <c r="EX155" s="31"/>
      <c r="EY155" s="31"/>
      <c r="EZ155" s="31"/>
      <c r="FA155" s="31"/>
      <c r="FB155" s="31"/>
      <c r="FC155" s="31"/>
      <c r="FD155" s="31"/>
      <c r="FE155" s="31"/>
      <c r="FF155" s="31"/>
      <c r="FG155" s="31"/>
      <c r="FH155" s="36"/>
      <c r="FI155" s="36"/>
      <c r="FJ155" s="36"/>
      <c r="FK155" s="36"/>
      <c r="FL155" s="36"/>
      <c r="FM155" s="36"/>
      <c r="FN155" s="36"/>
      <c r="FO155" s="36"/>
      <c r="FP155" s="36"/>
      <c r="FQ155" s="36"/>
      <c r="FR155" s="34">
        <v>1.05</v>
      </c>
      <c r="FS155" s="38">
        <f t="shared" si="16"/>
        <v>5.3213229104066047</v>
      </c>
      <c r="FT155" s="38">
        <f t="shared" si="17"/>
        <v>0.11303896677019916</v>
      </c>
      <c r="FU155" s="38">
        <f t="shared" si="18"/>
        <v>0.14504235367900381</v>
      </c>
      <c r="FV155" s="38">
        <f t="shared" si="19"/>
        <v>2.0327603228861239E-2</v>
      </c>
      <c r="FW155" s="36">
        <v>55</v>
      </c>
      <c r="FX155" s="41">
        <f t="shared" si="12"/>
        <v>50.329886861866768</v>
      </c>
      <c r="FY155" s="41">
        <f t="shared" si="14"/>
        <v>0.34267789461970855</v>
      </c>
      <c r="FZ155" s="41">
        <f t="shared" si="13"/>
        <v>-5.0922853172188295E-3</v>
      </c>
      <c r="GA155" s="41">
        <f t="shared" si="15"/>
        <v>-1.68122421942433E-2</v>
      </c>
      <c r="GB155" s="33"/>
      <c r="GC155" s="33"/>
      <c r="GD155" s="33"/>
      <c r="GE155" s="33"/>
      <c r="GF155" s="31"/>
      <c r="GG155" s="31"/>
      <c r="GH155" s="31"/>
      <c r="GI155" s="31"/>
      <c r="GJ155" s="31"/>
      <c r="GK155" s="31"/>
      <c r="GL155" s="31"/>
      <c r="GM155" s="31"/>
      <c r="GN155" s="31"/>
      <c r="GO155" s="31"/>
      <c r="GP155" s="31"/>
      <c r="GQ155" s="31"/>
      <c r="GR155" s="31"/>
      <c r="GS155" s="31"/>
      <c r="GT155" s="31"/>
      <c r="GU155" s="31"/>
      <c r="GV155" s="31"/>
      <c r="GW155" s="31"/>
      <c r="GX155" s="33"/>
      <c r="GY155" s="33"/>
      <c r="GZ155" s="33"/>
      <c r="HA155" s="33"/>
      <c r="HB155" s="36"/>
      <c r="HC155" s="36"/>
      <c r="HD155" s="36"/>
      <c r="HE155" s="36"/>
      <c r="HF155" s="36"/>
      <c r="HG155" s="36">
        <v>39</v>
      </c>
      <c r="HH155" s="39">
        <f t="shared" si="8"/>
        <v>33.535059103345638</v>
      </c>
      <c r="HI155" s="40">
        <f t="shared" si="9"/>
        <v>0.15038433788262567</v>
      </c>
      <c r="HJ155" s="39">
        <f t="shared" si="10"/>
        <v>1.9612264569783752E-2</v>
      </c>
      <c r="HK155" s="39">
        <f t="shared" si="11"/>
        <v>-1.3698747227090277E-3</v>
      </c>
      <c r="HL155" s="31"/>
      <c r="HM155" s="31"/>
      <c r="HN155" s="31"/>
      <c r="HO155" s="31"/>
      <c r="HP155" s="31"/>
      <c r="HQ155" s="31">
        <v>11.67</v>
      </c>
      <c r="HR155" s="37">
        <f t="shared" si="20"/>
        <v>8.4582905470192991</v>
      </c>
      <c r="HS155" s="37">
        <f t="shared" si="23"/>
        <v>9.3650445545914521E-2</v>
      </c>
      <c r="HT155" s="37">
        <f t="shared" si="21"/>
        <v>6.0155360461014162E-2</v>
      </c>
      <c r="HU155" s="37">
        <f t="shared" si="22"/>
        <v>3.7305622005873421E-3</v>
      </c>
      <c r="HV155" s="31"/>
      <c r="HW155" s="31"/>
      <c r="HX155" s="31"/>
      <c r="HY155" s="31"/>
      <c r="HZ155" s="31"/>
      <c r="IA155" s="31"/>
      <c r="IB155" s="31"/>
      <c r="IC155" s="31"/>
      <c r="ID155" s="31"/>
      <c r="IE155" s="31"/>
    </row>
    <row r="156" spans="1:239" x14ac:dyDescent="0.25">
      <c r="A156">
        <v>1927</v>
      </c>
      <c r="B156" s="34"/>
      <c r="C156" s="34"/>
      <c r="D156" s="34"/>
      <c r="E156" s="34"/>
      <c r="F156" s="34"/>
      <c r="G156" s="31"/>
      <c r="H156" s="31"/>
      <c r="I156" s="31"/>
      <c r="J156" s="31"/>
      <c r="K156" s="31"/>
      <c r="L156" s="34">
        <v>55.61</v>
      </c>
      <c r="M156" s="35">
        <f t="shared" si="0"/>
        <v>34.593793121898862</v>
      </c>
      <c r="N156" s="35">
        <f t="shared" si="7"/>
        <v>0.16879475322816501</v>
      </c>
      <c r="O156" s="35">
        <f t="shared" si="1"/>
        <v>2.0946528850264604E-2</v>
      </c>
      <c r="P156" s="35">
        <f t="shared" si="2"/>
        <v>-2.1548986006883317E-3</v>
      </c>
      <c r="Q156" s="31"/>
      <c r="R156" s="31"/>
      <c r="S156" s="31"/>
      <c r="T156" s="31"/>
      <c r="U156" s="31"/>
      <c r="V156" s="36"/>
      <c r="W156" s="36"/>
      <c r="X156" s="36"/>
      <c r="Y156" s="36"/>
      <c r="Z156" s="36"/>
      <c r="AA156" s="36"/>
      <c r="AB156" s="36"/>
      <c r="AC156" s="36"/>
      <c r="AD156" s="36"/>
      <c r="AE156" s="36"/>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4"/>
      <c r="BF156" s="34"/>
      <c r="BG156" s="34"/>
      <c r="BH156" s="34"/>
      <c r="BI156" s="34"/>
      <c r="BJ156" s="31"/>
      <c r="BK156" s="37"/>
      <c r="BL156" s="37"/>
      <c r="BM156" s="37"/>
      <c r="BN156" s="37"/>
      <c r="BO156" s="31"/>
      <c r="BP156" s="31"/>
      <c r="BQ156" s="31"/>
      <c r="BR156" s="31"/>
      <c r="BS156" s="31"/>
      <c r="BT156" s="34"/>
      <c r="BU156" s="34"/>
      <c r="BV156" s="34"/>
      <c r="BW156" s="34"/>
      <c r="BX156" s="34"/>
      <c r="BY156" s="32"/>
      <c r="BZ156" s="32"/>
      <c r="CA156" s="32"/>
      <c r="CB156" s="32"/>
      <c r="CC156" s="31"/>
      <c r="CD156" s="31"/>
      <c r="CE156" s="31"/>
      <c r="CF156" s="31"/>
      <c r="CG156" s="31"/>
      <c r="CH156" s="34"/>
      <c r="CI156" s="34"/>
      <c r="CJ156" s="34"/>
      <c r="CK156" s="34"/>
      <c r="CL156" s="34"/>
      <c r="CM156" s="33"/>
      <c r="CN156" s="33"/>
      <c r="CO156" s="33"/>
      <c r="CP156" s="33"/>
      <c r="CQ156" s="34"/>
      <c r="CR156" s="34"/>
      <c r="CS156" s="34"/>
      <c r="CT156" s="34"/>
      <c r="CU156" s="34"/>
      <c r="CV156" s="34">
        <v>2.65</v>
      </c>
      <c r="CW156" s="35">
        <f t="shared" si="24"/>
        <v>6.3471082361965392</v>
      </c>
      <c r="CX156" s="35">
        <f t="shared" si="25"/>
        <v>5.5479259414704163E-2</v>
      </c>
      <c r="CY156" s="35">
        <f t="shared" si="26"/>
        <v>2.8528253669454245E-2</v>
      </c>
      <c r="CZ156" s="35">
        <f t="shared" si="27"/>
        <v>1.4829915181338875E-3</v>
      </c>
      <c r="DA156" s="34"/>
      <c r="DB156" s="34"/>
      <c r="DC156" s="34"/>
      <c r="DD156" s="34"/>
      <c r="DE156" s="34"/>
      <c r="DF156" s="31"/>
      <c r="DG156" s="31"/>
      <c r="DH156" s="31"/>
      <c r="DI156" s="31"/>
      <c r="DJ156" s="31"/>
      <c r="DK156" s="34">
        <v>32.799999999999997</v>
      </c>
      <c r="DL156" s="38">
        <f t="shared" si="3"/>
        <v>31.187898813036742</v>
      </c>
      <c r="DM156" s="38">
        <f t="shared" si="4"/>
        <v>0.22387625295807453</v>
      </c>
      <c r="DN156" s="38">
        <f t="shared" si="5"/>
        <v>5.6235737991586834E-2</v>
      </c>
      <c r="DO156" s="38">
        <f t="shared" si="6"/>
        <v>-3.5881950789457676E-3</v>
      </c>
      <c r="DP156" s="31"/>
      <c r="DQ156" s="31"/>
      <c r="DR156" s="31"/>
      <c r="DS156" s="31"/>
      <c r="DT156" s="31"/>
      <c r="DU156" s="33"/>
      <c r="DV156" s="33"/>
      <c r="DW156" s="33"/>
      <c r="DX156" s="33"/>
      <c r="DY156" s="36"/>
      <c r="DZ156" s="36"/>
      <c r="EA156" s="36"/>
      <c r="EB156" s="36"/>
      <c r="EC156" s="36"/>
      <c r="ED156" s="31"/>
      <c r="EE156" s="31"/>
      <c r="EF156" s="31"/>
      <c r="EG156" s="31"/>
      <c r="EH156" s="31"/>
      <c r="EI156" s="31"/>
      <c r="EJ156" s="31"/>
      <c r="EK156" s="31"/>
      <c r="EL156" s="31"/>
      <c r="EM156" s="31"/>
      <c r="EN156" s="34"/>
      <c r="EO156" s="34"/>
      <c r="EP156" s="34"/>
      <c r="EQ156" s="34"/>
      <c r="ER156" s="34"/>
      <c r="ES156" s="31"/>
      <c r="ET156" s="31"/>
      <c r="EU156" s="31"/>
      <c r="EV156" s="31"/>
      <c r="EW156" s="31"/>
      <c r="EX156" s="31"/>
      <c r="EY156" s="31"/>
      <c r="EZ156" s="31"/>
      <c r="FA156" s="31"/>
      <c r="FB156" s="31"/>
      <c r="FC156" s="31"/>
      <c r="FD156" s="31"/>
      <c r="FE156" s="31"/>
      <c r="FF156" s="31"/>
      <c r="FG156" s="31"/>
      <c r="FH156" s="36"/>
      <c r="FI156" s="36"/>
      <c r="FJ156" s="36"/>
      <c r="FK156" s="36"/>
      <c r="FL156" s="36"/>
      <c r="FM156" s="36"/>
      <c r="FN156" s="36"/>
      <c r="FO156" s="36"/>
      <c r="FP156" s="36"/>
      <c r="FQ156" s="36"/>
      <c r="FR156" s="34">
        <v>1.7</v>
      </c>
      <c r="FS156" s="38">
        <f t="shared" si="16"/>
        <v>6.3016188851388284</v>
      </c>
      <c r="FT156" s="38">
        <f t="shared" si="17"/>
        <v>0.13247703691131704</v>
      </c>
      <c r="FU156" s="38">
        <f t="shared" si="18"/>
        <v>0.16625407841025658</v>
      </c>
      <c r="FV156" s="38">
        <f t="shared" si="19"/>
        <v>2.2048228386527296E-2</v>
      </c>
      <c r="FW156" s="36">
        <v>60</v>
      </c>
      <c r="FX156" s="41">
        <f t="shared" si="12"/>
        <v>53.06597046493534</v>
      </c>
      <c r="FY156" s="41">
        <f t="shared" si="14"/>
        <v>0.34099533395417941</v>
      </c>
      <c r="FZ156" s="41">
        <f t="shared" si="13"/>
        <v>-2.1773784877425945E-2</v>
      </c>
      <c r="GA156" s="41">
        <f t="shared" si="15"/>
        <v>-1.6483124664780028E-2</v>
      </c>
      <c r="GB156" s="33"/>
      <c r="GC156" s="33"/>
      <c r="GD156" s="33"/>
      <c r="GE156" s="33"/>
      <c r="GF156" s="31"/>
      <c r="GG156" s="31"/>
      <c r="GH156" s="31"/>
      <c r="GI156" s="31"/>
      <c r="GJ156" s="31"/>
      <c r="GK156" s="31"/>
      <c r="GL156" s="31"/>
      <c r="GM156" s="31"/>
      <c r="GN156" s="31"/>
      <c r="GO156" s="31"/>
      <c r="GP156" s="31"/>
      <c r="GQ156" s="31"/>
      <c r="GR156" s="31"/>
      <c r="GS156" s="31"/>
      <c r="GT156" s="31"/>
      <c r="GU156" s="31"/>
      <c r="GV156" s="31"/>
      <c r="GW156" s="31"/>
      <c r="GX156" s="33"/>
      <c r="GY156" s="33"/>
      <c r="GZ156" s="33"/>
      <c r="HA156" s="33"/>
      <c r="HB156" s="36"/>
      <c r="HC156" s="36"/>
      <c r="HD156" s="36"/>
      <c r="HE156" s="36"/>
      <c r="HF156" s="36"/>
      <c r="HG156" s="36">
        <v>39</v>
      </c>
      <c r="HH156" s="39">
        <f t="shared" si="8"/>
        <v>34.747707293053459</v>
      </c>
      <c r="HI156" s="40">
        <f t="shared" si="9"/>
        <v>0.15274809241238085</v>
      </c>
      <c r="HJ156" s="39">
        <f t="shared" si="10"/>
        <v>1.8190728884610891E-2</v>
      </c>
      <c r="HK156" s="39">
        <f t="shared" si="11"/>
        <v>-1.4723301831475297E-3</v>
      </c>
      <c r="HL156" s="31"/>
      <c r="HM156" s="31"/>
      <c r="HN156" s="31"/>
      <c r="HO156" s="31"/>
      <c r="HP156" s="31"/>
      <c r="HQ156" s="31">
        <v>14.46</v>
      </c>
      <c r="HR156" s="37">
        <f t="shared" si="20"/>
        <v>9.2381946503409971</v>
      </c>
      <c r="HS156" s="37">
        <f t="shared" si="23"/>
        <v>0.10140353007672658</v>
      </c>
      <c r="HT156" s="37">
        <f t="shared" si="21"/>
        <v>6.3896210389334337E-2</v>
      </c>
      <c r="HU156" s="37">
        <f t="shared" si="22"/>
        <v>3.7437360299516628E-3</v>
      </c>
      <c r="HV156" s="31"/>
      <c r="HW156" s="31"/>
      <c r="HX156" s="31"/>
      <c r="HY156" s="31"/>
      <c r="HZ156" s="31"/>
      <c r="IA156" s="31"/>
      <c r="IB156" s="31"/>
      <c r="IC156" s="31"/>
      <c r="ID156" s="31"/>
      <c r="IE156" s="31"/>
    </row>
    <row r="157" spans="1:239" x14ac:dyDescent="0.25">
      <c r="A157">
        <v>1928</v>
      </c>
      <c r="B157" s="34"/>
      <c r="C157" s="34"/>
      <c r="D157" s="34"/>
      <c r="E157" s="34"/>
      <c r="F157" s="34"/>
      <c r="G157" s="31"/>
      <c r="H157" s="31"/>
      <c r="I157" s="31"/>
      <c r="J157" s="31"/>
      <c r="K157" s="31"/>
      <c r="L157" s="34">
        <v>57.37</v>
      </c>
      <c r="M157" s="35">
        <f t="shared" si="0"/>
        <v>35.954259162037317</v>
      </c>
      <c r="N157" s="35">
        <f t="shared" si="7"/>
        <v>0.17127535096168758</v>
      </c>
      <c r="O157" s="35">
        <f t="shared" si="1"/>
        <v>1.8719261577564254E-2</v>
      </c>
      <c r="P157" s="35">
        <f t="shared" si="2"/>
        <v>-2.297503329501818E-3</v>
      </c>
      <c r="Q157" s="31"/>
      <c r="R157" s="31"/>
      <c r="S157" s="31"/>
      <c r="T157" s="31"/>
      <c r="U157" s="31"/>
      <c r="V157" s="36"/>
      <c r="W157" s="36"/>
      <c r="X157" s="36"/>
      <c r="Y157" s="36"/>
      <c r="Z157" s="36"/>
      <c r="AA157" s="36"/>
      <c r="AB157" s="36"/>
      <c r="AC157" s="36"/>
      <c r="AD157" s="36"/>
      <c r="AE157" s="36"/>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4"/>
      <c r="BF157" s="34"/>
      <c r="BG157" s="34"/>
      <c r="BH157" s="34"/>
      <c r="BI157" s="34"/>
      <c r="BJ157" s="31"/>
      <c r="BK157" s="37"/>
      <c r="BL157" s="37"/>
      <c r="BM157" s="37"/>
      <c r="BN157" s="37"/>
      <c r="BO157" s="31"/>
      <c r="BP157" s="31"/>
      <c r="BQ157" s="31"/>
      <c r="BR157" s="31"/>
      <c r="BS157" s="31"/>
      <c r="BT157" s="34"/>
      <c r="BU157" s="34"/>
      <c r="BV157" s="34"/>
      <c r="BW157" s="34"/>
      <c r="BX157" s="34"/>
      <c r="BY157" s="32"/>
      <c r="BZ157" s="32"/>
      <c r="CA157" s="32"/>
      <c r="CB157" s="32"/>
      <c r="CC157" s="31"/>
      <c r="CD157" s="31"/>
      <c r="CE157" s="31"/>
      <c r="CF157" s="31"/>
      <c r="CG157" s="31"/>
      <c r="CH157" s="34"/>
      <c r="CI157" s="34"/>
      <c r="CJ157" s="34"/>
      <c r="CK157" s="34"/>
      <c r="CL157" s="34"/>
      <c r="CM157" s="33"/>
      <c r="CN157" s="33"/>
      <c r="CO157" s="33"/>
      <c r="CP157" s="33"/>
      <c r="CQ157" s="34"/>
      <c r="CR157" s="34"/>
      <c r="CS157" s="34"/>
      <c r="CT157" s="34"/>
      <c r="CU157" s="34"/>
      <c r="CV157" s="34">
        <v>5.29</v>
      </c>
      <c r="CW157" s="35">
        <f t="shared" si="24"/>
        <v>6.8054546951790176</v>
      </c>
      <c r="CX157" s="35">
        <f t="shared" si="25"/>
        <v>5.9138515855624803E-2</v>
      </c>
      <c r="CY157" s="35">
        <f t="shared" si="26"/>
        <v>3.0023826614325014E-2</v>
      </c>
      <c r="CZ157" s="35">
        <f t="shared" si="27"/>
        <v>1.5068318311459361E-3</v>
      </c>
      <c r="DA157" s="34"/>
      <c r="DB157" s="34"/>
      <c r="DC157" s="34"/>
      <c r="DD157" s="34"/>
      <c r="DE157" s="34"/>
      <c r="DF157" s="31"/>
      <c r="DG157" s="31"/>
      <c r="DH157" s="31"/>
      <c r="DI157" s="31"/>
      <c r="DJ157" s="31"/>
      <c r="DK157" s="34">
        <v>34.700000000000003</v>
      </c>
      <c r="DL157" s="38">
        <f t="shared" si="3"/>
        <v>33.006403047475786</v>
      </c>
      <c r="DM157" s="38">
        <f t="shared" si="4"/>
        <v>0.2306686576974436</v>
      </c>
      <c r="DN157" s="38">
        <f t="shared" si="5"/>
        <v>5.2340873396980278E-2</v>
      </c>
      <c r="DO157" s="38">
        <f t="shared" si="6"/>
        <v>-4.1991611692378215E-3</v>
      </c>
      <c r="DP157" s="31"/>
      <c r="DQ157" s="31"/>
      <c r="DR157" s="31"/>
      <c r="DS157" s="31"/>
      <c r="DT157" s="31"/>
      <c r="DU157" s="33"/>
      <c r="DV157" s="33"/>
      <c r="DW157" s="33"/>
      <c r="DX157" s="33"/>
      <c r="DY157" s="36"/>
      <c r="DZ157" s="36"/>
      <c r="EA157" s="36"/>
      <c r="EB157" s="36"/>
      <c r="EC157" s="36"/>
      <c r="ED157" s="31"/>
      <c r="EE157" s="31"/>
      <c r="EF157" s="31"/>
      <c r="EG157" s="31"/>
      <c r="EH157" s="31"/>
      <c r="EI157" s="31"/>
      <c r="EJ157" s="31"/>
      <c r="EK157" s="31"/>
      <c r="EL157" s="31"/>
      <c r="EM157" s="31"/>
      <c r="EN157" s="34"/>
      <c r="EO157" s="34"/>
      <c r="EP157" s="34"/>
      <c r="EQ157" s="34"/>
      <c r="ER157" s="34"/>
      <c r="ES157" s="31"/>
      <c r="ET157" s="31"/>
      <c r="EU157" s="31"/>
      <c r="EV157" s="31"/>
      <c r="EW157" s="31"/>
      <c r="EX157" s="31"/>
      <c r="EY157" s="31"/>
      <c r="EZ157" s="31"/>
      <c r="FA157" s="31"/>
      <c r="FB157" s="31"/>
      <c r="FC157" s="31"/>
      <c r="FD157" s="31"/>
      <c r="FE157" s="31"/>
      <c r="FF157" s="31"/>
      <c r="FG157" s="31"/>
      <c r="FH157" s="36"/>
      <c r="FI157" s="36"/>
      <c r="FJ157" s="36"/>
      <c r="FK157" s="36"/>
      <c r="FL157" s="36"/>
      <c r="FM157" s="36"/>
      <c r="FN157" s="36"/>
      <c r="FO157" s="36"/>
      <c r="FP157" s="36"/>
      <c r="FQ157" s="36"/>
      <c r="FR157" s="34">
        <v>4.05</v>
      </c>
      <c r="FS157" s="38">
        <f t="shared" si="16"/>
        <v>7.4482984157779502</v>
      </c>
      <c r="FT157" s="38">
        <f t="shared" si="17"/>
        <v>0.15466707075228692</v>
      </c>
      <c r="FU157" s="38">
        <f t="shared" si="18"/>
        <v>0.1890084175908297</v>
      </c>
      <c r="FV157" s="38">
        <f t="shared" si="19"/>
        <v>2.3375771283919908E-2</v>
      </c>
      <c r="FW157" s="36">
        <v>64</v>
      </c>
      <c r="FX157" s="41">
        <f t="shared" si="12"/>
        <v>55.780324408439533</v>
      </c>
      <c r="FY157" s="41">
        <f t="shared" si="14"/>
        <v>0.33725649210221731</v>
      </c>
      <c r="FZ157" s="41">
        <f t="shared" si="13"/>
        <v>-3.7927144460542496E-2</v>
      </c>
      <c r="GA157" s="41">
        <f t="shared" si="15"/>
        <v>-1.5760498942235194E-2</v>
      </c>
      <c r="GB157" s="33"/>
      <c r="GC157" s="33"/>
      <c r="GD157" s="33"/>
      <c r="GE157" s="33"/>
      <c r="GF157" s="31"/>
      <c r="GG157" s="31"/>
      <c r="GH157" s="31"/>
      <c r="GI157" s="31"/>
      <c r="GJ157" s="31"/>
      <c r="GK157" s="31"/>
      <c r="GL157" s="31"/>
      <c r="GM157" s="31"/>
      <c r="GN157" s="31"/>
      <c r="GO157" s="31"/>
      <c r="GP157" s="31"/>
      <c r="GQ157" s="31"/>
      <c r="GR157" s="31"/>
      <c r="GS157" s="31"/>
      <c r="GT157" s="31"/>
      <c r="GU157" s="31"/>
      <c r="GV157" s="31"/>
      <c r="GW157" s="31"/>
      <c r="GX157" s="33"/>
      <c r="GY157" s="33"/>
      <c r="GZ157" s="33"/>
      <c r="HA157" s="33"/>
      <c r="HB157" s="36"/>
      <c r="HC157" s="36"/>
      <c r="HD157" s="36"/>
      <c r="HE157" s="36"/>
      <c r="HF157" s="36"/>
      <c r="HG157" s="36">
        <v>41</v>
      </c>
      <c r="HH157" s="39">
        <f t="shared" si="8"/>
        <v>35.978537901155718</v>
      </c>
      <c r="HI157" s="40">
        <f t="shared" si="9"/>
        <v>0.1549278656289475</v>
      </c>
      <c r="HJ157" s="39">
        <f t="shared" si="10"/>
        <v>1.6669522767944679E-2</v>
      </c>
      <c r="HK157" s="39">
        <f t="shared" si="11"/>
        <v>-1.5690308270129504E-3</v>
      </c>
      <c r="HL157" s="31"/>
      <c r="HM157" s="31"/>
      <c r="HN157" s="31"/>
      <c r="HO157" s="31"/>
      <c r="HP157" s="31"/>
      <c r="HQ157" s="31">
        <v>17.079999999999998</v>
      </c>
      <c r="HR157" s="37">
        <f t="shared" si="20"/>
        <v>10.081994130883972</v>
      </c>
      <c r="HS157" s="37">
        <f t="shared" si="23"/>
        <v>0.10962407570799619</v>
      </c>
      <c r="HT157" s="37">
        <f t="shared" si="21"/>
        <v>6.7626641087533565E-2</v>
      </c>
      <c r="HU157" s="37">
        <f t="shared" si="22"/>
        <v>3.7083204176450958E-3</v>
      </c>
      <c r="HV157" s="31"/>
      <c r="HW157" s="31"/>
      <c r="HX157" s="31"/>
      <c r="HY157" s="31"/>
      <c r="HZ157" s="31"/>
      <c r="IA157" s="31"/>
      <c r="IB157" s="31"/>
      <c r="IC157" s="31"/>
      <c r="ID157" s="31"/>
      <c r="IE157" s="31"/>
    </row>
    <row r="158" spans="1:239" x14ac:dyDescent="0.25">
      <c r="A158">
        <v>1929</v>
      </c>
      <c r="B158" s="34"/>
      <c r="C158" s="34"/>
      <c r="D158" s="34"/>
      <c r="E158" s="34"/>
      <c r="F158" s="34"/>
      <c r="G158" s="31"/>
      <c r="H158" s="31"/>
      <c r="I158" s="31"/>
      <c r="J158" s="31"/>
      <c r="K158" s="31"/>
      <c r="L158" s="34">
        <v>60.63</v>
      </c>
      <c r="M158" s="35">
        <f t="shared" si="0"/>
        <v>37.333433133395303</v>
      </c>
      <c r="N158" s="35">
        <f t="shared" si="7"/>
        <v>0.17346890485985983</v>
      </c>
      <c r="O158" s="35">
        <f t="shared" si="1"/>
        <v>1.6356131963639046E-2</v>
      </c>
      <c r="P158" s="35">
        <f t="shared" si="2"/>
        <v>-2.4262836270651984E-3</v>
      </c>
      <c r="Q158" s="31"/>
      <c r="R158" s="31"/>
      <c r="S158" s="31"/>
      <c r="T158" s="31"/>
      <c r="U158" s="31"/>
      <c r="V158" s="36"/>
      <c r="W158" s="36"/>
      <c r="X158" s="36"/>
      <c r="Y158" s="36"/>
      <c r="Z158" s="36"/>
      <c r="AA158" s="36"/>
      <c r="AB158" s="36"/>
      <c r="AC158" s="36"/>
      <c r="AD158" s="36"/>
      <c r="AE158" s="36"/>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4"/>
      <c r="BF158" s="34"/>
      <c r="BG158" s="34"/>
      <c r="BH158" s="34"/>
      <c r="BI158" s="34"/>
      <c r="BJ158" s="31"/>
      <c r="BK158" s="37"/>
      <c r="BL158" s="37"/>
      <c r="BM158" s="37"/>
      <c r="BN158" s="37"/>
      <c r="BO158" s="31"/>
      <c r="BP158" s="31"/>
      <c r="BQ158" s="31"/>
      <c r="BR158" s="31"/>
      <c r="BS158" s="31"/>
      <c r="BT158" s="34"/>
      <c r="BU158" s="34"/>
      <c r="BV158" s="34"/>
      <c r="BW158" s="34"/>
      <c r="BX158" s="34"/>
      <c r="BY158" s="32"/>
      <c r="BZ158" s="32"/>
      <c r="CA158" s="32"/>
      <c r="CB158" s="32"/>
      <c r="CC158" s="31"/>
      <c r="CD158" s="31"/>
      <c r="CE158" s="31"/>
      <c r="CF158" s="31"/>
      <c r="CG158" s="31"/>
      <c r="CH158" s="34"/>
      <c r="CI158" s="34"/>
      <c r="CJ158" s="34"/>
      <c r="CK158" s="34"/>
      <c r="CL158" s="34"/>
      <c r="CM158" s="33"/>
      <c r="CN158" s="33"/>
      <c r="CO158" s="33"/>
      <c r="CP158" s="33"/>
      <c r="CQ158" s="34"/>
      <c r="CR158" s="34"/>
      <c r="CS158" s="34"/>
      <c r="CT158" s="34"/>
      <c r="CU158" s="34"/>
      <c r="CV158" s="34">
        <v>7.92</v>
      </c>
      <c r="CW158" s="35">
        <f t="shared" si="24"/>
        <v>7.2938266231592577</v>
      </c>
      <c r="CX158" s="35">
        <f t="shared" si="25"/>
        <v>6.2986036262449765E-2</v>
      </c>
      <c r="CY158" s="35">
        <f t="shared" si="26"/>
        <v>3.1539036340414134E-2</v>
      </c>
      <c r="CZ158" s="35">
        <f t="shared" si="27"/>
        <v>1.5220257179203453E-3</v>
      </c>
      <c r="DA158" s="34"/>
      <c r="DB158" s="34"/>
      <c r="DC158" s="34"/>
      <c r="DD158" s="34"/>
      <c r="DE158" s="34"/>
      <c r="DF158" s="31"/>
      <c r="DG158" s="31"/>
      <c r="DH158" s="31"/>
      <c r="DI158" s="31"/>
      <c r="DJ158" s="31"/>
      <c r="DK158" s="34">
        <v>36</v>
      </c>
      <c r="DL158" s="38">
        <f t="shared" si="3"/>
        <v>34.877197964679752</v>
      </c>
      <c r="DM158" s="38">
        <f t="shared" si="4"/>
        <v>0.23693638538541928</v>
      </c>
      <c r="DN158" s="38">
        <f t="shared" si="5"/>
        <v>4.7844397410614886E-2</v>
      </c>
      <c r="DO158" s="38">
        <f t="shared" si="6"/>
        <v>-4.7891656644524633E-3</v>
      </c>
      <c r="DP158" s="31"/>
      <c r="DQ158" s="31"/>
      <c r="DR158" s="31"/>
      <c r="DS158" s="31"/>
      <c r="DT158" s="31"/>
      <c r="DU158" s="33"/>
      <c r="DV158" s="33"/>
      <c r="DW158" s="33"/>
      <c r="DX158" s="33"/>
      <c r="DY158" s="36"/>
      <c r="DZ158" s="36"/>
      <c r="EA158" s="36"/>
      <c r="EB158" s="36"/>
      <c r="EC158" s="36"/>
      <c r="ED158" s="31"/>
      <c r="EE158" s="31"/>
      <c r="EF158" s="31"/>
      <c r="EG158" s="31"/>
      <c r="EH158" s="31"/>
      <c r="EI158" s="31"/>
      <c r="EJ158" s="31"/>
      <c r="EK158" s="31"/>
      <c r="EL158" s="31"/>
      <c r="EM158" s="31"/>
      <c r="EN158" s="34"/>
      <c r="EO158" s="34"/>
      <c r="EP158" s="34"/>
      <c r="EQ158" s="34"/>
      <c r="ER158" s="34"/>
      <c r="ES158" s="31"/>
      <c r="ET158" s="31"/>
      <c r="EU158" s="31"/>
      <c r="EV158" s="31"/>
      <c r="EW158" s="31"/>
      <c r="EX158" s="31"/>
      <c r="EY158" s="31"/>
      <c r="EZ158" s="31"/>
      <c r="FA158" s="31"/>
      <c r="FB158" s="31"/>
      <c r="FC158" s="31"/>
      <c r="FD158" s="31"/>
      <c r="FE158" s="31"/>
      <c r="FF158" s="31"/>
      <c r="FG158" s="31"/>
      <c r="FH158" s="36"/>
      <c r="FI158" s="36"/>
      <c r="FJ158" s="36"/>
      <c r="FK158" s="36"/>
      <c r="FL158" s="36"/>
      <c r="FM158" s="36"/>
      <c r="FN158" s="36"/>
      <c r="FO158" s="36"/>
      <c r="FP158" s="36"/>
      <c r="FQ158" s="36"/>
      <c r="FR158" s="34">
        <v>6.4</v>
      </c>
      <c r="FS158" s="38">
        <f t="shared" si="16"/>
        <v>8.7840732629948821</v>
      </c>
      <c r="FT158" s="38">
        <f t="shared" si="17"/>
        <v>0.17977239676514933</v>
      </c>
      <c r="FU158" s="38">
        <f t="shared" si="18"/>
        <v>0.21279157643664659</v>
      </c>
      <c r="FV158" s="38">
        <f t="shared" si="19"/>
        <v>2.4059331536374802E-2</v>
      </c>
      <c r="FW158" s="36">
        <v>68</v>
      </c>
      <c r="FX158" s="41">
        <f t="shared" si="12"/>
        <v>58.456826803630797</v>
      </c>
      <c r="FY158" s="41">
        <f t="shared" si="14"/>
        <v>0.33155131416740613</v>
      </c>
      <c r="FZ158" s="41">
        <f t="shared" si="13"/>
        <v>-5.3175634389899647E-2</v>
      </c>
      <c r="GA158" s="41">
        <f t="shared" si="15"/>
        <v>-1.4680984069273588E-2</v>
      </c>
      <c r="GB158" s="33"/>
      <c r="GC158" s="33"/>
      <c r="GD158" s="33"/>
      <c r="GE158" s="33"/>
      <c r="GF158" s="31"/>
      <c r="GG158" s="31"/>
      <c r="GH158" s="31"/>
      <c r="GI158" s="31"/>
      <c r="GJ158" s="31"/>
      <c r="GK158" s="31"/>
      <c r="GL158" s="31"/>
      <c r="GM158" s="31"/>
      <c r="GN158" s="31"/>
      <c r="GO158" s="31"/>
      <c r="GP158" s="31"/>
      <c r="GQ158" s="31"/>
      <c r="GR158" s="31"/>
      <c r="GS158" s="31"/>
      <c r="GT158" s="31"/>
      <c r="GU158" s="31"/>
      <c r="GV158" s="31"/>
      <c r="GW158" s="31"/>
      <c r="GX158" s="33"/>
      <c r="GY158" s="33"/>
      <c r="GZ158" s="33"/>
      <c r="HA158" s="33"/>
      <c r="HB158" s="36"/>
      <c r="HC158" s="36"/>
      <c r="HD158" s="36"/>
      <c r="HE158" s="36"/>
      <c r="HF158" s="36"/>
      <c r="HG158" s="36">
        <v>41</v>
      </c>
      <c r="HH158" s="39">
        <f t="shared" si="8"/>
        <v>37.226030246995805</v>
      </c>
      <c r="HI158" s="40">
        <f t="shared" si="9"/>
        <v>0.1569115813343101</v>
      </c>
      <c r="HJ158" s="39">
        <f t="shared" si="10"/>
        <v>1.5054949921838508E-2</v>
      </c>
      <c r="HK158" s="39">
        <f t="shared" si="11"/>
        <v>-1.6588849467231868E-3</v>
      </c>
      <c r="HL158" s="31"/>
      <c r="HM158" s="31"/>
      <c r="HN158" s="31"/>
      <c r="HO158" s="31"/>
      <c r="HP158" s="31"/>
      <c r="HQ158" s="31">
        <v>19.98</v>
      </c>
      <c r="HR158" s="37">
        <f t="shared" si="20"/>
        <v>10.993415015408374</v>
      </c>
      <c r="HS158" s="37">
        <f t="shared" si="23"/>
        <v>0.11830756570203774</v>
      </c>
      <c r="HT158" s="37">
        <f t="shared" si="21"/>
        <v>7.1293787883431797E-2</v>
      </c>
      <c r="HU158" s="37">
        <f t="shared" si="22"/>
        <v>3.6157071371931311E-3</v>
      </c>
      <c r="HV158" s="31"/>
      <c r="HW158" s="31"/>
      <c r="HX158" s="31"/>
      <c r="HY158" s="31"/>
      <c r="HZ158" s="31"/>
      <c r="IA158" s="31"/>
      <c r="IB158" s="31"/>
      <c r="IC158" s="31"/>
      <c r="ID158" s="31"/>
      <c r="IE158" s="31"/>
    </row>
    <row r="159" spans="1:239" x14ac:dyDescent="0.25">
      <c r="A159">
        <v>1930</v>
      </c>
      <c r="B159" s="34"/>
      <c r="C159" s="34"/>
      <c r="D159" s="34"/>
      <c r="E159" s="34"/>
      <c r="F159" s="34"/>
      <c r="G159" s="31"/>
      <c r="H159" s="31"/>
      <c r="I159" s="31"/>
      <c r="J159" s="31"/>
      <c r="K159" s="31"/>
      <c r="L159" s="34">
        <v>59.07</v>
      </c>
      <c r="M159" s="35">
        <f t="shared" si="0"/>
        <v>38.728953141778881</v>
      </c>
      <c r="N159" s="35">
        <f t="shared" si="7"/>
        <v>0.17535933778068685</v>
      </c>
      <c r="O159" s="35">
        <f t="shared" si="1"/>
        <v>1.3871956465918017E-2</v>
      </c>
      <c r="P159" s="35">
        <f t="shared" si="2"/>
        <v>-2.5392840401858236E-3</v>
      </c>
      <c r="Q159" s="31"/>
      <c r="R159" s="31"/>
      <c r="S159" s="31"/>
      <c r="T159" s="31"/>
      <c r="U159" s="31"/>
      <c r="V159" s="36"/>
      <c r="W159" s="36"/>
      <c r="X159" s="36"/>
      <c r="Y159" s="36"/>
      <c r="Z159" s="36"/>
      <c r="AA159" s="36"/>
      <c r="AB159" s="36"/>
      <c r="AC159" s="36"/>
      <c r="AD159" s="36"/>
      <c r="AE159" s="36"/>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4"/>
      <c r="BF159" s="34"/>
      <c r="BG159" s="34"/>
      <c r="BH159" s="34"/>
      <c r="BI159" s="34"/>
      <c r="BJ159" s="31"/>
      <c r="BK159" s="37"/>
      <c r="BL159" s="37"/>
      <c r="BM159" s="37"/>
      <c r="BN159" s="37"/>
      <c r="BO159" s="31"/>
      <c r="BP159" s="31"/>
      <c r="BQ159" s="31"/>
      <c r="BR159" s="31"/>
      <c r="BS159" s="31"/>
      <c r="BT159" s="34"/>
      <c r="BU159" s="34"/>
      <c r="BV159" s="34"/>
      <c r="BW159" s="34"/>
      <c r="BX159" s="34"/>
      <c r="BY159" s="32"/>
      <c r="BZ159" s="32"/>
      <c r="CA159" s="32"/>
      <c r="CB159" s="32"/>
      <c r="CC159" s="31"/>
      <c r="CD159" s="31"/>
      <c r="CE159" s="31"/>
      <c r="CF159" s="31"/>
      <c r="CG159" s="31"/>
      <c r="CH159" s="34"/>
      <c r="CI159" s="34"/>
      <c r="CJ159" s="34"/>
      <c r="CK159" s="34"/>
      <c r="CL159" s="34"/>
      <c r="CM159" s="33"/>
      <c r="CN159" s="33"/>
      <c r="CO159" s="33"/>
      <c r="CP159" s="33"/>
      <c r="CQ159" s="34"/>
      <c r="CR159" s="34"/>
      <c r="CS159" s="34"/>
      <c r="CT159" s="34"/>
      <c r="CU159" s="34"/>
      <c r="CV159" s="34">
        <v>9.99</v>
      </c>
      <c r="CW159" s="35">
        <f t="shared" si="24"/>
        <v>7.8137384485030985</v>
      </c>
      <c r="CX159" s="35">
        <f t="shared" si="25"/>
        <v>6.7023704386765318E-2</v>
      </c>
      <c r="CY159" s="35">
        <f t="shared" si="26"/>
        <v>3.3064501630585968E-2</v>
      </c>
      <c r="CZ159" s="35">
        <f t="shared" si="27"/>
        <v>1.5270873025713526E-3</v>
      </c>
      <c r="DA159" s="34"/>
      <c r="DB159" s="34"/>
      <c r="DC159" s="34"/>
      <c r="DD159" s="34"/>
      <c r="DE159" s="34"/>
      <c r="DF159" s="31"/>
      <c r="DG159" s="31"/>
      <c r="DH159" s="31"/>
      <c r="DI159" s="31"/>
      <c r="DJ159" s="31"/>
      <c r="DK159" s="34">
        <v>36.5</v>
      </c>
      <c r="DL159" s="38">
        <f t="shared" si="3"/>
        <v>36.795789402272192</v>
      </c>
      <c r="DM159" s="38">
        <f t="shared" si="4"/>
        <v>0.24260582810520434</v>
      </c>
      <c r="DN159" s="38">
        <f t="shared" si="5"/>
        <v>4.2774085716059569E-2</v>
      </c>
      <c r="DO159" s="38">
        <f t="shared" si="6"/>
        <v>-5.3445394009249345E-3</v>
      </c>
      <c r="DP159" s="31"/>
      <c r="DQ159" s="31"/>
      <c r="DR159" s="31"/>
      <c r="DS159" s="31"/>
      <c r="DT159" s="31"/>
      <c r="DU159" s="33"/>
      <c r="DV159" s="33"/>
      <c r="DW159" s="33"/>
      <c r="DX159" s="33"/>
      <c r="DY159" s="36"/>
      <c r="DZ159" s="36"/>
      <c r="EA159" s="36"/>
      <c r="EB159" s="36"/>
      <c r="EC159" s="36"/>
      <c r="ED159" s="31"/>
      <c r="EE159" s="31"/>
      <c r="EF159" s="31"/>
      <c r="EG159" s="31"/>
      <c r="EH159" s="31"/>
      <c r="EI159" s="31"/>
      <c r="EJ159" s="31"/>
      <c r="EK159" s="31"/>
      <c r="EL159" s="31"/>
      <c r="EM159" s="31"/>
      <c r="EN159" s="34"/>
      <c r="EO159" s="34"/>
      <c r="EP159" s="34"/>
      <c r="EQ159" s="34"/>
      <c r="ER159" s="34"/>
      <c r="ES159" s="31"/>
      <c r="ET159" s="31"/>
      <c r="EU159" s="31"/>
      <c r="EV159" s="31"/>
      <c r="EW159" s="31"/>
      <c r="EX159" s="31"/>
      <c r="EY159" s="31"/>
      <c r="EZ159" s="31"/>
      <c r="FA159" s="31"/>
      <c r="FB159" s="31"/>
      <c r="FC159" s="31"/>
      <c r="FD159" s="31"/>
      <c r="FE159" s="31"/>
      <c r="FF159" s="31"/>
      <c r="FG159" s="31"/>
      <c r="FH159" s="36"/>
      <c r="FI159" s="36"/>
      <c r="FJ159" s="36"/>
      <c r="FK159" s="36"/>
      <c r="FL159" s="36"/>
      <c r="FM159" s="36"/>
      <c r="FN159" s="36"/>
      <c r="FO159" s="36"/>
      <c r="FP159" s="36"/>
      <c r="FQ159" s="36"/>
      <c r="FR159" s="34">
        <v>9.1</v>
      </c>
      <c r="FS159" s="38">
        <f t="shared" si="16"/>
        <v>10.332660766543645</v>
      </c>
      <c r="FT159" s="38">
        <f t="shared" si="17"/>
        <v>0.20787527579832446</v>
      </c>
      <c r="FU159" s="38">
        <f t="shared" si="18"/>
        <v>0.23681121321388876</v>
      </c>
      <c r="FV159" s="38">
        <f t="shared" si="19"/>
        <v>2.379386820132507E-2</v>
      </c>
      <c r="FW159" s="36">
        <v>68</v>
      </c>
      <c r="FX159" s="41">
        <f t="shared" si="12"/>
        <v>61.080256848267034</v>
      </c>
      <c r="FY159" s="41">
        <f t="shared" si="14"/>
        <v>0.32401418357631012</v>
      </c>
      <c r="FZ159" s="41">
        <f t="shared" si="13"/>
        <v>-6.7187729248420619E-2</v>
      </c>
      <c r="GA159" s="41">
        <f t="shared" si="15"/>
        <v>-1.3297726410468861E-2</v>
      </c>
      <c r="GB159" s="33"/>
      <c r="GC159" s="33"/>
      <c r="GD159" s="33"/>
      <c r="GE159" s="33"/>
      <c r="GF159" s="31"/>
      <c r="GG159" s="31"/>
      <c r="GH159" s="31"/>
      <c r="GI159" s="31"/>
      <c r="GJ159" s="31"/>
      <c r="GK159" s="31"/>
      <c r="GL159" s="31"/>
      <c r="GM159" s="31"/>
      <c r="GN159" s="31"/>
      <c r="GO159" s="31"/>
      <c r="GP159" s="31"/>
      <c r="GQ159" s="31"/>
      <c r="GR159" s="31"/>
      <c r="GS159" s="31"/>
      <c r="GT159" s="31"/>
      <c r="GU159" s="31"/>
      <c r="GV159" s="31"/>
      <c r="GW159" s="31"/>
      <c r="GX159" s="33"/>
      <c r="GY159" s="33"/>
      <c r="GZ159" s="33"/>
      <c r="HA159" s="33"/>
      <c r="HB159" s="36"/>
      <c r="HC159" s="36"/>
      <c r="HD159" s="36"/>
      <c r="HE159" s="36"/>
      <c r="HF159" s="36"/>
      <c r="HG159" s="36">
        <v>39.5</v>
      </c>
      <c r="HH159" s="39">
        <f t="shared" si="8"/>
        <v>38.488570372451001</v>
      </c>
      <c r="HI159" s="40">
        <f t="shared" si="9"/>
        <v>0.15868801866174145</v>
      </c>
      <c r="HJ159" s="39">
        <f t="shared" si="10"/>
        <v>1.3354384197318643E-2</v>
      </c>
      <c r="HK159" s="39">
        <f t="shared" si="11"/>
        <v>-1.7408473193772898E-3</v>
      </c>
      <c r="HL159" s="31"/>
      <c r="HM159" s="31"/>
      <c r="HN159" s="31"/>
      <c r="HO159" s="31"/>
      <c r="HP159" s="31"/>
      <c r="HQ159" s="31">
        <v>20.64</v>
      </c>
      <c r="HR159" s="37">
        <f t="shared" si="20"/>
        <v>11.976119317324921</v>
      </c>
      <c r="HS159" s="37">
        <f t="shared" si="23"/>
        <v>0.12744233128038668</v>
      </c>
      <c r="HT159" s="37">
        <f t="shared" si="21"/>
        <v>7.4836045917489283E-2</v>
      </c>
      <c r="HU159" s="37">
        <f t="shared" si="22"/>
        <v>3.4570679960466005E-3</v>
      </c>
      <c r="HV159" s="31"/>
      <c r="HW159" s="31"/>
      <c r="HX159" s="31"/>
      <c r="HY159" s="31"/>
      <c r="HZ159" s="31"/>
      <c r="IA159" s="31"/>
      <c r="IB159" s="31"/>
      <c r="IC159" s="31"/>
      <c r="ID159" s="31"/>
      <c r="IE159" s="31"/>
    </row>
    <row r="160" spans="1:239" x14ac:dyDescent="0.25">
      <c r="A160">
        <v>1931</v>
      </c>
      <c r="B160" s="34"/>
      <c r="C160" s="34"/>
      <c r="D160" s="34"/>
      <c r="E160" s="34"/>
      <c r="F160" s="34"/>
      <c r="G160" s="31"/>
      <c r="H160" s="31"/>
      <c r="I160" s="31"/>
      <c r="J160" s="31"/>
      <c r="K160" s="31"/>
      <c r="L160" s="34">
        <v>56.43</v>
      </c>
      <c r="M160" s="35">
        <f t="shared" si="0"/>
        <v>40.138336402437858</v>
      </c>
      <c r="N160" s="35">
        <f t="shared" si="7"/>
        <v>0.17693254302551797</v>
      </c>
      <c r="O160" s="35">
        <f t="shared" si="1"/>
        <v>1.1283413064239125E-2</v>
      </c>
      <c r="P160" s="35">
        <f t="shared" si="2"/>
        <v>-2.634744995715393E-3</v>
      </c>
      <c r="Q160" s="31"/>
      <c r="R160" s="31"/>
      <c r="S160" s="31"/>
      <c r="T160" s="31"/>
      <c r="U160" s="31"/>
      <c r="V160" s="36"/>
      <c r="W160" s="36"/>
      <c r="X160" s="36"/>
      <c r="Y160" s="36"/>
      <c r="Z160" s="36"/>
      <c r="AA160" s="36"/>
      <c r="AB160" s="36"/>
      <c r="AC160" s="36"/>
      <c r="AD160" s="36"/>
      <c r="AE160" s="36"/>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4"/>
      <c r="BF160" s="34"/>
      <c r="BG160" s="34"/>
      <c r="BH160" s="34"/>
      <c r="BI160" s="34"/>
      <c r="BJ160" s="31"/>
      <c r="BK160" s="37"/>
      <c r="BL160" s="37"/>
      <c r="BM160" s="37"/>
      <c r="BN160" s="37"/>
      <c r="BO160" s="31"/>
      <c r="BP160" s="31"/>
      <c r="BQ160" s="31"/>
      <c r="BR160" s="31"/>
      <c r="BS160" s="31"/>
      <c r="BT160" s="34"/>
      <c r="BU160" s="34"/>
      <c r="BV160" s="34"/>
      <c r="BW160" s="34"/>
      <c r="BX160" s="34"/>
      <c r="BY160" s="32"/>
      <c r="BZ160" s="32"/>
      <c r="CA160" s="32"/>
      <c r="CB160" s="32"/>
      <c r="CC160" s="31"/>
      <c r="CD160" s="31"/>
      <c r="CE160" s="31"/>
      <c r="CF160" s="31"/>
      <c r="CG160" s="31"/>
      <c r="CH160" s="34"/>
      <c r="CI160" s="34"/>
      <c r="CJ160" s="34"/>
      <c r="CK160" s="34"/>
      <c r="CL160" s="34"/>
      <c r="CM160" s="33"/>
      <c r="CN160" s="33"/>
      <c r="CO160" s="33"/>
      <c r="CP160" s="33"/>
      <c r="CQ160" s="34"/>
      <c r="CR160" s="34"/>
      <c r="CS160" s="34"/>
      <c r="CT160" s="34"/>
      <c r="CU160" s="34"/>
      <c r="CV160" s="34">
        <v>11.61</v>
      </c>
      <c r="CW160" s="35">
        <f t="shared" si="24"/>
        <v>8.3667147273742994</v>
      </c>
      <c r="CX160" s="35">
        <f t="shared" si="25"/>
        <v>7.1252136495310953E-2</v>
      </c>
      <c r="CY160" s="35">
        <f t="shared" si="26"/>
        <v>3.458930882183571E-2</v>
      </c>
      <c r="CZ160" s="35">
        <f t="shared" si="27"/>
        <v>1.52044006576332E-3</v>
      </c>
      <c r="DA160" s="34"/>
      <c r="DB160" s="34"/>
      <c r="DC160" s="34"/>
      <c r="DD160" s="34"/>
      <c r="DE160" s="34"/>
      <c r="DF160" s="31"/>
      <c r="DG160" s="31"/>
      <c r="DH160" s="31"/>
      <c r="DI160" s="31"/>
      <c r="DJ160" s="31"/>
      <c r="DK160" s="34">
        <v>37.1</v>
      </c>
      <c r="DL160" s="38">
        <f t="shared" si="3"/>
        <v>38.757110506585164</v>
      </c>
      <c r="DM160" s="38">
        <f t="shared" si="4"/>
        <v>0.24760770669293169</v>
      </c>
      <c r="DN160" s="38">
        <f t="shared" si="5"/>
        <v>3.7171420944765311E-2</v>
      </c>
      <c r="DO160" s="38">
        <f t="shared" si="6"/>
        <v>-5.8516243874454452E-3</v>
      </c>
      <c r="DP160" s="31"/>
      <c r="DQ160" s="31"/>
      <c r="DR160" s="31"/>
      <c r="DS160" s="31"/>
      <c r="DT160" s="31"/>
      <c r="DU160" s="33"/>
      <c r="DV160" s="33"/>
      <c r="DW160" s="33"/>
      <c r="DX160" s="33"/>
      <c r="DY160" s="36"/>
      <c r="DZ160" s="36"/>
      <c r="EA160" s="36"/>
      <c r="EB160" s="36"/>
      <c r="EC160" s="36"/>
      <c r="ED160" s="31"/>
      <c r="EE160" s="31"/>
      <c r="EF160" s="31"/>
      <c r="EG160" s="31"/>
      <c r="EH160" s="31"/>
      <c r="EI160" s="31"/>
      <c r="EJ160" s="31"/>
      <c r="EK160" s="31"/>
      <c r="EL160" s="31"/>
      <c r="EM160" s="31"/>
      <c r="EN160" s="34"/>
      <c r="EO160" s="34"/>
      <c r="EP160" s="34"/>
      <c r="EQ160" s="34"/>
      <c r="ER160" s="34"/>
      <c r="ES160" s="31"/>
      <c r="ET160" s="31"/>
      <c r="EU160" s="31"/>
      <c r="EV160" s="31"/>
      <c r="EW160" s="31"/>
      <c r="EX160" s="31"/>
      <c r="EY160" s="31"/>
      <c r="EZ160" s="31"/>
      <c r="FA160" s="31"/>
      <c r="FB160" s="31"/>
      <c r="FC160" s="31"/>
      <c r="FD160" s="31"/>
      <c r="FE160" s="31"/>
      <c r="FF160" s="31"/>
      <c r="FG160" s="31"/>
      <c r="FH160" s="36"/>
      <c r="FI160" s="36"/>
      <c r="FJ160" s="36"/>
      <c r="FK160" s="36"/>
      <c r="FL160" s="36"/>
      <c r="FM160" s="36"/>
      <c r="FN160" s="36"/>
      <c r="FO160" s="36"/>
      <c r="FP160" s="36"/>
      <c r="FQ160" s="36"/>
      <c r="FR160" s="34">
        <v>11.8</v>
      </c>
      <c r="FS160" s="38">
        <f t="shared" si="16"/>
        <v>12.117987399372335</v>
      </c>
      <c r="FT160" s="38">
        <f t="shared" si="17"/>
        <v>0.23893890835103762</v>
      </c>
      <c r="FU160" s="38">
        <f t="shared" si="18"/>
        <v>0.25994787612772047</v>
      </c>
      <c r="FV160" s="38">
        <f t="shared" si="19"/>
        <v>2.2233643790985087E-2</v>
      </c>
      <c r="FW160" s="36">
        <v>68</v>
      </c>
      <c r="FX160" s="41">
        <f t="shared" si="12"/>
        <v>63.636625146764729</v>
      </c>
      <c r="FY160" s="41">
        <f t="shared" si="14"/>
        <v>0.31481732484959507</v>
      </c>
      <c r="FZ160" s="41">
        <f t="shared" si="13"/>
        <v>-7.9691521034496296E-2</v>
      </c>
      <c r="GA160" s="41">
        <f t="shared" si="15"/>
        <v>-1.1676004931957354E-2</v>
      </c>
      <c r="GB160" s="33"/>
      <c r="GC160" s="33"/>
      <c r="GD160" s="33"/>
      <c r="GE160" s="33"/>
      <c r="GF160" s="31"/>
      <c r="GG160" s="31"/>
      <c r="GH160" s="31"/>
      <c r="GI160" s="31"/>
      <c r="GJ160" s="31"/>
      <c r="GK160" s="31"/>
      <c r="GL160" s="31"/>
      <c r="GM160" s="31"/>
      <c r="GN160" s="31"/>
      <c r="GO160" s="31"/>
      <c r="GP160" s="31"/>
      <c r="GQ160" s="31"/>
      <c r="GR160" s="31"/>
      <c r="GS160" s="31"/>
      <c r="GT160" s="31"/>
      <c r="GU160" s="31"/>
      <c r="GV160" s="31"/>
      <c r="GW160" s="31"/>
      <c r="GX160" s="33"/>
      <c r="GY160" s="33"/>
      <c r="GZ160" s="33"/>
      <c r="HA160" s="33"/>
      <c r="HB160" s="36"/>
      <c r="HC160" s="36"/>
      <c r="HD160" s="36"/>
      <c r="HE160" s="36"/>
      <c r="HF160" s="36"/>
      <c r="HG160" s="36">
        <v>38</v>
      </c>
      <c r="HH160" s="39">
        <f t="shared" si="8"/>
        <v>39.764458411069384</v>
      </c>
      <c r="HI160" s="40">
        <f t="shared" si="9"/>
        <v>0.16024694251913613</v>
      </c>
      <c r="HJ160" s="39">
        <f t="shared" si="10"/>
        <v>1.1576213040454593E-2</v>
      </c>
      <c r="HK160" s="39">
        <f t="shared" si="11"/>
        <v>-1.8139392932360761E-3</v>
      </c>
      <c r="HL160" s="31"/>
      <c r="HM160" s="31"/>
      <c r="HN160" s="31"/>
      <c r="HO160" s="31"/>
      <c r="HP160" s="31"/>
      <c r="HQ160" s="31">
        <v>20.65</v>
      </c>
      <c r="HR160" s="37">
        <f t="shared" si="20"/>
        <v>13.033643425271617</v>
      </c>
      <c r="HS160" s="37">
        <f t="shared" si="23"/>
        <v>0.13700845126536865</v>
      </c>
      <c r="HT160" s="37">
        <f t="shared" si="21"/>
        <v>7.8182995463448562E-2</v>
      </c>
      <c r="HU160" s="37">
        <f t="shared" si="22"/>
        <v>3.2236590115919017E-3</v>
      </c>
      <c r="HV160" s="31"/>
      <c r="HW160" s="31"/>
      <c r="HX160" s="31"/>
      <c r="HY160" s="31"/>
      <c r="HZ160" s="31"/>
      <c r="IA160" s="31"/>
      <c r="IB160" s="31"/>
      <c r="IC160" s="31"/>
      <c r="ID160" s="31"/>
      <c r="IE160" s="31"/>
    </row>
    <row r="161" spans="1:239" x14ac:dyDescent="0.25">
      <c r="A161">
        <v>1932</v>
      </c>
      <c r="B161" s="34"/>
      <c r="C161" s="34"/>
      <c r="D161" s="34"/>
      <c r="E161" s="34"/>
      <c r="F161" s="34"/>
      <c r="G161" s="31"/>
      <c r="H161" s="31"/>
      <c r="I161" s="31"/>
      <c r="J161" s="31"/>
      <c r="K161" s="31"/>
      <c r="L161" s="34">
        <v>51.92</v>
      </c>
      <c r="M161" s="35">
        <f t="shared" si="0"/>
        <v>41.558995899754926</v>
      </c>
      <c r="N161" s="35">
        <f t="shared" si="7"/>
        <v>0.1781766038050237</v>
      </c>
      <c r="O161" s="35">
        <f t="shared" si="1"/>
        <v>8.6088219910703413E-3</v>
      </c>
      <c r="P161" s="35">
        <f t="shared" si="2"/>
        <v>-2.7111488539457041E-3</v>
      </c>
      <c r="Q161" s="31"/>
      <c r="R161" s="31"/>
      <c r="S161" s="31"/>
      <c r="T161" s="31"/>
      <c r="U161" s="31"/>
      <c r="V161" s="36"/>
      <c r="W161" s="36"/>
      <c r="X161" s="36"/>
      <c r="Y161" s="36"/>
      <c r="Z161" s="36"/>
      <c r="AA161" s="36"/>
      <c r="AB161" s="36"/>
      <c r="AC161" s="36"/>
      <c r="AD161" s="36"/>
      <c r="AE161" s="36"/>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4"/>
      <c r="BF161" s="34"/>
      <c r="BG161" s="34"/>
      <c r="BH161" s="34"/>
      <c r="BI161" s="34"/>
      <c r="BJ161" s="31"/>
      <c r="BK161" s="37"/>
      <c r="BL161" s="37"/>
      <c r="BM161" s="37"/>
      <c r="BN161" s="37"/>
      <c r="BO161" s="31"/>
      <c r="BP161" s="31"/>
      <c r="BQ161" s="31"/>
      <c r="BR161" s="31"/>
      <c r="BS161" s="31"/>
      <c r="BT161" s="34"/>
      <c r="BU161" s="34"/>
      <c r="BV161" s="34"/>
      <c r="BW161" s="34"/>
      <c r="BX161" s="34"/>
      <c r="BY161" s="32"/>
      <c r="BZ161" s="32"/>
      <c r="CA161" s="32"/>
      <c r="CB161" s="32"/>
      <c r="CC161" s="31"/>
      <c r="CD161" s="31"/>
      <c r="CE161" s="31"/>
      <c r="CF161" s="31"/>
      <c r="CG161" s="31"/>
      <c r="CH161" s="34"/>
      <c r="CI161" s="34"/>
      <c r="CJ161" s="34"/>
      <c r="CK161" s="34"/>
      <c r="CL161" s="34"/>
      <c r="CM161" s="33"/>
      <c r="CN161" s="33"/>
      <c r="CO161" s="33"/>
      <c r="CP161" s="33"/>
      <c r="CQ161" s="34"/>
      <c r="CR161" s="34"/>
      <c r="CS161" s="34"/>
      <c r="CT161" s="34"/>
      <c r="CU161" s="34"/>
      <c r="CV161" s="34">
        <v>13.41</v>
      </c>
      <c r="CW161" s="35">
        <f t="shared" si="24"/>
        <v>8.9542792231973909</v>
      </c>
      <c r="CX161" s="35">
        <f t="shared" si="25"/>
        <v>7.5670484490949111E-2</v>
      </c>
      <c r="CY161" s="35">
        <f t="shared" si="26"/>
        <v>3.6100929610933356E-2</v>
      </c>
      <c r="CZ161" s="35">
        <f t="shared" si="27"/>
        <v>1.5004347276663145E-3</v>
      </c>
      <c r="DA161" s="34"/>
      <c r="DB161" s="34"/>
      <c r="DC161" s="34"/>
      <c r="DD161" s="34"/>
      <c r="DE161" s="34"/>
      <c r="DF161" s="31"/>
      <c r="DG161" s="31"/>
      <c r="DH161" s="31"/>
      <c r="DI161" s="31"/>
      <c r="DJ161" s="31"/>
      <c r="DK161" s="34">
        <v>37.4</v>
      </c>
      <c r="DL161" s="38">
        <f t="shared" si="3"/>
        <v>40.755563192277457</v>
      </c>
      <c r="DM161" s="38">
        <f t="shared" si="4"/>
        <v>0.25187877236040129</v>
      </c>
      <c r="DN161" s="38">
        <f t="shared" si="5"/>
        <v>3.1091314891763068E-2</v>
      </c>
      <c r="DO161" s="38">
        <f t="shared" si="6"/>
        <v>-6.2973124210663053E-3</v>
      </c>
      <c r="DP161" s="31"/>
      <c r="DQ161" s="31"/>
      <c r="DR161" s="31"/>
      <c r="DS161" s="31"/>
      <c r="DT161" s="31"/>
      <c r="DU161" s="33"/>
      <c r="DV161" s="33"/>
      <c r="DW161" s="33"/>
      <c r="DX161" s="33"/>
      <c r="DY161" s="36"/>
      <c r="DZ161" s="36"/>
      <c r="EA161" s="36"/>
      <c r="EB161" s="36"/>
      <c r="EC161" s="36"/>
      <c r="ED161" s="31"/>
      <c r="EE161" s="31"/>
      <c r="EF161" s="31"/>
      <c r="EG161" s="31"/>
      <c r="EH161" s="31"/>
      <c r="EI161" s="31"/>
      <c r="EJ161" s="31"/>
      <c r="EK161" s="31"/>
      <c r="EL161" s="31"/>
      <c r="EM161" s="31"/>
      <c r="EN161" s="34"/>
      <c r="EO161" s="34"/>
      <c r="EP161" s="34"/>
      <c r="EQ161" s="34"/>
      <c r="ER161" s="34"/>
      <c r="ES161" s="31"/>
      <c r="ET161" s="31"/>
      <c r="EU161" s="31"/>
      <c r="EV161" s="31"/>
      <c r="EW161" s="31"/>
      <c r="EX161" s="31"/>
      <c r="EY161" s="31"/>
      <c r="EZ161" s="31"/>
      <c r="FA161" s="31"/>
      <c r="FB161" s="31"/>
      <c r="FC161" s="31"/>
      <c r="FD161" s="31"/>
      <c r="FE161" s="31"/>
      <c r="FF161" s="31"/>
      <c r="FG161" s="31"/>
      <c r="FH161" s="36"/>
      <c r="FI161" s="36"/>
      <c r="FJ161" s="36"/>
      <c r="FK161" s="36"/>
      <c r="FL161" s="36"/>
      <c r="FM161" s="36"/>
      <c r="FN161" s="36"/>
      <c r="FO161" s="36"/>
      <c r="FP161" s="36"/>
      <c r="FQ161" s="36"/>
      <c r="FR161" s="34">
        <v>14.5</v>
      </c>
      <c r="FS161" s="38">
        <f t="shared" si="16"/>
        <v>14.163066952860794</v>
      </c>
      <c r="FT161" s="38">
        <f t="shared" si="17"/>
        <v>0.27276452372623983</v>
      </c>
      <c r="FU161" s="38">
        <f t="shared" si="18"/>
        <v>0.28072757482315397</v>
      </c>
      <c r="FV161" s="38">
        <f t="shared" si="19"/>
        <v>1.9021843436514904E-2</v>
      </c>
      <c r="FW161" s="36">
        <v>67</v>
      </c>
      <c r="FX161" s="41">
        <f t="shared" si="12"/>
        <v>66.113444815237145</v>
      </c>
      <c r="FY161" s="41">
        <f t="shared" si="14"/>
        <v>0.30416269722189682</v>
      </c>
      <c r="FZ161" s="41">
        <f t="shared" si="13"/>
        <v>-9.0484333886852925E-2</v>
      </c>
      <c r="GA161" s="41">
        <f t="shared" si="15"/>
        <v>-9.8881259776132449E-3</v>
      </c>
      <c r="GB161" s="33"/>
      <c r="GC161" s="33"/>
      <c r="GD161" s="33"/>
      <c r="GE161" s="33"/>
      <c r="GF161" s="31"/>
      <c r="GG161" s="31"/>
      <c r="GH161" s="31"/>
      <c r="GI161" s="31"/>
      <c r="GJ161" s="31"/>
      <c r="GK161" s="31"/>
      <c r="GL161" s="31"/>
      <c r="GM161" s="31"/>
      <c r="GN161" s="31"/>
      <c r="GO161" s="31"/>
      <c r="GP161" s="31"/>
      <c r="GQ161" s="31"/>
      <c r="GR161" s="31"/>
      <c r="GS161" s="31"/>
      <c r="GT161" s="31"/>
      <c r="GU161" s="31"/>
      <c r="GV161" s="31"/>
      <c r="GW161" s="31"/>
      <c r="GX161" s="33"/>
      <c r="GY161" s="33"/>
      <c r="GZ161" s="33"/>
      <c r="HA161" s="33"/>
      <c r="HB161" s="36"/>
      <c r="HC161" s="36"/>
      <c r="HD161" s="36"/>
      <c r="HE161" s="36"/>
      <c r="HF161" s="36"/>
      <c r="HG161" s="36">
        <v>35</v>
      </c>
      <c r="HH161" s="39">
        <f t="shared" si="8"/>
        <v>41.051916969146383</v>
      </c>
      <c r="HI161" s="40">
        <f t="shared" si="9"/>
        <v>0.16157922571717093</v>
      </c>
      <c r="HJ161" s="39">
        <f t="shared" si="10"/>
        <v>9.7297611031417052E-3</v>
      </c>
      <c r="HK161" s="39">
        <f t="shared" si="11"/>
        <v>-1.8772682763268491E-3</v>
      </c>
      <c r="HL161" s="31"/>
      <c r="HM161" s="31"/>
      <c r="HN161" s="31"/>
      <c r="HO161" s="31"/>
      <c r="HP161" s="31"/>
      <c r="HQ161" s="31">
        <v>19.54</v>
      </c>
      <c r="HR161" s="37">
        <f t="shared" si="20"/>
        <v>14.169327705616189</v>
      </c>
      <c r="HS161" s="37">
        <f t="shared" si="23"/>
        <v>0.14697666312023264</v>
      </c>
      <c r="HT161" s="37">
        <f t="shared" si="21"/>
        <v>8.1255672913514571E-2</v>
      </c>
      <c r="HU161" s="37">
        <f t="shared" si="22"/>
        <v>2.9072080747573081E-3</v>
      </c>
      <c r="HV161" s="31"/>
      <c r="HW161" s="31"/>
      <c r="HX161" s="31"/>
      <c r="HY161" s="31"/>
      <c r="HZ161" s="31"/>
      <c r="IA161" s="31"/>
      <c r="IB161" s="31"/>
      <c r="IC161" s="31"/>
      <c r="ID161" s="31"/>
      <c r="IE161" s="31"/>
    </row>
    <row r="162" spans="1:239" x14ac:dyDescent="0.25">
      <c r="A162">
        <v>1933</v>
      </c>
      <c r="B162" s="34"/>
      <c r="C162" s="34"/>
      <c r="D162" s="34"/>
      <c r="E162" s="34"/>
      <c r="F162" s="34"/>
      <c r="G162" s="31"/>
      <c r="H162" s="31"/>
      <c r="I162" s="31"/>
      <c r="J162" s="31"/>
      <c r="K162" s="31"/>
      <c r="L162" s="34">
        <v>50.28</v>
      </c>
      <c r="M162" s="35">
        <f t="shared" si="0"/>
        <v>42.988258685548587</v>
      </c>
      <c r="N162" s="35">
        <f t="shared" si="7"/>
        <v>0.17908198251813204</v>
      </c>
      <c r="O162" s="35">
        <f t="shared" si="1"/>
        <v>5.8678828820254254E-3</v>
      </c>
      <c r="P162" s="35">
        <f t="shared" si="2"/>
        <v>-2.7672607241254342E-3</v>
      </c>
      <c r="Q162" s="31"/>
      <c r="R162" s="31"/>
      <c r="S162" s="31"/>
      <c r="T162" s="31"/>
      <c r="U162" s="31"/>
      <c r="V162" s="36"/>
      <c r="W162" s="36"/>
      <c r="X162" s="36"/>
      <c r="Y162" s="36"/>
      <c r="Z162" s="36"/>
      <c r="AA162" s="36"/>
      <c r="AB162" s="36"/>
      <c r="AC162" s="36"/>
      <c r="AD162" s="36"/>
      <c r="AE162" s="36"/>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4"/>
      <c r="BF162" s="34"/>
      <c r="BG162" s="34"/>
      <c r="BH162" s="34"/>
      <c r="BI162" s="34"/>
      <c r="BJ162" s="31"/>
      <c r="BK162" s="37"/>
      <c r="BL162" s="37"/>
      <c r="BM162" s="37"/>
      <c r="BN162" s="37"/>
      <c r="BO162" s="31"/>
      <c r="BP162" s="31"/>
      <c r="BQ162" s="31"/>
      <c r="BR162" s="31"/>
      <c r="BS162" s="31"/>
      <c r="BT162" s="34"/>
      <c r="BU162" s="34"/>
      <c r="BV162" s="34"/>
      <c r="BW162" s="34"/>
      <c r="BX162" s="34"/>
      <c r="BY162" s="32"/>
      <c r="BZ162" s="32"/>
      <c r="CA162" s="32"/>
      <c r="CB162" s="32"/>
      <c r="CC162" s="31"/>
      <c r="CD162" s="31"/>
      <c r="CE162" s="31"/>
      <c r="CF162" s="31"/>
      <c r="CG162" s="31"/>
      <c r="CH162" s="34"/>
      <c r="CI162" s="34"/>
      <c r="CJ162" s="34"/>
      <c r="CK162" s="34"/>
      <c r="CL162" s="34"/>
      <c r="CM162" s="33"/>
      <c r="CN162" s="33"/>
      <c r="CO162" s="33"/>
      <c r="CP162" s="33"/>
      <c r="CQ162" s="34"/>
      <c r="CR162" s="34"/>
      <c r="CS162" s="34"/>
      <c r="CT162" s="34"/>
      <c r="CU162" s="34"/>
      <c r="CV162" s="34">
        <v>15.23</v>
      </c>
      <c r="CW162" s="35">
        <f t="shared" si="24"/>
        <v>9.5779423732239319</v>
      </c>
      <c r="CX162" s="35">
        <f t="shared" si="25"/>
        <v>8.0276230003971161E-2</v>
      </c>
      <c r="CY162" s="35">
        <f t="shared" si="26"/>
        <v>3.7585159820095235E-2</v>
      </c>
      <c r="CZ162" s="35">
        <f t="shared" si="27"/>
        <v>1.4653734051738357E-3</v>
      </c>
      <c r="DA162" s="34"/>
      <c r="DB162" s="34"/>
      <c r="DC162" s="34"/>
      <c r="DD162" s="34"/>
      <c r="DE162" s="34"/>
      <c r="DF162" s="31"/>
      <c r="DG162" s="31"/>
      <c r="DH162" s="31"/>
      <c r="DI162" s="31"/>
      <c r="DJ162" s="31"/>
      <c r="DK162" s="34">
        <v>37.700000000000003</v>
      </c>
      <c r="DL162" s="38">
        <f t="shared" si="3"/>
        <v>42.785072985184705</v>
      </c>
      <c r="DM162" s="38">
        <f t="shared" si="4"/>
        <v>0.25536343941996276</v>
      </c>
      <c r="DN162" s="38">
        <f t="shared" si="5"/>
        <v>2.4601281169509329E-2</v>
      </c>
      <c r="DO162" s="38">
        <f t="shared" si="6"/>
        <v>-6.669600218858737E-3</v>
      </c>
      <c r="DP162" s="31"/>
      <c r="DQ162" s="31"/>
      <c r="DR162" s="31"/>
      <c r="DS162" s="31"/>
      <c r="DT162" s="31"/>
      <c r="DU162" s="33"/>
      <c r="DV162" s="33"/>
      <c r="DW162" s="33"/>
      <c r="DX162" s="33"/>
      <c r="DY162" s="36"/>
      <c r="DZ162" s="36"/>
      <c r="EA162" s="36"/>
      <c r="EB162" s="36"/>
      <c r="EC162" s="36"/>
      <c r="ED162" s="31"/>
      <c r="EE162" s="31"/>
      <c r="EF162" s="31"/>
      <c r="EG162" s="31"/>
      <c r="EH162" s="31"/>
      <c r="EI162" s="31"/>
      <c r="EJ162" s="31"/>
      <c r="EK162" s="31"/>
      <c r="EL162" s="31"/>
      <c r="EM162" s="31"/>
      <c r="EN162" s="34"/>
      <c r="EO162" s="34"/>
      <c r="EP162" s="34"/>
      <c r="EQ162" s="34"/>
      <c r="ER162" s="34"/>
      <c r="ES162" s="31"/>
      <c r="ET162" s="31"/>
      <c r="EU162" s="31"/>
      <c r="EV162" s="31"/>
      <c r="EW162" s="31"/>
      <c r="EX162" s="31"/>
      <c r="EY162" s="31"/>
      <c r="EZ162" s="31"/>
      <c r="FA162" s="31"/>
      <c r="FB162" s="31"/>
      <c r="FC162" s="31"/>
      <c r="FD162" s="31"/>
      <c r="FE162" s="31"/>
      <c r="FF162" s="31"/>
      <c r="FG162" s="31"/>
      <c r="FH162" s="36"/>
      <c r="FI162" s="36"/>
      <c r="FJ162" s="36"/>
      <c r="FK162" s="36"/>
      <c r="FL162" s="36"/>
      <c r="FM162" s="36"/>
      <c r="FN162" s="36"/>
      <c r="FO162" s="36"/>
      <c r="FP162" s="36"/>
      <c r="FQ162" s="36"/>
      <c r="FR162" s="34">
        <v>17.100000000000001</v>
      </c>
      <c r="FS162" s="38">
        <f t="shared" si="16"/>
        <v>16.488527458095312</v>
      </c>
      <c r="FT162" s="38">
        <f t="shared" si="17"/>
        <v>0.30894729550843203</v>
      </c>
      <c r="FU162" s="38">
        <f t="shared" si="18"/>
        <v>0.29733378790919751</v>
      </c>
      <c r="FV162" s="38">
        <f t="shared" si="19"/>
        <v>1.3840286278100045E-2</v>
      </c>
      <c r="FW162" s="36">
        <v>67</v>
      </c>
      <c r="FX162" s="41">
        <f t="shared" si="12"/>
        <v>68.49993379144658</v>
      </c>
      <c r="FY162" s="41">
        <f t="shared" si="14"/>
        <v>0.29227301111075266</v>
      </c>
      <c r="FZ162" s="41">
        <f t="shared" si="13"/>
        <v>-9.9437123158853377E-2</v>
      </c>
      <c r="GA162" s="41">
        <f t="shared" si="15"/>
        <v>-8.0081935322062307E-3</v>
      </c>
      <c r="GB162" s="33"/>
      <c r="GC162" s="33"/>
      <c r="GD162" s="33"/>
      <c r="GE162" s="33"/>
      <c r="GF162" s="31"/>
      <c r="GG162" s="31"/>
      <c r="GH162" s="31"/>
      <c r="GI162" s="31"/>
      <c r="GJ162" s="31"/>
      <c r="GK162" s="31"/>
      <c r="GL162" s="31"/>
      <c r="GM162" s="31"/>
      <c r="GN162" s="31"/>
      <c r="GO162" s="31"/>
      <c r="GP162" s="31"/>
      <c r="GQ162" s="31"/>
      <c r="GR162" s="31"/>
      <c r="GS162" s="31"/>
      <c r="GT162" s="31"/>
      <c r="GU162" s="31"/>
      <c r="GV162" s="31"/>
      <c r="GW162" s="31"/>
      <c r="GX162" s="33"/>
      <c r="GY162" s="33"/>
      <c r="GZ162" s="33"/>
      <c r="HA162" s="33"/>
      <c r="HB162" s="36"/>
      <c r="HC162" s="36"/>
      <c r="HD162" s="36"/>
      <c r="HE162" s="36"/>
      <c r="HF162" s="36"/>
      <c r="HG162" s="36">
        <v>32</v>
      </c>
      <c r="HH162" s="39">
        <f t="shared" si="8"/>
        <v>42.349100442425716</v>
      </c>
      <c r="HI162" s="40">
        <f t="shared" si="9"/>
        <v>0.16267696035220802</v>
      </c>
      <c r="HJ162" s="39">
        <f t="shared" si="10"/>
        <v>7.8251949035287316E-3</v>
      </c>
      <c r="HK162" s="39">
        <f t="shared" si="11"/>
        <v>-1.9300460532459102E-3</v>
      </c>
      <c r="HL162" s="31"/>
      <c r="HM162" s="31"/>
      <c r="HN162" s="31"/>
      <c r="HO162" s="31"/>
      <c r="HP162" s="31"/>
      <c r="HQ162" s="31">
        <v>20.38</v>
      </c>
      <c r="HR162" s="37">
        <f t="shared" si="20"/>
        <v>15.386237596900409</v>
      </c>
      <c r="HS162" s="37">
        <f t="shared" si="23"/>
        <v>0.15730733384826681</v>
      </c>
      <c r="HT162" s="37">
        <f t="shared" si="21"/>
        <v>8.396727149364959E-2</v>
      </c>
      <c r="HU162" s="37">
        <f t="shared" si="22"/>
        <v>2.5003862344892742E-3</v>
      </c>
      <c r="HV162" s="31"/>
      <c r="HW162" s="31"/>
      <c r="HX162" s="31"/>
      <c r="HY162" s="31"/>
      <c r="HZ162" s="31"/>
      <c r="IA162" s="31"/>
      <c r="IB162" s="31"/>
      <c r="IC162" s="31"/>
      <c r="ID162" s="31"/>
      <c r="IE162" s="31"/>
    </row>
    <row r="163" spans="1:239" x14ac:dyDescent="0.25">
      <c r="A163">
        <v>1934</v>
      </c>
      <c r="B163" s="34"/>
      <c r="C163" s="34"/>
      <c r="D163" s="34"/>
      <c r="E163" s="34"/>
      <c r="F163" s="34"/>
      <c r="G163" s="31"/>
      <c r="H163" s="31"/>
      <c r="I163" s="31"/>
      <c r="J163" s="31"/>
      <c r="K163" s="31"/>
      <c r="L163" s="34">
        <v>51.17</v>
      </c>
      <c r="M163" s="35">
        <f t="shared" si="0"/>
        <v>44.423385553647812</v>
      </c>
      <c r="N163" s="35">
        <f t="shared" si="7"/>
        <v>0.17964167475922935</v>
      </c>
      <c r="O163" s="35">
        <f t="shared" si="1"/>
        <v>3.081374426409027E-3</v>
      </c>
      <c r="P163" s="35">
        <f t="shared" si="2"/>
        <v>-2.8021623911556616E-3</v>
      </c>
      <c r="Q163" s="31"/>
      <c r="R163" s="31"/>
      <c r="S163" s="31"/>
      <c r="T163" s="31"/>
      <c r="U163" s="31"/>
      <c r="V163" s="36"/>
      <c r="W163" s="36"/>
      <c r="X163" s="36"/>
      <c r="Y163" s="36"/>
      <c r="Z163" s="36"/>
      <c r="AA163" s="36"/>
      <c r="AB163" s="36"/>
      <c r="AC163" s="36"/>
      <c r="AD163" s="36"/>
      <c r="AE163" s="36"/>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4"/>
      <c r="BF163" s="34"/>
      <c r="BG163" s="34"/>
      <c r="BH163" s="34"/>
      <c r="BI163" s="34"/>
      <c r="BJ163" s="31"/>
      <c r="BK163" s="37"/>
      <c r="BL163" s="37"/>
      <c r="BM163" s="37"/>
      <c r="BN163" s="37"/>
      <c r="BO163" s="31"/>
      <c r="BP163" s="31"/>
      <c r="BQ163" s="31"/>
      <c r="BR163" s="31"/>
      <c r="BS163" s="31"/>
      <c r="BT163" s="34"/>
      <c r="BU163" s="34"/>
      <c r="BV163" s="34"/>
      <c r="BW163" s="34"/>
      <c r="BX163" s="34"/>
      <c r="BY163" s="32"/>
      <c r="BZ163" s="32"/>
      <c r="CA163" s="32"/>
      <c r="CB163" s="32"/>
      <c r="CC163" s="31"/>
      <c r="CD163" s="31"/>
      <c r="CE163" s="31"/>
      <c r="CF163" s="31"/>
      <c r="CG163" s="31"/>
      <c r="CH163" s="34"/>
      <c r="CI163" s="34"/>
      <c r="CJ163" s="34"/>
      <c r="CK163" s="34"/>
      <c r="CL163" s="34"/>
      <c r="CM163" s="33"/>
      <c r="CN163" s="33"/>
      <c r="CO163" s="33"/>
      <c r="CP163" s="33"/>
      <c r="CQ163" s="34"/>
      <c r="CR163" s="34"/>
      <c r="CS163" s="34"/>
      <c r="CT163" s="34"/>
      <c r="CU163" s="34"/>
      <c r="CV163" s="34">
        <v>17.04</v>
      </c>
      <c r="CW163" s="35">
        <f t="shared" si="24"/>
        <v>10.2391870815199</v>
      </c>
      <c r="CX163" s="35">
        <f t="shared" si="25"/>
        <v>8.5064972480400916E-2</v>
      </c>
      <c r="CY163" s="35">
        <f t="shared" si="26"/>
        <v>3.9026085740983728E-2</v>
      </c>
      <c r="CZ163" s="35">
        <f t="shared" si="27"/>
        <v>1.4135407130124989E-3</v>
      </c>
      <c r="DA163" s="34"/>
      <c r="DB163" s="34"/>
      <c r="DC163" s="34"/>
      <c r="DD163" s="34"/>
      <c r="DE163" s="34"/>
      <c r="DF163" s="31"/>
      <c r="DG163" s="31"/>
      <c r="DH163" s="31"/>
      <c r="DI163" s="31"/>
      <c r="DJ163" s="31"/>
      <c r="DK163" s="34">
        <v>38.1</v>
      </c>
      <c r="DL163" s="38">
        <f t="shared" si="3"/>
        <v>44.839156421060416</v>
      </c>
      <c r="DM163" s="38">
        <f t="shared" si="4"/>
        <v>0.25801528007522867</v>
      </c>
      <c r="DN163" s="38">
        <f t="shared" si="5"/>
        <v>1.778005850963588E-2</v>
      </c>
      <c r="DO163" s="38">
        <f t="shared" si="6"/>
        <v>-6.9581271093111675E-3</v>
      </c>
      <c r="DP163" s="31"/>
      <c r="DQ163" s="31"/>
      <c r="DR163" s="31"/>
      <c r="DS163" s="31"/>
      <c r="DT163" s="31"/>
      <c r="DU163" s="33"/>
      <c r="DV163" s="33"/>
      <c r="DW163" s="33"/>
      <c r="DX163" s="33"/>
      <c r="DY163" s="36"/>
      <c r="DZ163" s="36"/>
      <c r="EA163" s="36"/>
      <c r="EB163" s="36"/>
      <c r="EC163" s="36"/>
      <c r="ED163" s="31"/>
      <c r="EE163" s="31"/>
      <c r="EF163" s="31"/>
      <c r="EG163" s="31"/>
      <c r="EH163" s="31"/>
      <c r="EI163" s="31"/>
      <c r="EJ163" s="31"/>
      <c r="EK163" s="31"/>
      <c r="EL163" s="31"/>
      <c r="EM163" s="31"/>
      <c r="EN163" s="34"/>
      <c r="EO163" s="34"/>
      <c r="EP163" s="34"/>
      <c r="EQ163" s="34"/>
      <c r="ER163" s="34"/>
      <c r="ES163" s="31"/>
      <c r="ET163" s="31"/>
      <c r="EU163" s="31"/>
      <c r="EV163" s="31"/>
      <c r="EW163" s="31"/>
      <c r="EX163" s="31"/>
      <c r="EY163" s="31"/>
      <c r="EZ163" s="31"/>
      <c r="FA163" s="31"/>
      <c r="FB163" s="31"/>
      <c r="FC163" s="31"/>
      <c r="FD163" s="31"/>
      <c r="FE163" s="31"/>
      <c r="FF163" s="31"/>
      <c r="FG163" s="31"/>
      <c r="FH163" s="36"/>
      <c r="FI163" s="36"/>
      <c r="FJ163" s="36"/>
      <c r="FK163" s="36"/>
      <c r="FL163" s="36"/>
      <c r="FM163" s="36"/>
      <c r="FN163" s="36"/>
      <c r="FO163" s="36"/>
      <c r="FP163" s="36"/>
      <c r="FQ163" s="36"/>
      <c r="FR163" s="34">
        <v>19.7</v>
      </c>
      <c r="FS163" s="38">
        <f t="shared" si="16"/>
        <v>19.110800601508966</v>
      </c>
      <c r="FT163" s="38">
        <f t="shared" si="17"/>
        <v>0.34683730465925167</v>
      </c>
      <c r="FU163" s="38">
        <f t="shared" si="18"/>
        <v>0.30767967547020991</v>
      </c>
      <c r="FV163" s="38">
        <f t="shared" si="19"/>
        <v>6.4797786825951257E-3</v>
      </c>
      <c r="FW163" s="36">
        <v>67</v>
      </c>
      <c r="FX163" s="41">
        <f t="shared" si="12"/>
        <v>70.787143937533614</v>
      </c>
      <c r="FY163" s="41">
        <f t="shared" si="14"/>
        <v>0.27938251549809678</v>
      </c>
      <c r="FZ163" s="41">
        <f t="shared" si="13"/>
        <v>-0.10649381117750505</v>
      </c>
      <c r="GA163" s="41">
        <f t="shared" si="15"/>
        <v>-6.1072940552130929E-3</v>
      </c>
      <c r="GB163" s="33"/>
      <c r="GC163" s="33"/>
      <c r="GD163" s="33"/>
      <c r="GE163" s="33"/>
      <c r="GF163" s="31"/>
      <c r="GG163" s="31"/>
      <c r="GH163" s="31"/>
      <c r="GI163" s="31"/>
      <c r="GJ163" s="31"/>
      <c r="GK163" s="31"/>
      <c r="GL163" s="31"/>
      <c r="GM163" s="31"/>
      <c r="GN163" s="31"/>
      <c r="GO163" s="31"/>
      <c r="GP163" s="31"/>
      <c r="GQ163" s="31"/>
      <c r="GR163" s="31"/>
      <c r="GS163" s="31"/>
      <c r="GT163" s="31"/>
      <c r="GU163" s="31"/>
      <c r="GV163" s="31"/>
      <c r="GW163" s="31"/>
      <c r="GX163" s="33"/>
      <c r="GY163" s="33"/>
      <c r="GZ163" s="33"/>
      <c r="HA163" s="33"/>
      <c r="HB163" s="36"/>
      <c r="HC163" s="36"/>
      <c r="HD163" s="36"/>
      <c r="HE163" s="36"/>
      <c r="HF163" s="36"/>
      <c r="HG163" s="36">
        <v>31</v>
      </c>
      <c r="HH163" s="39">
        <f t="shared" si="8"/>
        <v>43.654105173206204</v>
      </c>
      <c r="HI163" s="40">
        <f t="shared" si="9"/>
        <v>0.16353355616019583</v>
      </c>
      <c r="HJ163" s="39">
        <f t="shared" si="10"/>
        <v>5.8734099904708594E-3</v>
      </c>
      <c r="HK163" s="39">
        <f t="shared" si="11"/>
        <v>-1.9716053691287067E-3</v>
      </c>
      <c r="HL163" s="31"/>
      <c r="HM163" s="31"/>
      <c r="HN163" s="31"/>
      <c r="HO163" s="31"/>
      <c r="HP163" s="31"/>
      <c r="HQ163" s="31">
        <v>20.46</v>
      </c>
      <c r="HR163" s="37">
        <f t="shared" si="20"/>
        <v>16.68707690370784</v>
      </c>
      <c r="HS163" s="37">
        <f t="shared" si="23"/>
        <v>0.16794954958914463</v>
      </c>
      <c r="HT163" s="37">
        <f t="shared" si="21"/>
        <v>8.6224352492254491E-2</v>
      </c>
      <c r="HU163" s="37">
        <f t="shared" si="22"/>
        <v>1.9973555580400162E-3</v>
      </c>
      <c r="HV163" s="31"/>
      <c r="HW163" s="31"/>
      <c r="HX163" s="31"/>
      <c r="HY163" s="31"/>
      <c r="HZ163" s="31"/>
      <c r="IA163" s="31"/>
      <c r="IB163" s="31"/>
      <c r="IC163" s="31"/>
      <c r="ID163" s="31"/>
      <c r="IE163" s="31"/>
    </row>
    <row r="164" spans="1:239" x14ac:dyDescent="0.25">
      <c r="A164">
        <v>1935</v>
      </c>
      <c r="B164" s="34"/>
      <c r="C164" s="34"/>
      <c r="D164" s="34"/>
      <c r="E164" s="34"/>
      <c r="F164" s="34"/>
      <c r="G164" s="31"/>
      <c r="H164" s="31"/>
      <c r="I164" s="31"/>
      <c r="J164" s="31"/>
      <c r="K164" s="31"/>
      <c r="L164" s="34">
        <v>52.18</v>
      </c>
      <c r="M164" s="35">
        <f t="shared" si="0"/>
        <v>45.861591791024743</v>
      </c>
      <c r="N164" s="35">
        <f t="shared" si="7"/>
        <v>0.17985132382751351</v>
      </c>
      <c r="O164" s="35">
        <f t="shared" si="1"/>
        <v>2.7082413498990935E-4</v>
      </c>
      <c r="P164" s="35">
        <f t="shared" si="2"/>
        <v>-2.8152779442794044E-3</v>
      </c>
      <c r="Q164" s="31"/>
      <c r="R164" s="31"/>
      <c r="S164" s="31"/>
      <c r="T164" s="31"/>
      <c r="U164" s="31"/>
      <c r="V164" s="36"/>
      <c r="W164" s="36"/>
      <c r="X164" s="36"/>
      <c r="Y164" s="36"/>
      <c r="Z164" s="36"/>
      <c r="AA164" s="36"/>
      <c r="AB164" s="36"/>
      <c r="AC164" s="36"/>
      <c r="AD164" s="36"/>
      <c r="AE164" s="36"/>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4"/>
      <c r="BF164" s="34"/>
      <c r="BG164" s="34"/>
      <c r="BH164" s="34"/>
      <c r="BI164" s="34"/>
      <c r="BJ164" s="31"/>
      <c r="BK164" s="37"/>
      <c r="BL164" s="37"/>
      <c r="BM164" s="37"/>
      <c r="BN164" s="37"/>
      <c r="BO164" s="31"/>
      <c r="BP164" s="31"/>
      <c r="BQ164" s="31"/>
      <c r="BR164" s="31"/>
      <c r="BS164" s="31"/>
      <c r="BT164" s="34"/>
      <c r="BU164" s="34"/>
      <c r="BV164" s="34"/>
      <c r="BW164" s="34"/>
      <c r="BX164" s="34"/>
      <c r="BY164" s="32"/>
      <c r="BZ164" s="32"/>
      <c r="CA164" s="32"/>
      <c r="CB164" s="32"/>
      <c r="CC164" s="31"/>
      <c r="CD164" s="31"/>
      <c r="CE164" s="31"/>
      <c r="CF164" s="31"/>
      <c r="CG164" s="31"/>
      <c r="CH164" s="34"/>
      <c r="CI164" s="34"/>
      <c r="CJ164" s="34"/>
      <c r="CK164" s="34"/>
      <c r="CL164" s="34"/>
      <c r="CM164" s="33"/>
      <c r="CN164" s="33"/>
      <c r="CO164" s="33"/>
      <c r="CP164" s="33"/>
      <c r="CQ164" s="34"/>
      <c r="CR164" s="34"/>
      <c r="CS164" s="34"/>
      <c r="CT164" s="34"/>
      <c r="CU164" s="34"/>
      <c r="CV164" s="34">
        <v>18.84</v>
      </c>
      <c r="CW164" s="35">
        <f t="shared" si="24"/>
        <v>10.939452805320665</v>
      </c>
      <c r="CX164" s="35">
        <f t="shared" si="25"/>
        <v>9.0030215160439866E-2</v>
      </c>
      <c r="CY164" s="35">
        <f t="shared" si="26"/>
        <v>4.0406085278367448E-2</v>
      </c>
      <c r="CZ164" s="35">
        <f t="shared" si="27"/>
        <v>1.3432423335273055E-3</v>
      </c>
      <c r="DA164" s="34"/>
      <c r="DB164" s="34"/>
      <c r="DC164" s="34"/>
      <c r="DD164" s="34"/>
      <c r="DE164" s="34"/>
      <c r="DF164" s="31"/>
      <c r="DG164" s="31"/>
      <c r="DH164" s="31"/>
      <c r="DI164" s="31"/>
      <c r="DJ164" s="31"/>
      <c r="DK164" s="34">
        <v>40.6</v>
      </c>
      <c r="DL164" s="38">
        <f t="shared" si="3"/>
        <v>46.910999626442106</v>
      </c>
      <c r="DM164" s="38">
        <f t="shared" si="4"/>
        <v>0.25979831443772178</v>
      </c>
      <c r="DN164" s="38">
        <f t="shared" si="5"/>
        <v>1.0715719904855576E-2</v>
      </c>
      <c r="DO164" s="38">
        <f t="shared" si="6"/>
        <v>-7.1546597785370489E-3</v>
      </c>
      <c r="DP164" s="31"/>
      <c r="DQ164" s="31"/>
      <c r="DR164" s="31"/>
      <c r="DS164" s="31"/>
      <c r="DT164" s="31"/>
      <c r="DU164" s="33"/>
      <c r="DV164" s="33"/>
      <c r="DW164" s="33"/>
      <c r="DX164" s="33"/>
      <c r="DY164" s="36"/>
      <c r="DZ164" s="36"/>
      <c r="EA164" s="36"/>
      <c r="EB164" s="36"/>
      <c r="EC164" s="36"/>
      <c r="ED164" s="31"/>
      <c r="EE164" s="31"/>
      <c r="EF164" s="31"/>
      <c r="EG164" s="31"/>
      <c r="EH164" s="31"/>
      <c r="EI164" s="31"/>
      <c r="EJ164" s="31"/>
      <c r="EK164" s="31"/>
      <c r="EL164" s="31"/>
      <c r="EM164" s="31"/>
      <c r="EN164" s="34"/>
      <c r="EO164" s="34"/>
      <c r="EP164" s="34"/>
      <c r="EQ164" s="34"/>
      <c r="ER164" s="34"/>
      <c r="ES164" s="31"/>
      <c r="ET164" s="31"/>
      <c r="EU164" s="31"/>
      <c r="EV164" s="31"/>
      <c r="EW164" s="31"/>
      <c r="EX164" s="31"/>
      <c r="EY164" s="31"/>
      <c r="EZ164" s="31"/>
      <c r="FA164" s="31"/>
      <c r="FB164" s="31"/>
      <c r="FC164" s="31"/>
      <c r="FD164" s="31"/>
      <c r="FE164" s="31"/>
      <c r="FF164" s="31"/>
      <c r="FG164" s="31"/>
      <c r="FH164" s="36"/>
      <c r="FI164" s="36"/>
      <c r="FJ164" s="36"/>
      <c r="FK164" s="36"/>
      <c r="FL164" s="36"/>
      <c r="FM164" s="36"/>
      <c r="FN164" s="36"/>
      <c r="FO164" s="36"/>
      <c r="FP164" s="36"/>
      <c r="FQ164" s="36"/>
      <c r="FR164" s="34">
        <v>23.3</v>
      </c>
      <c r="FS164" s="38">
        <f t="shared" si="16"/>
        <v>22.040047412137508</v>
      </c>
      <c r="FT164" s="38">
        <f t="shared" si="17"/>
        <v>0.38551428495435081</v>
      </c>
      <c r="FU164" s="38">
        <f t="shared" si="18"/>
        <v>0.30955887511639246</v>
      </c>
      <c r="FV164" s="38">
        <f t="shared" si="19"/>
        <v>-3.07474079504816E-3</v>
      </c>
      <c r="FW164" s="36">
        <v>68.5</v>
      </c>
      <c r="FX164" s="41">
        <f t="shared" si="12"/>
        <v>72.968017546081526</v>
      </c>
      <c r="FY164" s="41">
        <f t="shared" si="14"/>
        <v>0.2657281537197364</v>
      </c>
      <c r="FZ164" s="41">
        <f t="shared" si="13"/>
        <v>-0.11166619656474824</v>
      </c>
      <c r="GA164" s="41">
        <f t="shared" si="15"/>
        <v>-4.2495162312903957E-3</v>
      </c>
      <c r="GB164" s="33"/>
      <c r="GC164" s="33"/>
      <c r="GD164" s="33"/>
      <c r="GE164" s="33"/>
      <c r="GF164" s="31"/>
      <c r="GG164" s="31"/>
      <c r="GH164" s="31"/>
      <c r="GI164" s="31"/>
      <c r="GJ164" s="31"/>
      <c r="GK164" s="31"/>
      <c r="GL164" s="31"/>
      <c r="GM164" s="31"/>
      <c r="GN164" s="31"/>
      <c r="GO164" s="31"/>
      <c r="GP164" s="31"/>
      <c r="GQ164" s="31"/>
      <c r="GR164" s="31"/>
      <c r="GS164" s="31"/>
      <c r="GT164" s="31"/>
      <c r="GU164" s="31"/>
      <c r="GV164" s="31"/>
      <c r="GW164" s="31"/>
      <c r="GX164" s="33"/>
      <c r="GY164" s="33"/>
      <c r="GZ164" s="33"/>
      <c r="HA164" s="33"/>
      <c r="HB164" s="36"/>
      <c r="HC164" s="36"/>
      <c r="HD164" s="36"/>
      <c r="HE164" s="36"/>
      <c r="HF164" s="36"/>
      <c r="HG164" s="36">
        <v>32</v>
      </c>
      <c r="HH164" s="39">
        <f t="shared" si="8"/>
        <v>44.964980335185743</v>
      </c>
      <c r="HI164" s="40">
        <f t="shared" si="9"/>
        <v>0.16414382377404707</v>
      </c>
      <c r="HJ164" s="39">
        <f t="shared" si="10"/>
        <v>3.8859026110754009E-3</v>
      </c>
      <c r="HK164" s="39">
        <f t="shared" si="11"/>
        <v>-2.0014142563877096E-3</v>
      </c>
      <c r="HL164" s="31"/>
      <c r="HM164" s="31"/>
      <c r="HN164" s="31"/>
      <c r="HO164" s="31"/>
      <c r="HP164" s="31"/>
      <c r="HQ164" s="31">
        <v>21.27</v>
      </c>
      <c r="HR164" s="37">
        <f t="shared" si="20"/>
        <v>18.074094507000716</v>
      </c>
      <c r="HS164" s="37">
        <f t="shared" si="23"/>
        <v>0.17884039222670198</v>
      </c>
      <c r="HT164" s="37">
        <f t="shared" si="21"/>
        <v>8.7928636299636057E-2</v>
      </c>
      <c r="HU164" s="37">
        <f t="shared" si="22"/>
        <v>1.3943773199672793E-3</v>
      </c>
      <c r="HV164" s="31"/>
      <c r="HW164" s="31"/>
      <c r="HX164" s="31"/>
      <c r="HY164" s="31"/>
      <c r="HZ164" s="31"/>
      <c r="IA164" s="31"/>
      <c r="IB164" s="31"/>
      <c r="IC164" s="31"/>
      <c r="ID164" s="31"/>
      <c r="IE164" s="31"/>
    </row>
    <row r="165" spans="1:239" x14ac:dyDescent="0.25">
      <c r="A165">
        <v>1936</v>
      </c>
      <c r="B165" s="34"/>
      <c r="C165" s="34"/>
      <c r="D165" s="34"/>
      <c r="E165" s="34"/>
      <c r="F165" s="34"/>
      <c r="G165" s="31"/>
      <c r="H165" s="31"/>
      <c r="I165" s="31"/>
      <c r="J165" s="31"/>
      <c r="K165" s="31"/>
      <c r="L165" s="34">
        <v>54.49</v>
      </c>
      <c r="M165" s="35">
        <f t="shared" si="0"/>
        <v>47.300068675994297</v>
      </c>
      <c r="N165" s="35">
        <f t="shared" si="7"/>
        <v>0.17970929254625045</v>
      </c>
      <c r="O165" s="35">
        <f t="shared" si="1"/>
        <v>-2.5418429043165798E-3</v>
      </c>
      <c r="P165" s="35">
        <f t="shared" si="2"/>
        <v>-2.8063900223927267E-3</v>
      </c>
      <c r="Q165" s="31"/>
      <c r="R165" s="31"/>
      <c r="S165" s="31"/>
      <c r="T165" s="31"/>
      <c r="U165" s="31"/>
      <c r="V165" s="36"/>
      <c r="W165" s="36"/>
      <c r="X165" s="36"/>
      <c r="Y165" s="36"/>
      <c r="Z165" s="36"/>
      <c r="AA165" s="36"/>
      <c r="AB165" s="36"/>
      <c r="AC165" s="36"/>
      <c r="AD165" s="36"/>
      <c r="AE165" s="36"/>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4"/>
      <c r="BF165" s="34"/>
      <c r="BG165" s="34"/>
      <c r="BH165" s="34"/>
      <c r="BI165" s="34"/>
      <c r="BJ165" s="31"/>
      <c r="BK165" s="37"/>
      <c r="BL165" s="37"/>
      <c r="BM165" s="37"/>
      <c r="BN165" s="37"/>
      <c r="BO165" s="31"/>
      <c r="BP165" s="31"/>
      <c r="BQ165" s="31"/>
      <c r="BR165" s="31"/>
      <c r="BS165" s="31"/>
      <c r="BT165" s="34"/>
      <c r="BU165" s="34"/>
      <c r="BV165" s="34"/>
      <c r="BW165" s="34"/>
      <c r="BX165" s="34"/>
      <c r="BY165" s="32"/>
      <c r="BZ165" s="32"/>
      <c r="CA165" s="32"/>
      <c r="CB165" s="32"/>
      <c r="CC165" s="31"/>
      <c r="CD165" s="31"/>
      <c r="CE165" s="31"/>
      <c r="CF165" s="31"/>
      <c r="CG165" s="31"/>
      <c r="CH165" s="34"/>
      <c r="CI165" s="34"/>
      <c r="CJ165" s="34"/>
      <c r="CK165" s="34"/>
      <c r="CL165" s="34"/>
      <c r="CM165" s="33"/>
      <c r="CN165" s="33"/>
      <c r="CO165" s="33"/>
      <c r="CP165" s="33"/>
      <c r="CQ165" s="34"/>
      <c r="CR165" s="34"/>
      <c r="CS165" s="34"/>
      <c r="CT165" s="34"/>
      <c r="CU165" s="34"/>
      <c r="CV165" s="34">
        <v>20.82</v>
      </c>
      <c r="CW165" s="35">
        <f t="shared" si="24"/>
        <v>11.68011793653524</v>
      </c>
      <c r="CX165" s="35">
        <f t="shared" si="25"/>
        <v>9.5163153771493592E-2</v>
      </c>
      <c r="CY165" s="35">
        <f t="shared" si="26"/>
        <v>4.1705871536122076E-2</v>
      </c>
      <c r="CZ165" s="35">
        <f t="shared" si="27"/>
        <v>1.2528513595814277E-3</v>
      </c>
      <c r="DA165" s="34"/>
      <c r="DB165" s="34"/>
      <c r="DC165" s="34"/>
      <c r="DD165" s="34"/>
      <c r="DE165" s="34"/>
      <c r="DF165" s="31"/>
      <c r="DG165" s="31"/>
      <c r="DH165" s="31"/>
      <c r="DI165" s="31"/>
      <c r="DJ165" s="31"/>
      <c r="DK165" s="34">
        <v>45.6</v>
      </c>
      <c r="DL165" s="38">
        <f t="shared" si="3"/>
        <v>48.993546196644246</v>
      </c>
      <c r="DM165" s="38">
        <f t="shared" si="4"/>
        <v>0.26068803553067815</v>
      </c>
      <c r="DN165" s="38">
        <f t="shared" si="5"/>
        <v>3.5033377437633365E-3</v>
      </c>
      <c r="DO165" s="38">
        <f t="shared" si="6"/>
        <v>-7.2534902055763923E-3</v>
      </c>
      <c r="DP165" s="31"/>
      <c r="DQ165" s="31"/>
      <c r="DR165" s="31"/>
      <c r="DS165" s="31"/>
      <c r="DT165" s="31"/>
      <c r="DU165" s="33"/>
      <c r="DV165" s="33"/>
      <c r="DW165" s="33"/>
      <c r="DX165" s="33"/>
      <c r="DY165" s="36"/>
      <c r="DZ165" s="36"/>
      <c r="EA165" s="36"/>
      <c r="EB165" s="36"/>
      <c r="EC165" s="36"/>
      <c r="ED165" s="31"/>
      <c r="EE165" s="31"/>
      <c r="EF165" s="31"/>
      <c r="EG165" s="31"/>
      <c r="EH165" s="31"/>
      <c r="EI165" s="31"/>
      <c r="EJ165" s="31"/>
      <c r="EK165" s="31"/>
      <c r="EL165" s="31"/>
      <c r="EM165" s="31"/>
      <c r="EN165" s="34"/>
      <c r="EO165" s="34"/>
      <c r="EP165" s="34"/>
      <c r="EQ165" s="34"/>
      <c r="ER165" s="34"/>
      <c r="ES165" s="31"/>
      <c r="ET165" s="31"/>
      <c r="EU165" s="31"/>
      <c r="EV165" s="31"/>
      <c r="EW165" s="31"/>
      <c r="EX165" s="31"/>
      <c r="EY165" s="31"/>
      <c r="EZ165" s="31"/>
      <c r="FA165" s="31"/>
      <c r="FB165" s="31"/>
      <c r="FC165" s="31"/>
      <c r="FD165" s="31"/>
      <c r="FE165" s="31"/>
      <c r="FF165" s="31"/>
      <c r="FG165" s="31"/>
      <c r="FH165" s="36"/>
      <c r="FI165" s="36"/>
      <c r="FJ165" s="36"/>
      <c r="FK165" s="36"/>
      <c r="FL165" s="36"/>
      <c r="FM165" s="36"/>
      <c r="FN165" s="36"/>
      <c r="FO165" s="36"/>
      <c r="FP165" s="36"/>
      <c r="FQ165" s="36"/>
      <c r="FR165" s="34">
        <v>28.3</v>
      </c>
      <c r="FS165" s="38">
        <f t="shared" si="16"/>
        <v>25.277971738151376</v>
      </c>
      <c r="FT165" s="38">
        <f t="shared" si="17"/>
        <v>0.42378663896437296</v>
      </c>
      <c r="FU165" s="38">
        <f t="shared" si="18"/>
        <v>0.30088304312733594</v>
      </c>
      <c r="FV165" s="38">
        <f t="shared" si="19"/>
        <v>-1.4559171180001058E-2</v>
      </c>
      <c r="FW165" s="36">
        <v>70</v>
      </c>
      <c r="FX165" s="41">
        <f t="shared" si="12"/>
        <v>75.037376257883565</v>
      </c>
      <c r="FY165" s="41">
        <f t="shared" si="14"/>
        <v>0.25154158248010683</v>
      </c>
      <c r="FZ165" s="41">
        <f t="shared" si="13"/>
        <v>-0.11502541629910237</v>
      </c>
      <c r="GA165" s="41">
        <f t="shared" si="15"/>
        <v>-2.4890657835752541E-3</v>
      </c>
      <c r="GB165" s="33"/>
      <c r="GC165" s="33"/>
      <c r="GD165" s="33"/>
      <c r="GE165" s="33"/>
      <c r="GF165" s="31"/>
      <c r="GG165" s="31"/>
      <c r="GH165" s="31"/>
      <c r="GI165" s="31"/>
      <c r="GJ165" s="31"/>
      <c r="GK165" s="31"/>
      <c r="GL165" s="31"/>
      <c r="GM165" s="31"/>
      <c r="GN165" s="31"/>
      <c r="GO165" s="31"/>
      <c r="GP165" s="31"/>
      <c r="GQ165" s="31"/>
      <c r="GR165" s="31"/>
      <c r="GS165" s="31"/>
      <c r="GT165" s="31"/>
      <c r="GU165" s="31"/>
      <c r="GV165" s="31"/>
      <c r="GW165" s="31"/>
      <c r="GX165" s="33"/>
      <c r="GY165" s="33"/>
      <c r="GZ165" s="33"/>
      <c r="HA165" s="33"/>
      <c r="HB165" s="36"/>
      <c r="HC165" s="36"/>
      <c r="HD165" s="36"/>
      <c r="HE165" s="36"/>
      <c r="HF165" s="36"/>
      <c r="HG165" s="36">
        <v>33</v>
      </c>
      <c r="HH165" s="39">
        <f t="shared" si="8"/>
        <v>46.279739417918478</v>
      </c>
      <c r="HI165" s="40">
        <f t="shared" si="9"/>
        <v>0.16450404109850214</v>
      </c>
      <c r="HJ165" s="39">
        <f t="shared" si="10"/>
        <v>1.8746283768075454E-3</v>
      </c>
      <c r="HK165" s="39">
        <f t="shared" si="11"/>
        <v>-2.019087639541276E-3</v>
      </c>
      <c r="HL165" s="31"/>
      <c r="HM165" s="31"/>
      <c r="HN165" s="31"/>
      <c r="HO165" s="31"/>
      <c r="HP165" s="31"/>
      <c r="HQ165" s="31">
        <v>22.28</v>
      </c>
      <c r="HR165" s="37">
        <f t="shared" si="20"/>
        <v>19.548986285990534</v>
      </c>
      <c r="HS165" s="37">
        <f t="shared" si="23"/>
        <v>0.18990447874961866</v>
      </c>
      <c r="HT165" s="37">
        <f t="shared" si="21"/>
        <v>8.8979420980250579E-2</v>
      </c>
      <c r="HU165" s="37">
        <f t="shared" si="22"/>
        <v>6.9045338319698797E-4</v>
      </c>
      <c r="HV165" s="31"/>
      <c r="HW165" s="31"/>
      <c r="HX165" s="31"/>
      <c r="HY165" s="31"/>
      <c r="HZ165" s="31"/>
      <c r="IA165" s="31"/>
      <c r="IB165" s="31"/>
      <c r="IC165" s="31"/>
      <c r="ID165" s="31"/>
      <c r="IE165" s="31"/>
    </row>
    <row r="166" spans="1:239" x14ac:dyDescent="0.25">
      <c r="A166">
        <v>1937</v>
      </c>
      <c r="B166" s="34"/>
      <c r="C166" s="34"/>
      <c r="D166" s="34"/>
      <c r="E166" s="34"/>
      <c r="F166" s="34"/>
      <c r="G166" s="31"/>
      <c r="H166" s="31"/>
      <c r="I166" s="31"/>
      <c r="J166" s="31"/>
      <c r="K166" s="31"/>
      <c r="L166" s="34">
        <v>55.81</v>
      </c>
      <c r="M166" s="35">
        <f t="shared" si="0"/>
        <v>48.736005373051597</v>
      </c>
      <c r="N166" s="35">
        <f t="shared" si="7"/>
        <v>0.17921669036855306</v>
      </c>
      <c r="O166" s="35">
        <f t="shared" si="1"/>
        <v>-5.3346665165315693E-3</v>
      </c>
      <c r="P166" s="35">
        <f t="shared" si="2"/>
        <v>-2.775645979098761E-3</v>
      </c>
      <c r="Q166" s="31"/>
      <c r="R166" s="31"/>
      <c r="S166" s="31"/>
      <c r="T166" s="31"/>
      <c r="U166" s="31"/>
      <c r="V166" s="36"/>
      <c r="W166" s="36"/>
      <c r="X166" s="36"/>
      <c r="Y166" s="36"/>
      <c r="Z166" s="36"/>
      <c r="AA166" s="36"/>
      <c r="AB166" s="36"/>
      <c r="AC166" s="36"/>
      <c r="AD166" s="36"/>
      <c r="AE166" s="36"/>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4"/>
      <c r="BF166" s="34"/>
      <c r="BG166" s="34"/>
      <c r="BH166" s="34"/>
      <c r="BI166" s="34"/>
      <c r="BJ166" s="31"/>
      <c r="BK166" s="37"/>
      <c r="BL166" s="37"/>
      <c r="BM166" s="37"/>
      <c r="BN166" s="37"/>
      <c r="BO166" s="31"/>
      <c r="BP166" s="31"/>
      <c r="BQ166" s="31"/>
      <c r="BR166" s="31"/>
      <c r="BS166" s="31"/>
      <c r="BT166" s="34"/>
      <c r="BU166" s="34"/>
      <c r="BV166" s="34"/>
      <c r="BW166" s="34"/>
      <c r="BX166" s="34"/>
      <c r="BY166" s="32"/>
      <c r="BZ166" s="32"/>
      <c r="CA166" s="32"/>
      <c r="CB166" s="32"/>
      <c r="CC166" s="31"/>
      <c r="CD166" s="31"/>
      <c r="CE166" s="31"/>
      <c r="CF166" s="31"/>
      <c r="CG166" s="31"/>
      <c r="CH166" s="34"/>
      <c r="CI166" s="34"/>
      <c r="CJ166" s="34"/>
      <c r="CK166" s="34"/>
      <c r="CL166" s="34"/>
      <c r="CM166" s="33"/>
      <c r="CN166" s="33"/>
      <c r="CO166" s="33"/>
      <c r="CP166" s="33"/>
      <c r="CQ166" s="34"/>
      <c r="CR166" s="34"/>
      <c r="CS166" s="34"/>
      <c r="CT166" s="34"/>
      <c r="CU166" s="34"/>
      <c r="CV166" s="34">
        <v>22.89</v>
      </c>
      <c r="CW166" s="35">
        <f t="shared" si="24"/>
        <v>12.462480522637412</v>
      </c>
      <c r="CX166" s="35">
        <f t="shared" si="25"/>
        <v>0.10045247372867834</v>
      </c>
      <c r="CY166" s="35">
        <f t="shared" si="26"/>
        <v>4.2904586647358245E-2</v>
      </c>
      <c r="CZ166" s="35">
        <f t="shared" si="27"/>
        <v>1.1408624095152399E-3</v>
      </c>
      <c r="DA166" s="34"/>
      <c r="DB166" s="34"/>
      <c r="DC166" s="34"/>
      <c r="DD166" s="34"/>
      <c r="DE166" s="34"/>
      <c r="DF166" s="31"/>
      <c r="DG166" s="31"/>
      <c r="DH166" s="31"/>
      <c r="DI166" s="31"/>
      <c r="DJ166" s="31"/>
      <c r="DK166" s="34">
        <v>49.9</v>
      </c>
      <c r="DL166" s="38">
        <f t="shared" si="3"/>
        <v>51.079592044525761</v>
      </c>
      <c r="DM166" s="38">
        <f t="shared" si="4"/>
        <v>0.26067211984127858</v>
      </c>
      <c r="DN166" s="38">
        <f t="shared" si="5"/>
        <v>-3.7576932325062698E-3</v>
      </c>
      <c r="DO166" s="38">
        <f t="shared" si="6"/>
        <v>-7.2517178303243201E-3</v>
      </c>
      <c r="DP166" s="31"/>
      <c r="DQ166" s="31"/>
      <c r="DR166" s="31"/>
      <c r="DS166" s="31"/>
      <c r="DT166" s="31"/>
      <c r="DU166" s="33"/>
      <c r="DV166" s="33"/>
      <c r="DW166" s="33"/>
      <c r="DX166" s="33"/>
      <c r="DY166" s="36"/>
      <c r="DZ166" s="36"/>
      <c r="EA166" s="36"/>
      <c r="EB166" s="36"/>
      <c r="EC166" s="36"/>
      <c r="ED166" s="31"/>
      <c r="EE166" s="31"/>
      <c r="EF166" s="31"/>
      <c r="EG166" s="31"/>
      <c r="EH166" s="31"/>
      <c r="EI166" s="31"/>
      <c r="EJ166" s="31"/>
      <c r="EK166" s="31"/>
      <c r="EL166" s="31"/>
      <c r="EM166" s="31"/>
      <c r="EN166" s="34"/>
      <c r="EO166" s="34"/>
      <c r="EP166" s="34"/>
      <c r="EQ166" s="34"/>
      <c r="ER166" s="34"/>
      <c r="ES166" s="31"/>
      <c r="ET166" s="31"/>
      <c r="EU166" s="31"/>
      <c r="EV166" s="31"/>
      <c r="EW166" s="31"/>
      <c r="EX166" s="31"/>
      <c r="EY166" s="31"/>
      <c r="EZ166" s="31"/>
      <c r="FA166" s="31"/>
      <c r="FB166" s="31"/>
      <c r="FC166" s="31"/>
      <c r="FD166" s="31"/>
      <c r="FE166" s="31"/>
      <c r="FF166" s="31"/>
      <c r="FG166" s="31"/>
      <c r="FH166" s="36"/>
      <c r="FI166" s="36"/>
      <c r="FJ166" s="36"/>
      <c r="FK166" s="36"/>
      <c r="FL166" s="36"/>
      <c r="FM166" s="36"/>
      <c r="FN166" s="36"/>
      <c r="FO166" s="36"/>
      <c r="FP166" s="36"/>
      <c r="FQ166" s="36"/>
      <c r="FR166" s="34">
        <v>33.299999999999997</v>
      </c>
      <c r="FS166" s="38">
        <f t="shared" si="16"/>
        <v>28.815758123499283</v>
      </c>
      <c r="FT166" s="38">
        <f t="shared" si="17"/>
        <v>0.46022509767134495</v>
      </c>
      <c r="FU166" s="38">
        <f t="shared" si="18"/>
        <v>0.27999455067177109</v>
      </c>
      <c r="FV166" s="38">
        <f t="shared" si="19"/>
        <v>-2.7369683562688318E-2</v>
      </c>
      <c r="FW166" s="36">
        <v>73</v>
      </c>
      <c r="FX166" s="41">
        <f t="shared" si="12"/>
        <v>76.99185083246735</v>
      </c>
      <c r="FY166" s="41">
        <f t="shared" si="14"/>
        <v>0.23704241379800328</v>
      </c>
      <c r="FZ166" s="41">
        <f t="shared" si="13"/>
        <v>-0.11669111494553153</v>
      </c>
      <c r="GA166" s="41">
        <f t="shared" si="15"/>
        <v>-8.6856689649531503E-4</v>
      </c>
      <c r="GB166" s="33"/>
      <c r="GC166" s="33"/>
      <c r="GD166" s="33"/>
      <c r="GE166" s="33"/>
      <c r="GF166" s="31"/>
      <c r="GG166" s="31"/>
      <c r="GH166" s="31"/>
      <c r="GI166" s="31"/>
      <c r="GJ166" s="31"/>
      <c r="GK166" s="31"/>
      <c r="GL166" s="31"/>
      <c r="GM166" s="31"/>
      <c r="GN166" s="31"/>
      <c r="GO166" s="31"/>
      <c r="GP166" s="31"/>
      <c r="GQ166" s="31"/>
      <c r="GR166" s="31"/>
      <c r="GS166" s="31"/>
      <c r="GT166" s="31"/>
      <c r="GU166" s="31"/>
      <c r="GV166" s="31"/>
      <c r="GW166" s="31"/>
      <c r="GX166" s="33"/>
      <c r="GY166" s="33"/>
      <c r="GZ166" s="33"/>
      <c r="HA166" s="33"/>
      <c r="HB166" s="36"/>
      <c r="HC166" s="36"/>
      <c r="HD166" s="36"/>
      <c r="HE166" s="36"/>
      <c r="HF166" s="36"/>
      <c r="HG166" s="36">
        <v>34</v>
      </c>
      <c r="HH166" s="39">
        <f t="shared" si="8"/>
        <v>47.596372169794741</v>
      </c>
      <c r="HI166" s="40">
        <f t="shared" si="9"/>
        <v>0.16461200135588341</v>
      </c>
      <c r="HJ166" s="39">
        <f t="shared" si="10"/>
        <v>-1.481491504741707E-4</v>
      </c>
      <c r="HK166" s="39">
        <f t="shared" si="11"/>
        <v>-2.0243958342906283E-3</v>
      </c>
      <c r="HL166" s="31"/>
      <c r="HM166" s="31"/>
      <c r="HN166" s="31"/>
      <c r="HO166" s="31"/>
      <c r="HP166" s="31"/>
      <c r="HQ166" s="31">
        <v>23.73</v>
      </c>
      <c r="HR166" s="37">
        <f t="shared" si="20"/>
        <v>21.11279467138981</v>
      </c>
      <c r="HS166" s="37">
        <f t="shared" si="23"/>
        <v>0.20105384313159635</v>
      </c>
      <c r="HT166" s="37">
        <f t="shared" si="21"/>
        <v>8.9276643082147208E-2</v>
      </c>
      <c r="HU166" s="37">
        <f t="shared" si="22"/>
        <v>-1.1203819720214406E-4</v>
      </c>
      <c r="HV166" s="31"/>
      <c r="HW166" s="31"/>
      <c r="HX166" s="31"/>
      <c r="HY166" s="31"/>
      <c r="HZ166" s="31"/>
      <c r="IA166" s="31"/>
      <c r="IB166" s="31"/>
      <c r="IC166" s="31"/>
      <c r="ID166" s="31"/>
      <c r="IE166" s="31"/>
    </row>
    <row r="167" spans="1:239" x14ac:dyDescent="0.25">
      <c r="A167">
        <v>1938</v>
      </c>
      <c r="B167" s="34"/>
      <c r="C167" s="34"/>
      <c r="D167" s="34"/>
      <c r="E167" s="34"/>
      <c r="F167" s="34"/>
      <c r="G167" s="31"/>
      <c r="H167" s="31"/>
      <c r="I167" s="31"/>
      <c r="J167" s="31"/>
      <c r="K167" s="31"/>
      <c r="L167" s="34">
        <v>53.88</v>
      </c>
      <c r="M167" s="35">
        <f t="shared" si="0"/>
        <v>50.166610862713334</v>
      </c>
      <c r="N167" s="35">
        <f t="shared" si="7"/>
        <v>0.17837735500183236</v>
      </c>
      <c r="O167" s="35">
        <f t="shared" si="1"/>
        <v>-8.0860149251156151E-3</v>
      </c>
      <c r="P167" s="35">
        <f t="shared" si="2"/>
        <v>-2.7235537012831536E-3</v>
      </c>
      <c r="Q167" s="31"/>
      <c r="R167" s="31"/>
      <c r="S167" s="31"/>
      <c r="T167" s="31"/>
      <c r="U167" s="31"/>
      <c r="V167" s="36"/>
      <c r="W167" s="36"/>
      <c r="X167" s="36"/>
      <c r="Y167" s="36"/>
      <c r="Z167" s="36"/>
      <c r="AA167" s="36"/>
      <c r="AB167" s="36"/>
      <c r="AC167" s="36"/>
      <c r="AD167" s="36"/>
      <c r="AE167" s="36"/>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4"/>
      <c r="BF167" s="34"/>
      <c r="BG167" s="34"/>
      <c r="BH167" s="34"/>
      <c r="BI167" s="34"/>
      <c r="BJ167" s="31"/>
      <c r="BK167" s="37"/>
      <c r="BL167" s="37"/>
      <c r="BM167" s="37"/>
      <c r="BN167" s="37"/>
      <c r="BO167" s="31"/>
      <c r="BP167" s="31"/>
      <c r="BQ167" s="31"/>
      <c r="BR167" s="31"/>
      <c r="BS167" s="31"/>
      <c r="BT167" s="34"/>
      <c r="BU167" s="34"/>
      <c r="BV167" s="34"/>
      <c r="BW167" s="34"/>
      <c r="BX167" s="34"/>
      <c r="BY167" s="32"/>
      <c r="BZ167" s="32"/>
      <c r="CA167" s="32"/>
      <c r="CB167" s="32"/>
      <c r="CC167" s="31"/>
      <c r="CD167" s="31"/>
      <c r="CE167" s="31"/>
      <c r="CF167" s="31"/>
      <c r="CG167" s="31"/>
      <c r="CH167" s="34"/>
      <c r="CI167" s="34"/>
      <c r="CJ167" s="34"/>
      <c r="CK167" s="34"/>
      <c r="CL167" s="34"/>
      <c r="CM167" s="33"/>
      <c r="CN167" s="33"/>
      <c r="CO167" s="33"/>
      <c r="CP167" s="33"/>
      <c r="CQ167" s="34"/>
      <c r="CR167" s="34"/>
      <c r="CS167" s="34"/>
      <c r="CT167" s="34"/>
      <c r="CU167" s="34"/>
      <c r="CV167" s="34">
        <v>24.52</v>
      </c>
      <c r="CW167" s="35">
        <f t="shared" si="24"/>
        <v>13.287737421409854</v>
      </c>
      <c r="CX167" s="35">
        <f t="shared" si="25"/>
        <v>0.10588416260308346</v>
      </c>
      <c r="CY167" s="35">
        <f t="shared" si="26"/>
        <v>4.3979953458815203E-2</v>
      </c>
      <c r="CZ167" s="35">
        <f t="shared" si="27"/>
        <v>1.0059531165137285E-3</v>
      </c>
      <c r="DA167" s="34"/>
      <c r="DB167" s="34"/>
      <c r="DC167" s="34"/>
      <c r="DD167" s="34"/>
      <c r="DE167" s="34"/>
      <c r="DF167" s="31"/>
      <c r="DG167" s="31"/>
      <c r="DH167" s="31"/>
      <c r="DI167" s="31"/>
      <c r="DJ167" s="31"/>
      <c r="DK167" s="34">
        <v>50.2</v>
      </c>
      <c r="DL167" s="38">
        <f t="shared" si="3"/>
        <v>53.161884553616744</v>
      </c>
      <c r="DM167" s="38">
        <f t="shared" si="4"/>
        <v>0.25975078837136378</v>
      </c>
      <c r="DN167" s="38">
        <f t="shared" si="5"/>
        <v>-1.0966548070472816E-2</v>
      </c>
      <c r="DO167" s="38">
        <f t="shared" si="6"/>
        <v>-7.1493948465853555E-3</v>
      </c>
      <c r="DP167" s="31"/>
      <c r="DQ167" s="31"/>
      <c r="DR167" s="31"/>
      <c r="DS167" s="31"/>
      <c r="DT167" s="31"/>
      <c r="DU167" s="33"/>
      <c r="DV167" s="33"/>
      <c r="DW167" s="33"/>
      <c r="DX167" s="33"/>
      <c r="DY167" s="36"/>
      <c r="DZ167" s="36"/>
      <c r="EA167" s="36"/>
      <c r="EB167" s="36"/>
      <c r="EC167" s="36"/>
      <c r="ED167" s="31"/>
      <c r="EE167" s="31"/>
      <c r="EF167" s="31"/>
      <c r="EG167" s="31"/>
      <c r="EH167" s="31"/>
      <c r="EI167" s="31"/>
      <c r="EJ167" s="31"/>
      <c r="EK167" s="31"/>
      <c r="EL167" s="31"/>
      <c r="EM167" s="31"/>
      <c r="EN167" s="34"/>
      <c r="EO167" s="34"/>
      <c r="EP167" s="34"/>
      <c r="EQ167" s="34"/>
      <c r="ER167" s="34"/>
      <c r="ES167" s="31"/>
      <c r="ET167" s="31"/>
      <c r="EU167" s="31"/>
      <c r="EV167" s="31"/>
      <c r="EW167" s="31"/>
      <c r="EX167" s="31"/>
      <c r="EY167" s="31"/>
      <c r="EZ167" s="31"/>
      <c r="FA167" s="31"/>
      <c r="FB167" s="31"/>
      <c r="FC167" s="31"/>
      <c r="FD167" s="31"/>
      <c r="FE167" s="31"/>
      <c r="FF167" s="31"/>
      <c r="FG167" s="31"/>
      <c r="FH167" s="36"/>
      <c r="FI167" s="36"/>
      <c r="FJ167" s="36"/>
      <c r="FK167" s="36"/>
      <c r="FL167" s="36"/>
      <c r="FM167" s="36"/>
      <c r="FN167" s="36"/>
      <c r="FO167" s="36"/>
      <c r="FP167" s="36"/>
      <c r="FQ167" s="36"/>
      <c r="FR167" s="34">
        <v>38.299999999999997</v>
      </c>
      <c r="FS167" s="38">
        <f t="shared" si="16"/>
        <v>32.632443522064882</v>
      </c>
      <c r="FT167" s="38">
        <f t="shared" si="17"/>
        <v>0.49323827993063823</v>
      </c>
      <c r="FU167" s="38">
        <f t="shared" si="18"/>
        <v>0.24601514773159047</v>
      </c>
      <c r="FV167" s="38">
        <f t="shared" si="19"/>
        <v>-4.0556315173003607E-2</v>
      </c>
      <c r="FW167" s="36">
        <v>75</v>
      </c>
      <c r="FX167" s="41">
        <f t="shared" si="12"/>
        <v>78.829762504179996</v>
      </c>
      <c r="FY167" s="41">
        <f t="shared" si="14"/>
        <v>0.22243289282243556</v>
      </c>
      <c r="FZ167" s="41">
        <f t="shared" si="13"/>
        <v>-0.11681949004049388</v>
      </c>
      <c r="GA167" s="41">
        <f t="shared" si="15"/>
        <v>5.8150699305128104E-4</v>
      </c>
      <c r="GB167" s="33"/>
      <c r="GC167" s="33"/>
      <c r="GD167" s="33"/>
      <c r="GE167" s="33"/>
      <c r="GF167" s="31"/>
      <c r="GG167" s="31"/>
      <c r="GH167" s="31"/>
      <c r="GI167" s="31"/>
      <c r="GJ167" s="31"/>
      <c r="GK167" s="31"/>
      <c r="GL167" s="31"/>
      <c r="GM167" s="31"/>
      <c r="GN167" s="31"/>
      <c r="GO167" s="31"/>
      <c r="GP167" s="31"/>
      <c r="GQ167" s="31"/>
      <c r="GR167" s="31"/>
      <c r="GS167" s="31"/>
      <c r="GT167" s="31"/>
      <c r="GU167" s="31"/>
      <c r="GV167" s="31"/>
      <c r="GW167" s="31"/>
      <c r="GX167" s="33"/>
      <c r="GY167" s="33"/>
      <c r="GZ167" s="33"/>
      <c r="HA167" s="33"/>
      <c r="HB167" s="36"/>
      <c r="HC167" s="36"/>
      <c r="HD167" s="36"/>
      <c r="HE167" s="36"/>
      <c r="HF167" s="36"/>
      <c r="HG167" s="36">
        <v>34.5</v>
      </c>
      <c r="HH167" s="39">
        <f t="shared" si="8"/>
        <v>48.912856848401951</v>
      </c>
      <c r="HI167" s="40">
        <f t="shared" si="9"/>
        <v>0.16446704174333146</v>
      </c>
      <c r="HJ167" s="39">
        <f t="shared" si="10"/>
        <v>-2.170016695363498E-3</v>
      </c>
      <c r="HK167" s="39">
        <f t="shared" si="11"/>
        <v>-2.0172696556903335E-3</v>
      </c>
      <c r="HL167" s="31"/>
      <c r="HM167" s="31"/>
      <c r="HN167" s="31"/>
      <c r="HO167" s="31"/>
      <c r="HP167" s="31"/>
      <c r="HQ167" s="31">
        <v>23.63</v>
      </c>
      <c r="HR167" s="37">
        <f t="shared" si="20"/>
        <v>22.765808888389344</v>
      </c>
      <c r="HS167" s="37">
        <f t="shared" si="23"/>
        <v>0.21218823965413805</v>
      </c>
      <c r="HT167" s="37">
        <f t="shared" si="21"/>
        <v>8.8724550551530959E-2</v>
      </c>
      <c r="HU167" s="37">
        <f t="shared" si="22"/>
        <v>-1.0067638799142501E-3</v>
      </c>
      <c r="HV167" s="31"/>
      <c r="HW167" s="31"/>
      <c r="HX167" s="31"/>
      <c r="HY167" s="31"/>
      <c r="HZ167" s="31"/>
      <c r="IA167" s="31"/>
      <c r="IB167" s="31"/>
      <c r="IC167" s="31"/>
      <c r="ID167" s="31"/>
      <c r="IE167" s="31"/>
    </row>
    <row r="168" spans="1:239" x14ac:dyDescent="0.25">
      <c r="A168">
        <v>1939</v>
      </c>
      <c r="B168" s="34"/>
      <c r="C168" s="34"/>
      <c r="D168" s="34"/>
      <c r="E168" s="34"/>
      <c r="F168" s="34"/>
      <c r="G168" s="42">
        <v>0</v>
      </c>
      <c r="H168" s="43">
        <f>$G$5/(1+$G$2*EXP(-$G$3*($A168-$A$168)))</f>
        <v>7.7637311133518789</v>
      </c>
      <c r="I168" s="43">
        <f>((G$2*G$5*G$3*EXP(G$3*($A168-$A$168)))/(EXP(G$3*($A168-$A$168))+G$2)^2)/8</f>
        <v>0.16219509178653593</v>
      </c>
      <c r="J168" s="37">
        <f>-((G$2*G$5*(G$3^2)*EXP(G$3*($A168-$A$168))*(EXP(G$3*($A168-$A$168))-G$2))/((EXP(G$3*($A168-$A$168))+G$2)^3))</f>
        <v>0.19860890585550867</v>
      </c>
      <c r="K168" s="37">
        <f>(G$2*G$5*G$3^3*EXP(G$3*($A168-$A$168))*(EXP(2*G$3*($A168-$A$168))-4*G$2*EXP(G$3*($A168-$A$168))+G$2^2))/(EXP(G$3*($A168-$A$168))+G$2)^4</f>
        <v>2.4298171421201952E-2</v>
      </c>
      <c r="L168" s="34">
        <v>54.31</v>
      </c>
      <c r="M168" s="35">
        <f t="shared" si="0"/>
        <v>51.589135543737321</v>
      </c>
      <c r="N168" s="35">
        <f t="shared" si="7"/>
        <v>0.17719778907171049</v>
      </c>
      <c r="O168" s="35">
        <f t="shared" si="1"/>
        <v>-1.077493893954902E-2</v>
      </c>
      <c r="P168" s="35">
        <f t="shared" si="2"/>
        <v>-2.6509672618791162E-3</v>
      </c>
      <c r="Q168" s="31"/>
      <c r="R168" s="31"/>
      <c r="S168" s="31"/>
      <c r="T168" s="31"/>
      <c r="U168" s="31"/>
      <c r="V168" s="36"/>
      <c r="W168" s="36"/>
      <c r="X168" s="36"/>
      <c r="Y168" s="36"/>
      <c r="Z168" s="36"/>
      <c r="AA168" s="36"/>
      <c r="AB168" s="36"/>
      <c r="AC168" s="36"/>
      <c r="AD168" s="36"/>
      <c r="AE168" s="36"/>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4"/>
      <c r="BF168" s="34"/>
      <c r="BG168" s="34"/>
      <c r="BH168" s="34"/>
      <c r="BI168" s="34"/>
      <c r="BJ168" s="31"/>
      <c r="BK168" s="37"/>
      <c r="BL168" s="37"/>
      <c r="BM168" s="37"/>
      <c r="BN168" s="37"/>
      <c r="BO168" s="31"/>
      <c r="BP168" s="31"/>
      <c r="BQ168" s="31"/>
      <c r="BR168" s="31"/>
      <c r="BS168" s="31"/>
      <c r="BT168" s="34"/>
      <c r="BU168" s="34"/>
      <c r="BV168" s="34"/>
      <c r="BW168" s="34"/>
      <c r="BX168" s="34"/>
      <c r="BY168" s="32"/>
      <c r="BZ168" s="32"/>
      <c r="CA168" s="32"/>
      <c r="CB168" s="32"/>
      <c r="CC168" s="31"/>
      <c r="CD168" s="31"/>
      <c r="CE168" s="31"/>
      <c r="CF168" s="31"/>
      <c r="CG168" s="31"/>
      <c r="CH168" s="34"/>
      <c r="CI168" s="34"/>
      <c r="CJ168" s="34"/>
      <c r="CK168" s="34"/>
      <c r="CL168" s="34"/>
      <c r="CM168" s="33"/>
      <c r="CN168" s="33"/>
      <c r="CO168" s="33"/>
      <c r="CP168" s="33"/>
      <c r="CQ168" s="34"/>
      <c r="CR168" s="34"/>
      <c r="CS168" s="34"/>
      <c r="CT168" s="34"/>
      <c r="CU168" s="34"/>
      <c r="CV168" s="34">
        <v>25.65</v>
      </c>
      <c r="CW168" s="35">
        <f t="shared" si="24"/>
        <v>14.156962041809253</v>
      </c>
      <c r="CX168" s="35">
        <f t="shared" si="25"/>
        <v>0.11144134553478054</v>
      </c>
      <c r="CY168" s="35">
        <f t="shared" si="26"/>
        <v>4.4908492045473862E-2</v>
      </c>
      <c r="CZ168" s="35">
        <f t="shared" si="27"/>
        <v>8.4705210680478241E-4</v>
      </c>
      <c r="DA168" s="34"/>
      <c r="DB168" s="34"/>
      <c r="DC168" s="34"/>
      <c r="DD168" s="34"/>
      <c r="DE168" s="34"/>
      <c r="DF168" s="31"/>
      <c r="DG168" s="31"/>
      <c r="DH168" s="31"/>
      <c r="DI168" s="31"/>
      <c r="DJ168" s="31"/>
      <c r="DK168" s="34">
        <v>50.1</v>
      </c>
      <c r="DL168" s="38">
        <f t="shared" si="3"/>
        <v>55.233223155451569</v>
      </c>
      <c r="DM168" s="38">
        <f t="shared" si="4"/>
        <v>0.25793680014066422</v>
      </c>
      <c r="DN168" s="38">
        <f t="shared" si="5"/>
        <v>-1.8023935539140674E-2</v>
      </c>
      <c r="DO168" s="38">
        <f t="shared" si="6"/>
        <v>-6.9495235764376606E-3</v>
      </c>
      <c r="DP168" s="31"/>
      <c r="DQ168" s="31"/>
      <c r="DR168" s="31"/>
      <c r="DS168" s="31"/>
      <c r="DT168" s="31"/>
      <c r="DU168" s="33"/>
      <c r="DV168" s="33"/>
      <c r="DW168" s="33"/>
      <c r="DX168" s="33"/>
      <c r="DY168" s="36"/>
      <c r="DZ168" s="36"/>
      <c r="EA168" s="36"/>
      <c r="EB168" s="36"/>
      <c r="EC168" s="36"/>
      <c r="ED168" s="31"/>
      <c r="EE168" s="31"/>
      <c r="EF168" s="31"/>
      <c r="EG168" s="31"/>
      <c r="EH168" s="31"/>
      <c r="EI168" s="31"/>
      <c r="EJ168" s="31"/>
      <c r="EK168" s="31"/>
      <c r="EL168" s="31"/>
      <c r="EM168" s="31"/>
      <c r="EN168" s="34"/>
      <c r="EO168" s="34"/>
      <c r="EP168" s="34"/>
      <c r="EQ168" s="34"/>
      <c r="ER168" s="34"/>
      <c r="ES168" s="31"/>
      <c r="ET168" s="31"/>
      <c r="EU168" s="31"/>
      <c r="EV168" s="31"/>
      <c r="EW168" s="31"/>
      <c r="EX168" s="31"/>
      <c r="EY168" s="31"/>
      <c r="EZ168" s="31"/>
      <c r="FA168" s="31"/>
      <c r="FB168" s="31"/>
      <c r="FC168" s="31"/>
      <c r="FD168" s="31"/>
      <c r="FE168" s="31"/>
      <c r="FF168" s="31"/>
      <c r="FG168" s="31"/>
      <c r="FH168" s="36"/>
      <c r="FI168" s="36"/>
      <c r="FJ168" s="36"/>
      <c r="FK168" s="36"/>
      <c r="FL168" s="36"/>
      <c r="FM168" s="36"/>
      <c r="FN168" s="36"/>
      <c r="FO168" s="36"/>
      <c r="FP168" s="36"/>
      <c r="FQ168" s="36"/>
      <c r="FR168" s="34">
        <v>43.3</v>
      </c>
      <c r="FS168" s="38">
        <f t="shared" si="16"/>
        <v>36.694065824536622</v>
      </c>
      <c r="FT168" s="38">
        <f t="shared" si="17"/>
        <v>0.52119068113571854</v>
      </c>
      <c r="FU168" s="38">
        <f t="shared" si="18"/>
        <v>0.19916286572799075</v>
      </c>
      <c r="FV168" s="38">
        <f t="shared" si="19"/>
        <v>-5.2896068882147082E-2</v>
      </c>
      <c r="FW168" s="36">
        <v>76.5</v>
      </c>
      <c r="FX168" s="41">
        <f t="shared" si="12"/>
        <v>80.550967790343051</v>
      </c>
      <c r="FY168" s="41">
        <f t="shared" si="14"/>
        <v>0.20789408444044183</v>
      </c>
      <c r="FZ168" s="41">
        <f t="shared" si="13"/>
        <v>-0.1155912665030475</v>
      </c>
      <c r="GA168" s="41">
        <f t="shared" si="15"/>
        <v>1.8424406692883143E-3</v>
      </c>
      <c r="GB168" s="33"/>
      <c r="GC168" s="33"/>
      <c r="GD168" s="33"/>
      <c r="GE168" s="33"/>
      <c r="GF168" s="31"/>
      <c r="GG168" s="31"/>
      <c r="GH168" s="31"/>
      <c r="GI168" s="31"/>
      <c r="GJ168" s="31"/>
      <c r="GK168" s="31"/>
      <c r="GL168" s="31"/>
      <c r="GM168" s="31"/>
      <c r="GN168" s="31"/>
      <c r="GO168" s="31"/>
      <c r="GP168" s="31"/>
      <c r="GQ168" s="31"/>
      <c r="GR168" s="31"/>
      <c r="GS168" s="31"/>
      <c r="GT168" s="31"/>
      <c r="GU168" s="31"/>
      <c r="GV168" s="31"/>
      <c r="GW168" s="31"/>
      <c r="GX168" s="33"/>
      <c r="GY168" s="33"/>
      <c r="GZ168" s="33"/>
      <c r="HA168" s="33"/>
      <c r="HB168" s="36"/>
      <c r="HC168" s="36"/>
      <c r="HD168" s="36"/>
      <c r="HE168" s="36"/>
      <c r="HF168" s="36"/>
      <c r="HG168" s="36">
        <v>35</v>
      </c>
      <c r="HH168" s="39">
        <f t="shared" si="8"/>
        <v>50.227172620320538</v>
      </c>
      <c r="HI168" s="40">
        <f t="shared" si="9"/>
        <v>0.16407005206480935</v>
      </c>
      <c r="HJ168" s="39">
        <f t="shared" si="10"/>
        <v>-4.1785728414607468E-3</v>
      </c>
      <c r="HK168" s="39">
        <f t="shared" si="11"/>
        <v>-1.9978019624364847E-3</v>
      </c>
      <c r="HL168" s="31"/>
      <c r="HM168" s="31"/>
      <c r="HN168" s="31"/>
      <c r="HO168" s="31"/>
      <c r="HP168" s="31"/>
      <c r="HQ168" s="31">
        <v>25.44</v>
      </c>
      <c r="HR168" s="37">
        <f t="shared" si="20"/>
        <v>24.507469555166079</v>
      </c>
      <c r="HS168" s="37">
        <f t="shared" si="23"/>
        <v>0.2231959394550504</v>
      </c>
      <c r="HT168" s="37">
        <f t="shared" si="21"/>
        <v>8.723590203585567E-2</v>
      </c>
      <c r="HU168" s="37">
        <f t="shared" si="22"/>
        <v>-1.9829718048586941E-3</v>
      </c>
      <c r="HV168" s="31"/>
      <c r="HW168" s="31"/>
      <c r="HX168" s="31"/>
      <c r="HY168" s="31"/>
      <c r="HZ168" s="31"/>
      <c r="IA168" s="31"/>
      <c r="IB168" s="31"/>
      <c r="IC168" s="31"/>
      <c r="ID168" s="31"/>
      <c r="IE168" s="31"/>
    </row>
    <row r="169" spans="1:239" x14ac:dyDescent="0.25">
      <c r="A169">
        <v>1940</v>
      </c>
      <c r="B169" s="34"/>
      <c r="C169" s="34"/>
      <c r="D169" s="34"/>
      <c r="E169" s="34"/>
      <c r="F169" s="34"/>
      <c r="G169" s="44"/>
      <c r="H169" s="43"/>
      <c r="I169" s="43"/>
      <c r="J169" s="37"/>
      <c r="K169" s="37"/>
      <c r="L169" s="34">
        <v>55.19</v>
      </c>
      <c r="M169" s="35">
        <f t="shared" si="0"/>
        <v>53.000892154358517</v>
      </c>
      <c r="N169" s="35">
        <f t="shared" si="7"/>
        <v>0.17568705361235862</v>
      </c>
      <c r="O169" s="35">
        <f t="shared" si="1"/>
        <v>-1.3381506952295825E-2</v>
      </c>
      <c r="P169" s="35">
        <f t="shared" si="2"/>
        <v>-2.5590630233565566E-3</v>
      </c>
      <c r="Q169" s="31"/>
      <c r="R169" s="31"/>
      <c r="S169" s="31"/>
      <c r="T169" s="31"/>
      <c r="U169" s="31"/>
      <c r="V169" s="36"/>
      <c r="W169" s="36"/>
      <c r="X169" s="36"/>
      <c r="Y169" s="36"/>
      <c r="Z169" s="36"/>
      <c r="AA169" s="36"/>
      <c r="AB169" s="36"/>
      <c r="AC169" s="36"/>
      <c r="AD169" s="36"/>
      <c r="AE169" s="36"/>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4"/>
      <c r="BF169" s="34"/>
      <c r="BG169" s="34"/>
      <c r="BH169" s="34"/>
      <c r="BI169" s="34"/>
      <c r="BJ169" s="31"/>
      <c r="BK169" s="37"/>
      <c r="BL169" s="37"/>
      <c r="BM169" s="37"/>
      <c r="BN169" s="37"/>
      <c r="BO169" s="31"/>
      <c r="BP169" s="31"/>
      <c r="BQ169" s="31"/>
      <c r="BR169" s="31"/>
      <c r="BS169" s="31"/>
      <c r="BT169" s="34"/>
      <c r="BU169" s="34"/>
      <c r="BV169" s="34"/>
      <c r="BW169" s="34"/>
      <c r="BX169" s="34"/>
      <c r="BY169" s="32"/>
      <c r="BZ169" s="32"/>
      <c r="CA169" s="32"/>
      <c r="CB169" s="32"/>
      <c r="CC169" s="31"/>
      <c r="CD169" s="31"/>
      <c r="CE169" s="31"/>
      <c r="CF169" s="31"/>
      <c r="CG169" s="31"/>
      <c r="CH169" s="34"/>
      <c r="CI169" s="34"/>
      <c r="CJ169" s="34"/>
      <c r="CK169" s="34"/>
      <c r="CL169" s="34"/>
      <c r="CM169" s="33"/>
      <c r="CN169" s="33"/>
      <c r="CO169" s="33"/>
      <c r="CP169" s="33"/>
      <c r="CQ169" s="34"/>
      <c r="CR169" s="34"/>
      <c r="CS169" s="34"/>
      <c r="CT169" s="34"/>
      <c r="CU169" s="34"/>
      <c r="CV169" s="34">
        <v>24.02</v>
      </c>
      <c r="CW169" s="35">
        <f t="shared" si="24"/>
        <v>15.071080887953743</v>
      </c>
      <c r="CX169" s="35">
        <f t="shared" si="25"/>
        <v>0.1171041520727099</v>
      </c>
      <c r="CY169" s="35">
        <f t="shared" si="26"/>
        <v>4.5665806866380783E-2</v>
      </c>
      <c r="CZ169" s="35">
        <f t="shared" si="27"/>
        <v>6.63412009546224E-4</v>
      </c>
      <c r="DA169" s="34"/>
      <c r="DB169" s="34"/>
      <c r="DC169" s="34"/>
      <c r="DD169" s="34"/>
      <c r="DE169" s="34"/>
      <c r="DF169" s="31"/>
      <c r="DG169" s="31"/>
      <c r="DH169" s="31"/>
      <c r="DI169" s="31"/>
      <c r="DJ169" s="31"/>
      <c r="DK169" s="34">
        <v>53.1</v>
      </c>
      <c r="DL169" s="38">
        <f t="shared" si="3"/>
        <v>57.286558379619223</v>
      </c>
      <c r="DM169" s="38">
        <f t="shared" si="4"/>
        <v>0.2552550784686512</v>
      </c>
      <c r="DN169" s="38">
        <f t="shared" si="5"/>
        <v>-2.4834985086032893E-2</v>
      </c>
      <c r="DO169" s="38">
        <f t="shared" si="6"/>
        <v>-6.6579061265095805E-3</v>
      </c>
      <c r="DP169" s="31"/>
      <c r="DQ169" s="31"/>
      <c r="DR169" s="31"/>
      <c r="DS169" s="31"/>
      <c r="DT169" s="31"/>
      <c r="DU169" s="33"/>
      <c r="DV169" s="33"/>
      <c r="DW169" s="33"/>
      <c r="DX169" s="33"/>
      <c r="DY169" s="36"/>
      <c r="DZ169" s="36"/>
      <c r="EA169" s="36"/>
      <c r="EB169" s="36"/>
      <c r="EC169" s="36"/>
      <c r="ED169" s="31"/>
      <c r="EE169" s="31"/>
      <c r="EF169" s="31"/>
      <c r="EG169" s="31"/>
      <c r="EH169" s="31"/>
      <c r="EI169" s="31"/>
      <c r="EJ169" s="31"/>
      <c r="EK169" s="31"/>
      <c r="EL169" s="31"/>
      <c r="EM169" s="31"/>
      <c r="EN169" s="34"/>
      <c r="EO169" s="34"/>
      <c r="EP169" s="34"/>
      <c r="EQ169" s="34"/>
      <c r="ER169" s="34"/>
      <c r="ES169" s="31"/>
      <c r="ET169" s="31"/>
      <c r="EU169" s="31"/>
      <c r="EV169" s="31"/>
      <c r="EW169" s="31"/>
      <c r="EX169" s="31"/>
      <c r="EY169" s="31"/>
      <c r="EZ169" s="31"/>
      <c r="FA169" s="31"/>
      <c r="FB169" s="31"/>
      <c r="FC169" s="31"/>
      <c r="FD169" s="31"/>
      <c r="FE169" s="31"/>
      <c r="FF169" s="31"/>
      <c r="FG169" s="31"/>
      <c r="FH169" s="36"/>
      <c r="FI169" s="36"/>
      <c r="FJ169" s="36"/>
      <c r="FK169" s="36"/>
      <c r="FL169" s="36"/>
      <c r="FM169" s="36"/>
      <c r="FN169" s="36"/>
      <c r="FO169" s="36"/>
      <c r="FP169" s="36"/>
      <c r="FQ169" s="36"/>
      <c r="FR169" s="34">
        <v>44.1</v>
      </c>
      <c r="FS169" s="38">
        <f t="shared" si="16"/>
        <v>40.953898885637166</v>
      </c>
      <c r="FT169" s="38">
        <f t="shared" si="17"/>
        <v>0.54255386797023941</v>
      </c>
      <c r="FU169" s="38">
        <f t="shared" si="18"/>
        <v>0.14095180959452935</v>
      </c>
      <c r="FV169" s="38">
        <f t="shared" si="19"/>
        <v>-6.3053127252487143E-2</v>
      </c>
      <c r="FW169" s="36">
        <v>78</v>
      </c>
      <c r="FX169" s="41">
        <f t="shared" si="12"/>
        <v>82.156678706133064</v>
      </c>
      <c r="FY169" s="41">
        <f t="shared" si="14"/>
        <v>0.19358352205199134</v>
      </c>
      <c r="FZ169" s="41">
        <f t="shared" si="13"/>
        <v>-0.11320044921111139</v>
      </c>
      <c r="GA169" s="41">
        <f t="shared" si="15"/>
        <v>2.9061549741774871E-3</v>
      </c>
      <c r="GB169" s="33"/>
      <c r="GC169" s="33"/>
      <c r="GD169" s="33"/>
      <c r="GE169" s="33"/>
      <c r="GF169" s="31"/>
      <c r="GG169" s="31"/>
      <c r="GH169" s="31"/>
      <c r="GI169" s="31"/>
      <c r="GJ169" s="31"/>
      <c r="GK169" s="31"/>
      <c r="GL169" s="31"/>
      <c r="GM169" s="31"/>
      <c r="GN169" s="31"/>
      <c r="GO169" s="31"/>
      <c r="GP169" s="31"/>
      <c r="GQ169" s="31"/>
      <c r="GR169" s="31"/>
      <c r="GS169" s="31"/>
      <c r="GT169" s="31"/>
      <c r="GU169" s="31"/>
      <c r="GV169" s="31"/>
      <c r="GW169" s="31"/>
      <c r="GX169" s="33"/>
      <c r="GY169" s="33"/>
      <c r="GZ169" s="33"/>
      <c r="HA169" s="33"/>
      <c r="HB169" s="36"/>
      <c r="HC169" s="36"/>
      <c r="HD169" s="36"/>
      <c r="HE169" s="36"/>
      <c r="HF169" s="36"/>
      <c r="HG169" s="36">
        <v>37</v>
      </c>
      <c r="HH169" s="39">
        <f t="shared" si="8"/>
        <v>51.537311949083033</v>
      </c>
      <c r="HI169" s="40">
        <f t="shared" si="9"/>
        <v>0.1634234631453875</v>
      </c>
      <c r="HJ169" s="39">
        <f t="shared" si="10"/>
        <v>-6.1615893392583916E-3</v>
      </c>
      <c r="HK169" s="39">
        <f t="shared" si="11"/>
        <v>-1.9662455847483393E-3</v>
      </c>
      <c r="HL169" s="31"/>
      <c r="HM169" s="31"/>
      <c r="HN169" s="31"/>
      <c r="HO169" s="31"/>
      <c r="HP169" s="31"/>
      <c r="HQ169" s="31">
        <v>27.13</v>
      </c>
      <c r="HR169" s="37">
        <f t="shared" si="20"/>
        <v>26.336281823811049</v>
      </c>
      <c r="HS169" s="37">
        <f t="shared" si="23"/>
        <v>0.23395507746809507</v>
      </c>
      <c r="HT169" s="37">
        <f t="shared" si="21"/>
        <v>8.4736543461095534E-2</v>
      </c>
      <c r="HU169" s="37">
        <f t="shared" si="22"/>
        <v>-3.0252112246270074E-3</v>
      </c>
      <c r="HV169" s="31"/>
      <c r="HW169" s="31"/>
      <c r="HX169" s="31"/>
      <c r="HY169" s="31"/>
      <c r="HZ169" s="31"/>
      <c r="IA169" s="31"/>
      <c r="IB169" s="31"/>
      <c r="IC169" s="31"/>
      <c r="ID169" s="31"/>
      <c r="IE169" s="31"/>
    </row>
    <row r="170" spans="1:239" x14ac:dyDescent="0.25">
      <c r="A170">
        <v>1941</v>
      </c>
      <c r="B170" s="34"/>
      <c r="C170" s="34"/>
      <c r="D170" s="34"/>
      <c r="E170" s="34"/>
      <c r="F170" s="34"/>
      <c r="G170" s="44"/>
      <c r="H170" s="43"/>
      <c r="I170" s="43"/>
      <c r="J170" s="37"/>
      <c r="K170" s="37"/>
      <c r="L170" s="34">
        <v>57.74</v>
      </c>
      <c r="M170" s="35">
        <f t="shared" si="0"/>
        <v>54.399275678302516</v>
      </c>
      <c r="N170" s="35">
        <f t="shared" si="7"/>
        <v>0.17385662135971883</v>
      </c>
      <c r="O170" s="35">
        <f t="shared" si="1"/>
        <v>-1.5887111672383956E-2</v>
      </c>
      <c r="P170" s="35">
        <f t="shared" si="2"/>
        <v>-2.4493072069570587E-3</v>
      </c>
      <c r="Q170" s="31"/>
      <c r="R170" s="31"/>
      <c r="S170" s="31"/>
      <c r="T170" s="31"/>
      <c r="U170" s="31"/>
      <c r="V170" s="36"/>
      <c r="W170" s="36"/>
      <c r="X170" s="36"/>
      <c r="Y170" s="36"/>
      <c r="Z170" s="36"/>
      <c r="AA170" s="36"/>
      <c r="AB170" s="36"/>
      <c r="AC170" s="36"/>
      <c r="AD170" s="36"/>
      <c r="AE170" s="36"/>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4"/>
      <c r="BF170" s="34"/>
      <c r="BG170" s="34"/>
      <c r="BH170" s="34"/>
      <c r="BI170" s="34"/>
      <c r="BJ170" s="31">
        <v>6</v>
      </c>
      <c r="BK170" s="37">
        <f>BJ$5/(1+BJ$2*EXP(-BJ$3*($A170-$A$170)))</f>
        <v>2.5240499501266958</v>
      </c>
      <c r="BL170" s="37">
        <f>((BJ$2*BJ$5*BJ$3*EXP(BJ$3*($A170-$A$170))/(EXP(BJ$3*($A170-$A$170))+BJ$2)^2)/8)</f>
        <v>0.11337354742150992</v>
      </c>
      <c r="BM170" s="37">
        <f>-((BJ$2*BJ$5*(BJ$3^2)*EXP(BJ$3*($A170-$A$170))*(EXP(BJ$3*($A170-$A$170))-BJ$2))/((EXP(BJ$3*($A170-$A$170))+BJ$2)^3))</f>
        <v>0.31747657288972664</v>
      </c>
      <c r="BN170" s="37">
        <f>(BJ$2*BJ$5*BJ$3^3*EXP(BJ$3*($A170-$A$170))*(EXP(2*BJ$3*($A170-$A$170))-4*BJ$2*EXP(BJ$3*($A170-$A$170))+BJ$2^2))/(EXP(BJ$3*($A170-$A$170))+BJ$2)^4</f>
        <v>0.10506240077886396</v>
      </c>
      <c r="BO170" s="31"/>
      <c r="BP170" s="31"/>
      <c r="BQ170" s="31"/>
      <c r="BR170" s="31"/>
      <c r="BS170" s="31"/>
      <c r="BT170" s="34"/>
      <c r="BU170" s="34"/>
      <c r="BV170" s="34"/>
      <c r="BW170" s="34"/>
      <c r="BX170" s="34"/>
      <c r="BY170" s="32"/>
      <c r="BZ170" s="32"/>
      <c r="CA170" s="32"/>
      <c r="CB170" s="32"/>
      <c r="CC170" s="31"/>
      <c r="CD170" s="31"/>
      <c r="CE170" s="31"/>
      <c r="CF170" s="31"/>
      <c r="CG170" s="31"/>
      <c r="CH170" s="34"/>
      <c r="CI170" s="34"/>
      <c r="CJ170" s="34"/>
      <c r="CK170" s="34"/>
      <c r="CL170" s="34"/>
      <c r="CM170" s="33"/>
      <c r="CN170" s="33"/>
      <c r="CO170" s="33"/>
      <c r="CP170" s="33"/>
      <c r="CQ170" s="34"/>
      <c r="CR170" s="34"/>
      <c r="CS170" s="34"/>
      <c r="CT170" s="34"/>
      <c r="CU170" s="34"/>
      <c r="CV170" s="34">
        <v>21.99</v>
      </c>
      <c r="CW170" s="35">
        <f t="shared" si="24"/>
        <v>16.03084919372797</v>
      </c>
      <c r="CX170" s="35">
        <f t="shared" si="25"/>
        <v>0.12284962354588198</v>
      </c>
      <c r="CY170" s="35">
        <f t="shared" si="26"/>
        <v>4.6226948601264403E-2</v>
      </c>
      <c r="CZ170" s="35">
        <f t="shared" si="27"/>
        <v>4.546854038306559E-4</v>
      </c>
      <c r="DA170" s="34"/>
      <c r="DB170" s="34"/>
      <c r="DC170" s="34"/>
      <c r="DD170" s="34"/>
      <c r="DE170" s="34"/>
      <c r="DF170" s="31"/>
      <c r="DG170" s="31"/>
      <c r="DH170" s="31"/>
      <c r="DI170" s="31"/>
      <c r="DJ170" s="31"/>
      <c r="DK170" s="34">
        <v>55.7</v>
      </c>
      <c r="DL170" s="38">
        <f t="shared" si="3"/>
        <v>59.315086501528924</v>
      </c>
      <c r="DM170" s="38">
        <f t="shared" si="4"/>
        <v>0.25174198870833053</v>
      </c>
      <c r="DN170" s="38">
        <f t="shared" si="5"/>
        <v>-3.1311913906190716E-2</v>
      </c>
      <c r="DO170" s="38">
        <f t="shared" si="6"/>
        <v>-6.2828577496131677E-3</v>
      </c>
      <c r="DP170" s="31"/>
      <c r="DQ170" s="31"/>
      <c r="DR170" s="31"/>
      <c r="DS170" s="31"/>
      <c r="DT170" s="31"/>
      <c r="DU170" s="33"/>
      <c r="DV170" s="33"/>
      <c r="DW170" s="33"/>
      <c r="DX170" s="33"/>
      <c r="DY170" s="36"/>
      <c r="DZ170" s="36"/>
      <c r="EA170" s="36"/>
      <c r="EB170" s="36"/>
      <c r="EC170" s="36"/>
      <c r="ED170" s="31"/>
      <c r="EE170" s="31"/>
      <c r="EF170" s="31"/>
      <c r="EG170" s="31"/>
      <c r="EH170" s="31"/>
      <c r="EI170" s="31"/>
      <c r="EJ170" s="31"/>
      <c r="EK170" s="31"/>
      <c r="EL170" s="31"/>
      <c r="EM170" s="31"/>
      <c r="EN170" s="34"/>
      <c r="EO170" s="34"/>
      <c r="EP170" s="34"/>
      <c r="EQ170" s="34"/>
      <c r="ER170" s="34"/>
      <c r="ES170" s="31"/>
      <c r="ET170" s="31"/>
      <c r="EU170" s="31"/>
      <c r="EV170" s="31"/>
      <c r="EW170" s="31"/>
      <c r="EX170" s="31"/>
      <c r="EY170" s="31"/>
      <c r="EZ170" s="31"/>
      <c r="FA170" s="31"/>
      <c r="FB170" s="31"/>
      <c r="FC170" s="31"/>
      <c r="FD170" s="31"/>
      <c r="FE170" s="31"/>
      <c r="FF170" s="31"/>
      <c r="FG170" s="31"/>
      <c r="FH170" s="36"/>
      <c r="FI170" s="36"/>
      <c r="FJ170" s="36"/>
      <c r="FK170" s="36"/>
      <c r="FL170" s="36"/>
      <c r="FM170" s="36"/>
      <c r="FN170" s="36"/>
      <c r="FO170" s="36"/>
      <c r="FP170" s="36"/>
      <c r="FQ170" s="36"/>
      <c r="FR170" s="34">
        <v>46.8</v>
      </c>
      <c r="FS170" s="38">
        <f t="shared" si="16"/>
        <v>45.353967116572889</v>
      </c>
      <c r="FT170" s="38">
        <f t="shared" si="17"/>
        <v>0.55607107408647494</v>
      </c>
      <c r="FU170" s="38">
        <f t="shared" si="18"/>
        <v>7.4195734370153268E-2</v>
      </c>
      <c r="FV170" s="38">
        <f t="shared" si="19"/>
        <v>-6.9804811330236624E-2</v>
      </c>
      <c r="FW170" s="36">
        <v>79.5</v>
      </c>
      <c r="FX170" s="41">
        <f t="shared" si="12"/>
        <v>83.64926958332839</v>
      </c>
      <c r="FY170" s="41">
        <f t="shared" si="14"/>
        <v>0.17963418089290406</v>
      </c>
      <c r="FZ170" s="41">
        <f t="shared" si="13"/>
        <v>-0.10984445709341646</v>
      </c>
      <c r="GA170" s="41">
        <f t="shared" si="15"/>
        <v>3.7736077623503794E-3</v>
      </c>
      <c r="GB170" s="33"/>
      <c r="GC170" s="33"/>
      <c r="GD170" s="33"/>
      <c r="GE170" s="33"/>
      <c r="GF170" s="31"/>
      <c r="GG170" s="31"/>
      <c r="GH170" s="31"/>
      <c r="GI170" s="31"/>
      <c r="GJ170" s="31"/>
      <c r="GK170" s="31"/>
      <c r="GL170" s="31"/>
      <c r="GM170" s="31"/>
      <c r="GN170" s="31"/>
      <c r="GO170" s="31"/>
      <c r="GP170" s="31"/>
      <c r="GQ170" s="31"/>
      <c r="GR170" s="31"/>
      <c r="GS170" s="31"/>
      <c r="GT170" s="31"/>
      <c r="GU170" s="31"/>
      <c r="GV170" s="31"/>
      <c r="GW170" s="31"/>
      <c r="GX170" s="33"/>
      <c r="GY170" s="33"/>
      <c r="GZ170" s="33"/>
      <c r="HA170" s="33"/>
      <c r="HB170" s="36"/>
      <c r="HC170" s="36"/>
      <c r="HD170" s="36"/>
      <c r="HE170" s="36"/>
      <c r="HF170" s="36"/>
      <c r="HG170" s="36">
        <v>39</v>
      </c>
      <c r="HH170" s="39">
        <f t="shared" si="8"/>
        <v>52.841292810288103</v>
      </c>
      <c r="HI170" s="40">
        <f t="shared" si="9"/>
        <v>0.16253121528608688</v>
      </c>
      <c r="HJ170" s="39">
        <f t="shared" si="10"/>
        <v>-8.1071685579806978E-3</v>
      </c>
      <c r="HK170" s="39">
        <f t="shared" si="11"/>
        <v>-1.9230077062957498E-3</v>
      </c>
      <c r="HL170" s="31"/>
      <c r="HM170" s="31"/>
      <c r="HN170" s="31"/>
      <c r="HO170" s="31"/>
      <c r="HP170" s="31"/>
      <c r="HQ170" s="31">
        <v>28.05</v>
      </c>
      <c r="HR170" s="37">
        <f t="shared" si="20"/>
        <v>28.249741622297496</v>
      </c>
      <c r="HS170" s="37">
        <f t="shared" si="23"/>
        <v>0.24433558413999859</v>
      </c>
      <c r="HT170" s="37">
        <f t="shared" si="21"/>
        <v>8.117014660138118E-2</v>
      </c>
      <c r="HU170" s="37">
        <f t="shared" si="22"/>
        <v>-4.1132995420422999E-3</v>
      </c>
      <c r="HV170" s="31"/>
      <c r="HW170" s="31"/>
      <c r="HX170" s="31"/>
      <c r="HY170" s="31"/>
      <c r="HZ170" s="31"/>
      <c r="IA170" s="31"/>
      <c r="IB170" s="31"/>
      <c r="IC170" s="31"/>
      <c r="ID170" s="31"/>
      <c r="IE170" s="31"/>
    </row>
    <row r="171" spans="1:239" x14ac:dyDescent="0.25">
      <c r="A171">
        <v>1942</v>
      </c>
      <c r="B171" s="34"/>
      <c r="C171" s="34"/>
      <c r="D171" s="34"/>
      <c r="E171" s="34"/>
      <c r="F171" s="34"/>
      <c r="G171" s="44"/>
      <c r="H171" s="43"/>
      <c r="I171" s="43"/>
      <c r="J171" s="37"/>
      <c r="K171" s="37"/>
      <c r="L171" s="34">
        <v>53.27</v>
      </c>
      <c r="M171" s="35">
        <f t="shared" si="0"/>
        <v>55.781781929500767</v>
      </c>
      <c r="N171" s="35">
        <f t="shared" si="7"/>
        <v>0.17172019388732057</v>
      </c>
      <c r="O171" s="35">
        <f t="shared" si="1"/>
        <v>-1.8274740712662926E-2</v>
      </c>
      <c r="P171" s="35">
        <f t="shared" si="2"/>
        <v>-2.3234162804819133E-3</v>
      </c>
      <c r="Q171" s="31"/>
      <c r="R171" s="31"/>
      <c r="S171" s="31"/>
      <c r="T171" s="31"/>
      <c r="U171" s="31"/>
      <c r="V171" s="36"/>
      <c r="W171" s="36"/>
      <c r="X171" s="36"/>
      <c r="Y171" s="36"/>
      <c r="Z171" s="36"/>
      <c r="AA171" s="36"/>
      <c r="AB171" s="36"/>
      <c r="AC171" s="36"/>
      <c r="AD171" s="36"/>
      <c r="AE171" s="36"/>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4"/>
      <c r="BF171" s="34"/>
      <c r="BG171" s="34"/>
      <c r="BH171" s="34"/>
      <c r="BI171" s="34"/>
      <c r="BJ171" s="31">
        <v>7</v>
      </c>
      <c r="BK171" s="37">
        <f t="shared" ref="BK171:BK191" si="28">BJ$5/(1+BJ$2*EXP(-BJ$3*($A171-$A$170)))</f>
        <v>3.6085979688626804</v>
      </c>
      <c r="BL171" s="37">
        <f t="shared" ref="BL171:BL191" si="29">((BJ$2*BJ$5*BJ$3*EXP(BJ$3*($A171-$A$170))/(EXP(BJ$3*($A171-$A$170))+BJ$2)^2)/8)</f>
        <v>0.16028508483190176</v>
      </c>
      <c r="BM171" s="37">
        <f t="shared" ref="BM171:BM191" si="30">-((BJ$2*BJ$5*(BJ$3^2)*EXP(BJ$3*($A171-$A$170))*(EXP(BJ$3*($A171-$A$170))-BJ$2))/((EXP(BJ$3*($A171-$A$170))+BJ$2)^3))</f>
        <v>0.43858814924608047</v>
      </c>
      <c r="BN171" s="37">
        <f t="shared" ref="BN171:BN191" si="31">(BJ$2*BJ$5*BJ$3^3*EXP(BJ$3*($A171-$A$170))*(EXP(2*BJ$3*($A171-$A$170))-4*BJ$2*EXP(BJ$3*($A171-$A$170))+BJ$2^2))/(EXP(BJ$3*($A171-$A$170))+BJ$2)^4</f>
        <v>0.13789083107279745</v>
      </c>
      <c r="BO171" s="31"/>
      <c r="BP171" s="31"/>
      <c r="BQ171" s="31"/>
      <c r="BR171" s="31"/>
      <c r="BS171" s="31"/>
      <c r="BT171" s="34"/>
      <c r="BU171" s="34"/>
      <c r="BV171" s="34"/>
      <c r="BW171" s="34"/>
      <c r="BX171" s="34"/>
      <c r="BY171" s="32"/>
      <c r="BZ171" s="32"/>
      <c r="CA171" s="32"/>
      <c r="CB171" s="32"/>
      <c r="CC171" s="31"/>
      <c r="CD171" s="31"/>
      <c r="CE171" s="31"/>
      <c r="CF171" s="31"/>
      <c r="CG171" s="31"/>
      <c r="CH171" s="34"/>
      <c r="CI171" s="34"/>
      <c r="CJ171" s="34"/>
      <c r="CK171" s="34"/>
      <c r="CL171" s="34"/>
      <c r="CM171" s="33"/>
      <c r="CN171" s="33"/>
      <c r="CO171" s="33"/>
      <c r="CP171" s="33"/>
      <c r="CQ171" s="34"/>
      <c r="CR171" s="34"/>
      <c r="CS171" s="34"/>
      <c r="CT171" s="34"/>
      <c r="CU171" s="34"/>
      <c r="CV171" s="34">
        <v>20.329999999999998</v>
      </c>
      <c r="CW171" s="35">
        <f t="shared" si="24"/>
        <v>17.036826009979279</v>
      </c>
      <c r="CX171" s="35">
        <f t="shared" si="25"/>
        <v>0.12865167043043133</v>
      </c>
      <c r="CY171" s="35">
        <f t="shared" si="26"/>
        <v>4.6566852277581228E-2</v>
      </c>
      <c r="CZ171" s="35">
        <f t="shared" si="27"/>
        <v>2.2100093460743114E-4</v>
      </c>
      <c r="DA171" s="34"/>
      <c r="DB171" s="34"/>
      <c r="DC171" s="34"/>
      <c r="DD171" s="34"/>
      <c r="DE171" s="34"/>
      <c r="DF171" s="31"/>
      <c r="DG171" s="31"/>
      <c r="DH171" s="31"/>
      <c r="DI171" s="31"/>
      <c r="DJ171" s="31"/>
      <c r="DK171" s="34">
        <v>57.1</v>
      </c>
      <c r="DL171" s="38">
        <f t="shared" si="3"/>
        <v>61.312337131387913</v>
      </c>
      <c r="DM171" s="38">
        <f t="shared" si="4"/>
        <v>0.24744430303740358</v>
      </c>
      <c r="DN171" s="38">
        <f t="shared" si="5"/>
        <v>-3.7376347788690235E-2</v>
      </c>
      <c r="DO171" s="38">
        <f t="shared" si="6"/>
        <v>-5.8348053372353544E-3</v>
      </c>
      <c r="DP171" s="31"/>
      <c r="DQ171" s="31"/>
      <c r="DR171" s="31"/>
      <c r="DS171" s="31"/>
      <c r="DT171" s="31"/>
      <c r="DU171" s="33"/>
      <c r="DV171" s="33"/>
      <c r="DW171" s="33"/>
      <c r="DX171" s="33"/>
      <c r="DY171" s="36"/>
      <c r="DZ171" s="36"/>
      <c r="EA171" s="36"/>
      <c r="EB171" s="36"/>
      <c r="EC171" s="36"/>
      <c r="ED171" s="31"/>
      <c r="EE171" s="31"/>
      <c r="EF171" s="31"/>
      <c r="EG171" s="31"/>
      <c r="EH171" s="31"/>
      <c r="EI171" s="31"/>
      <c r="EJ171" s="31"/>
      <c r="EK171" s="31"/>
      <c r="EL171" s="31"/>
      <c r="EM171" s="31"/>
      <c r="EN171" s="34"/>
      <c r="EO171" s="34"/>
      <c r="EP171" s="34"/>
      <c r="EQ171" s="34"/>
      <c r="ER171" s="34"/>
      <c r="ES171" s="31"/>
      <c r="ET171" s="31"/>
      <c r="EU171" s="31"/>
      <c r="EV171" s="31"/>
      <c r="EW171" s="31"/>
      <c r="EX171" s="31"/>
      <c r="EY171" s="31"/>
      <c r="EZ171" s="31"/>
      <c r="FA171" s="31"/>
      <c r="FB171" s="31"/>
      <c r="FC171" s="31"/>
      <c r="FD171" s="31"/>
      <c r="FE171" s="31"/>
      <c r="FF171" s="31"/>
      <c r="FG171" s="31"/>
      <c r="FH171" s="36"/>
      <c r="FI171" s="36"/>
      <c r="FJ171" s="36"/>
      <c r="FK171" s="36"/>
      <c r="FL171" s="36"/>
      <c r="FM171" s="36"/>
      <c r="FN171" s="36"/>
      <c r="FO171" s="36"/>
      <c r="FP171" s="36"/>
      <c r="FQ171" s="36"/>
      <c r="FR171" s="34">
        <v>49.5</v>
      </c>
      <c r="FS171" s="38">
        <f t="shared" si="16"/>
        <v>49.827839596813128</v>
      </c>
      <c r="FT171" s="38">
        <f t="shared" si="17"/>
        <v>0.56090749626119163</v>
      </c>
      <c r="FU171" s="38">
        <f t="shared" si="18"/>
        <v>2.7732617984557611E-3</v>
      </c>
      <c r="FV171" s="38">
        <f t="shared" si="19"/>
        <v>-7.2281728832596356E-2</v>
      </c>
      <c r="FW171" s="36">
        <v>81</v>
      </c>
      <c r="FX171" s="41">
        <f t="shared" si="12"/>
        <v>85.032080329335955</v>
      </c>
      <c r="FY171" s="41">
        <f t="shared" si="14"/>
        <v>0.16615457851951168</v>
      </c>
      <c r="FZ171" s="41">
        <f t="shared" si="13"/>
        <v>-0.10571599410627774</v>
      </c>
      <c r="GA171" s="41">
        <f t="shared" si="15"/>
        <v>4.4529562640093544E-3</v>
      </c>
      <c r="GB171" s="33"/>
      <c r="GC171" s="33"/>
      <c r="GD171" s="33"/>
      <c r="GE171" s="33"/>
      <c r="GF171" s="31"/>
      <c r="GG171" s="31"/>
      <c r="GH171" s="31"/>
      <c r="GI171" s="31"/>
      <c r="GJ171" s="31"/>
      <c r="GK171" s="31"/>
      <c r="GL171" s="31"/>
      <c r="GM171" s="31"/>
      <c r="GN171" s="31"/>
      <c r="GO171" s="31"/>
      <c r="GP171" s="31"/>
      <c r="GQ171" s="31"/>
      <c r="GR171" s="31"/>
      <c r="GS171" s="31"/>
      <c r="GT171" s="31"/>
      <c r="GU171" s="31"/>
      <c r="GV171" s="31"/>
      <c r="GW171" s="31"/>
      <c r="GX171" s="33"/>
      <c r="GY171" s="33"/>
      <c r="GZ171" s="33"/>
      <c r="HA171" s="33"/>
      <c r="HB171" s="36"/>
      <c r="HC171" s="36"/>
      <c r="HD171" s="36"/>
      <c r="HE171" s="36"/>
      <c r="HF171" s="36"/>
      <c r="HG171" s="36">
        <v>41.5</v>
      </c>
      <c r="HH171" s="39">
        <f t="shared" si="8"/>
        <v>54.137170576706573</v>
      </c>
      <c r="HI171" s="40">
        <f t="shared" si="9"/>
        <v>0.16139870745955726</v>
      </c>
      <c r="HJ171" s="39">
        <f t="shared" si="10"/>
        <v>-1.0003893620773599E-2</v>
      </c>
      <c r="HK171" s="39">
        <f t="shared" si="11"/>
        <v>-1.8686408902158548E-3</v>
      </c>
      <c r="HL171" s="31"/>
      <c r="HM171" s="31"/>
      <c r="HN171" s="31"/>
      <c r="HO171" s="31"/>
      <c r="HP171" s="31"/>
      <c r="HQ171" s="31">
        <v>28.87</v>
      </c>
      <c r="HR171" s="37">
        <f t="shared" si="20"/>
        <v>30.244279712911187</v>
      </c>
      <c r="HS171" s="37">
        <f t="shared" si="23"/>
        <v>0.25420170544777881</v>
      </c>
      <c r="HT171" s="37">
        <f t="shared" si="21"/>
        <v>7.6502832517992336E-2</v>
      </c>
      <c r="HU171" s="37">
        <f t="shared" si="22"/>
        <v>-5.2225938323119635E-3</v>
      </c>
      <c r="HV171" s="31"/>
      <c r="HW171" s="31"/>
      <c r="HX171" s="31"/>
      <c r="HY171" s="31"/>
      <c r="HZ171" s="31"/>
      <c r="IA171" s="31"/>
      <c r="IB171" s="31"/>
      <c r="IC171" s="31"/>
      <c r="ID171" s="31"/>
      <c r="IE171" s="31"/>
    </row>
    <row r="172" spans="1:239" x14ac:dyDescent="0.25">
      <c r="A172">
        <v>1943</v>
      </c>
      <c r="B172" s="34"/>
      <c r="C172" s="34"/>
      <c r="D172" s="34"/>
      <c r="E172" s="34"/>
      <c r="F172" s="34"/>
      <c r="G172" s="44"/>
      <c r="H172" s="43"/>
      <c r="I172" s="43"/>
      <c r="J172" s="37"/>
      <c r="K172" s="37"/>
      <c r="L172" s="34">
        <v>48.58</v>
      </c>
      <c r="M172" s="35">
        <f t="shared" si="0"/>
        <v>57.14602454545421</v>
      </c>
      <c r="N172" s="35">
        <f t="shared" si="7"/>
        <v>0.16929348751938714</v>
      </c>
      <c r="O172" s="35">
        <f t="shared" si="1"/>
        <v>-2.0529204637124428E-2</v>
      </c>
      <c r="P172" s="35">
        <f t="shared" si="2"/>
        <v>-2.1833117760492239E-3</v>
      </c>
      <c r="Q172" s="31"/>
      <c r="R172" s="31"/>
      <c r="S172" s="31"/>
      <c r="T172" s="31"/>
      <c r="U172" s="31"/>
      <c r="V172" s="36"/>
      <c r="W172" s="36"/>
      <c r="X172" s="36"/>
      <c r="Y172" s="36"/>
      <c r="Z172" s="36"/>
      <c r="AA172" s="36"/>
      <c r="AB172" s="36"/>
      <c r="AC172" s="36"/>
      <c r="AD172" s="36"/>
      <c r="AE172" s="36"/>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4"/>
      <c r="BF172" s="34"/>
      <c r="BG172" s="34"/>
      <c r="BH172" s="34"/>
      <c r="BI172" s="34"/>
      <c r="BJ172" s="31">
        <v>8</v>
      </c>
      <c r="BK172" s="37">
        <f t="shared" si="28"/>
        <v>5.1346130503894027</v>
      </c>
      <c r="BL172" s="37">
        <f t="shared" si="29"/>
        <v>0.22445630880957296</v>
      </c>
      <c r="BM172" s="37">
        <f t="shared" si="30"/>
        <v>0.59397684868380174</v>
      </c>
      <c r="BN172" s="37">
        <f t="shared" si="31"/>
        <v>0.17270671821414474</v>
      </c>
      <c r="BO172" s="31"/>
      <c r="BP172" s="31"/>
      <c r="BQ172" s="31"/>
      <c r="BR172" s="31"/>
      <c r="BS172" s="31"/>
      <c r="BT172" s="34"/>
      <c r="BU172" s="34"/>
      <c r="BV172" s="34"/>
      <c r="BW172" s="34"/>
      <c r="BX172" s="34"/>
      <c r="BY172" s="32"/>
      <c r="BZ172" s="32"/>
      <c r="CA172" s="32"/>
      <c r="CB172" s="32"/>
      <c r="CC172" s="31"/>
      <c r="CD172" s="31"/>
      <c r="CE172" s="31"/>
      <c r="CF172" s="31"/>
      <c r="CG172" s="31"/>
      <c r="CH172" s="34"/>
      <c r="CI172" s="34"/>
      <c r="CJ172" s="34"/>
      <c r="CK172" s="34"/>
      <c r="CL172" s="34"/>
      <c r="CM172" s="33"/>
      <c r="CN172" s="33"/>
      <c r="CO172" s="33"/>
      <c r="CP172" s="33"/>
      <c r="CQ172" s="34"/>
      <c r="CR172" s="34"/>
      <c r="CS172" s="34"/>
      <c r="CT172" s="34"/>
      <c r="CU172" s="34"/>
      <c r="CV172" s="34">
        <v>18.920000000000002</v>
      </c>
      <c r="CW172" s="35">
        <f t="shared" si="24"/>
        <v>18.089349182310301</v>
      </c>
      <c r="CX172" s="35">
        <f t="shared" si="25"/>
        <v>0.13448108919119608</v>
      </c>
      <c r="CY172" s="35">
        <f t="shared" si="26"/>
        <v>4.6660850193164252E-2</v>
      </c>
      <c r="CZ172" s="35">
        <f t="shared" si="27"/>
        <v>-3.6963837897856626E-5</v>
      </c>
      <c r="DA172" s="34"/>
      <c r="DB172" s="34"/>
      <c r="DC172" s="34"/>
      <c r="DD172" s="34"/>
      <c r="DE172" s="34"/>
      <c r="DF172" s="31"/>
      <c r="DG172" s="31"/>
      <c r="DH172" s="31"/>
      <c r="DI172" s="31"/>
      <c r="DJ172" s="31"/>
      <c r="DK172" s="34">
        <v>57.9</v>
      </c>
      <c r="DL172" s="38">
        <f t="shared" si="3"/>
        <v>63.272251431972201</v>
      </c>
      <c r="DM172" s="38">
        <f t="shared" si="4"/>
        <v>0.24241790218969175</v>
      </c>
      <c r="DN172" s="38">
        <f t="shared" si="5"/>
        <v>-4.2961194931199577E-2</v>
      </c>
      <c r="DO172" s="38">
        <f t="shared" si="6"/>
        <v>-5.3258002243881542E-3</v>
      </c>
      <c r="DP172" s="31"/>
      <c r="DQ172" s="31"/>
      <c r="DR172" s="31"/>
      <c r="DS172" s="31"/>
      <c r="DT172" s="31"/>
      <c r="DU172" s="33"/>
      <c r="DV172" s="33"/>
      <c r="DW172" s="33"/>
      <c r="DX172" s="33"/>
      <c r="DY172" s="36"/>
      <c r="DZ172" s="36"/>
      <c r="EA172" s="36"/>
      <c r="EB172" s="36"/>
      <c r="EC172" s="36"/>
      <c r="ED172" s="31"/>
      <c r="EE172" s="31"/>
      <c r="EF172" s="31"/>
      <c r="EG172" s="31"/>
      <c r="EH172" s="31"/>
      <c r="EI172" s="31"/>
      <c r="EJ172" s="31"/>
      <c r="EK172" s="31"/>
      <c r="EL172" s="31"/>
      <c r="EM172" s="31"/>
      <c r="EN172" s="34"/>
      <c r="EO172" s="34"/>
      <c r="EP172" s="34"/>
      <c r="EQ172" s="34"/>
      <c r="ER172" s="34"/>
      <c r="ES172" s="31"/>
      <c r="ET172" s="31"/>
      <c r="EU172" s="31"/>
      <c r="EV172" s="31"/>
      <c r="EW172" s="31"/>
      <c r="EX172" s="31"/>
      <c r="EY172" s="31"/>
      <c r="EZ172" s="31"/>
      <c r="FA172" s="31"/>
      <c r="FB172" s="31"/>
      <c r="FC172" s="31"/>
      <c r="FD172" s="31"/>
      <c r="FE172" s="31"/>
      <c r="FF172" s="31"/>
      <c r="FG172" s="31"/>
      <c r="FH172" s="36"/>
      <c r="FI172" s="36"/>
      <c r="FJ172" s="36"/>
      <c r="FK172" s="36"/>
      <c r="FL172" s="36"/>
      <c r="FM172" s="36"/>
      <c r="FN172" s="36"/>
      <c r="FO172" s="36"/>
      <c r="FP172" s="36"/>
      <c r="FQ172" s="36"/>
      <c r="FR172" s="34">
        <v>52.2</v>
      </c>
      <c r="FS172" s="38">
        <f t="shared" si="16"/>
        <v>54.304470515504548</v>
      </c>
      <c r="FT172" s="38">
        <f t="shared" si="17"/>
        <v>0.55675699471152207</v>
      </c>
      <c r="FU172" s="38">
        <f t="shared" si="18"/>
        <v>-6.8825880061292949E-2</v>
      </c>
      <c r="FV172" s="38">
        <f t="shared" si="19"/>
        <v>-7.0154135380374807E-2</v>
      </c>
      <c r="FW172" s="36">
        <v>81</v>
      </c>
      <c r="FX172" s="41">
        <f t="shared" si="12"/>
        <v>86.309224244498992</v>
      </c>
      <c r="FY172" s="41">
        <f t="shared" si="14"/>
        <v>0.15322977484416889</v>
      </c>
      <c r="FZ172" s="41">
        <f t="shared" si="13"/>
        <v>-0.10099679166290337</v>
      </c>
      <c r="GA172" s="41">
        <f t="shared" si="15"/>
        <v>4.9576812871368987E-3</v>
      </c>
      <c r="GB172" s="33"/>
      <c r="GC172" s="33"/>
      <c r="GD172" s="33"/>
      <c r="GE172" s="33"/>
      <c r="GF172" s="31"/>
      <c r="GG172" s="31"/>
      <c r="GH172" s="31"/>
      <c r="GI172" s="31"/>
      <c r="GJ172" s="31"/>
      <c r="GK172" s="31"/>
      <c r="GL172" s="31"/>
      <c r="GM172" s="31"/>
      <c r="GN172" s="31"/>
      <c r="GO172" s="31"/>
      <c r="GP172" s="31"/>
      <c r="GQ172" s="31"/>
      <c r="GR172" s="31"/>
      <c r="GS172" s="31"/>
      <c r="GT172" s="31"/>
      <c r="GU172" s="31"/>
      <c r="GV172" s="31"/>
      <c r="GW172" s="31"/>
      <c r="GX172" s="33"/>
      <c r="GY172" s="33"/>
      <c r="GZ172" s="33"/>
      <c r="HA172" s="33"/>
      <c r="HB172" s="36"/>
      <c r="HC172" s="36"/>
      <c r="HD172" s="36"/>
      <c r="HE172" s="36"/>
      <c r="HF172" s="36"/>
      <c r="HG172" s="36">
        <v>44</v>
      </c>
      <c r="HH172" s="39">
        <f t="shared" si="8"/>
        <v>55.423049423512687</v>
      </c>
      <c r="HI172" s="40">
        <f t="shared" si="9"/>
        <v>0.16003272836519811</v>
      </c>
      <c r="HJ172" s="39">
        <f t="shared" si="10"/>
        <v>-1.1840968008922103E-2</v>
      </c>
      <c r="HK172" s="39">
        <f t="shared" si="11"/>
        <v>-1.8038310497755798E-3</v>
      </c>
      <c r="HL172" s="31"/>
      <c r="HM172" s="31"/>
      <c r="HN172" s="31"/>
      <c r="HO172" s="31"/>
      <c r="HP172" s="31"/>
      <c r="HQ172" s="31">
        <v>28.97</v>
      </c>
      <c r="HR172" s="37">
        <f t="shared" si="20"/>
        <v>32.315228163325273</v>
      </c>
      <c r="HS172" s="37">
        <f t="shared" si="23"/>
        <v>0.26341507686261212</v>
      </c>
      <c r="HT172" s="37">
        <f t="shared" si="21"/>
        <v>7.0727353904600415E-2</v>
      </c>
      <c r="HU172" s="37">
        <f t="shared" si="22"/>
        <v>-6.3246060776400992E-3</v>
      </c>
      <c r="HV172" s="31"/>
      <c r="HW172" s="31"/>
      <c r="HX172" s="31"/>
      <c r="HY172" s="31"/>
      <c r="HZ172" s="31"/>
      <c r="IA172" s="31"/>
      <c r="IB172" s="31"/>
      <c r="IC172" s="31"/>
      <c r="ID172" s="31"/>
      <c r="IE172" s="31"/>
    </row>
    <row r="173" spans="1:239" x14ac:dyDescent="0.25">
      <c r="A173">
        <v>1944</v>
      </c>
      <c r="B173" s="34"/>
      <c r="C173" s="34"/>
      <c r="D173" s="34"/>
      <c r="E173" s="34"/>
      <c r="F173" s="34"/>
      <c r="G173" s="44"/>
      <c r="H173" s="43"/>
      <c r="I173" s="43"/>
      <c r="J173" s="37"/>
      <c r="K173" s="37"/>
      <c r="L173" s="34">
        <v>46.96</v>
      </c>
      <c r="M173" s="35">
        <f t="shared" si="0"/>
        <v>58.489750161589221</v>
      </c>
      <c r="N173" s="35">
        <f t="shared" si="7"/>
        <v>0.16659399365043293</v>
      </c>
      <c r="O173" s="35">
        <f t="shared" si="1"/>
        <v>-2.2637317777606587E-2</v>
      </c>
      <c r="P173" s="35">
        <f t="shared" si="2"/>
        <v>-2.0310713163583217E-3</v>
      </c>
      <c r="Q173" s="31"/>
      <c r="R173" s="31"/>
      <c r="S173" s="31"/>
      <c r="T173" s="31"/>
      <c r="U173" s="31"/>
      <c r="V173" s="36"/>
      <c r="W173" s="36"/>
      <c r="X173" s="36"/>
      <c r="Y173" s="36"/>
      <c r="Z173" s="36"/>
      <c r="AA173" s="36"/>
      <c r="AB173" s="36"/>
      <c r="AC173" s="36"/>
      <c r="AD173" s="36"/>
      <c r="AE173" s="36"/>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4"/>
      <c r="BF173" s="34"/>
      <c r="BG173" s="34"/>
      <c r="BH173" s="34"/>
      <c r="BI173" s="34"/>
      <c r="BJ173" s="31">
        <v>10</v>
      </c>
      <c r="BK173" s="37">
        <f t="shared" si="28"/>
        <v>7.2573671295731685</v>
      </c>
      <c r="BL173" s="37">
        <f t="shared" si="29"/>
        <v>0.31015217288811781</v>
      </c>
      <c r="BM173" s="37">
        <f t="shared" si="30"/>
        <v>0.7819201086684292</v>
      </c>
      <c r="BN173" s="37">
        <f t="shared" si="31"/>
        <v>0.20102031896076344</v>
      </c>
      <c r="BO173" s="31"/>
      <c r="BP173" s="31"/>
      <c r="BQ173" s="31"/>
      <c r="BR173" s="31"/>
      <c r="BS173" s="31"/>
      <c r="BT173" s="34"/>
      <c r="BU173" s="34"/>
      <c r="BV173" s="34"/>
      <c r="BW173" s="34"/>
      <c r="BX173" s="34"/>
      <c r="BY173" s="32"/>
      <c r="BZ173" s="32"/>
      <c r="CA173" s="32"/>
      <c r="CB173" s="32"/>
      <c r="CC173" s="31"/>
      <c r="CD173" s="31"/>
      <c r="CE173" s="31"/>
      <c r="CF173" s="31"/>
      <c r="CG173" s="31"/>
      <c r="CH173" s="34"/>
      <c r="CI173" s="34"/>
      <c r="CJ173" s="34"/>
      <c r="CK173" s="34"/>
      <c r="CL173" s="34"/>
      <c r="CM173" s="33"/>
      <c r="CN173" s="33"/>
      <c r="CO173" s="33"/>
      <c r="CP173" s="33"/>
      <c r="CQ173" s="34"/>
      <c r="CR173" s="34"/>
      <c r="CS173" s="34"/>
      <c r="CT173" s="34"/>
      <c r="CU173" s="34"/>
      <c r="CV173" s="34">
        <v>17.71</v>
      </c>
      <c r="CW173" s="35">
        <f t="shared" si="24"/>
        <v>19.188510731956086</v>
      </c>
      <c r="CX173" s="35">
        <f t="shared" si="25"/>
        <v>0.1403056476618425</v>
      </c>
      <c r="CY173" s="35">
        <f t="shared" si="26"/>
        <v>4.648525439375694E-2</v>
      </c>
      <c r="CZ173" s="35">
        <f t="shared" si="27"/>
        <v>-3.1791689607430331E-4</v>
      </c>
      <c r="DA173" s="34"/>
      <c r="DB173" s="34"/>
      <c r="DC173" s="34"/>
      <c r="DD173" s="34"/>
      <c r="DE173" s="34"/>
      <c r="DF173" s="31"/>
      <c r="DG173" s="31"/>
      <c r="DH173" s="31"/>
      <c r="DI173" s="31"/>
      <c r="DJ173" s="31"/>
      <c r="DK173" s="34">
        <v>58.6</v>
      </c>
      <c r="DL173" s="38">
        <f t="shared" si="3"/>
        <v>65.189249097135885</v>
      </c>
      <c r="DM173" s="38">
        <f t="shared" si="4"/>
        <v>0.23672627467053795</v>
      </c>
      <c r="DN173" s="38">
        <f t="shared" si="5"/>
        <v>-4.8012003759539804E-2</v>
      </c>
      <c r="DO173" s="38">
        <f t="shared" si="6"/>
        <v>-4.7689792860344075E-3</v>
      </c>
      <c r="DP173" s="31"/>
      <c r="DQ173" s="31"/>
      <c r="DR173" s="31"/>
      <c r="DS173" s="31"/>
      <c r="DT173" s="31"/>
      <c r="DU173" s="33"/>
      <c r="DV173" s="33"/>
      <c r="DW173" s="33"/>
      <c r="DX173" s="33"/>
      <c r="DY173" s="36"/>
      <c r="DZ173" s="36"/>
      <c r="EA173" s="36"/>
      <c r="EB173" s="36"/>
      <c r="EC173" s="36"/>
      <c r="ED173" s="31"/>
      <c r="EE173" s="31"/>
      <c r="EF173" s="31"/>
      <c r="EG173" s="31"/>
      <c r="EH173" s="31"/>
      <c r="EI173" s="31"/>
      <c r="EJ173" s="31"/>
      <c r="EK173" s="31"/>
      <c r="EL173" s="31"/>
      <c r="EM173" s="31"/>
      <c r="EN173" s="34"/>
      <c r="EO173" s="34"/>
      <c r="EP173" s="34"/>
      <c r="EQ173" s="34"/>
      <c r="ER173" s="34"/>
      <c r="ES173" s="31"/>
      <c r="ET173" s="31"/>
      <c r="EU173" s="31"/>
      <c r="EV173" s="31"/>
      <c r="EW173" s="31"/>
      <c r="EX173" s="31"/>
      <c r="EY173" s="31"/>
      <c r="EZ173" s="31"/>
      <c r="FA173" s="31"/>
      <c r="FB173" s="31"/>
      <c r="FC173" s="31"/>
      <c r="FD173" s="31"/>
      <c r="FE173" s="31"/>
      <c r="FF173" s="31"/>
      <c r="FG173" s="31"/>
      <c r="FH173" s="36"/>
      <c r="FI173" s="36"/>
      <c r="FJ173" s="36"/>
      <c r="FK173" s="36"/>
      <c r="FL173" s="36"/>
      <c r="FM173" s="36"/>
      <c r="FN173" s="36"/>
      <c r="FO173" s="36"/>
      <c r="FP173" s="36"/>
      <c r="FQ173" s="36"/>
      <c r="FR173" s="34">
        <v>54.9</v>
      </c>
      <c r="FS173" s="38">
        <f t="shared" si="16"/>
        <v>58.712639376548594</v>
      </c>
      <c r="FT173" s="38">
        <f t="shared" si="17"/>
        <v>0.54388253009319742</v>
      </c>
      <c r="FU173" s="38">
        <f t="shared" si="18"/>
        <v>-0.13608842937588417</v>
      </c>
      <c r="FV173" s="38">
        <f t="shared" si="19"/>
        <v>-6.3705616168348092E-2</v>
      </c>
      <c r="FW173" s="36">
        <v>83</v>
      </c>
      <c r="FX173" s="41">
        <f t="shared" si="12"/>
        <v>87.485406658943063</v>
      </c>
      <c r="FY173" s="41">
        <f t="shared" si="14"/>
        <v>0.14092303881996526</v>
      </c>
      <c r="FZ173" s="41">
        <f t="shared" si="13"/>
        <v>-9.5853180875486249E-2</v>
      </c>
      <c r="GA173" s="41">
        <f t="shared" si="15"/>
        <v>5.3048242001421412E-3</v>
      </c>
      <c r="GB173" s="33"/>
      <c r="GC173" s="33"/>
      <c r="GD173" s="33"/>
      <c r="GE173" s="33"/>
      <c r="GF173" s="31"/>
      <c r="GG173" s="31"/>
      <c r="GH173" s="31"/>
      <c r="GI173" s="31"/>
      <c r="GJ173" s="31"/>
      <c r="GK173" s="31"/>
      <c r="GL173" s="31"/>
      <c r="GM173" s="31"/>
      <c r="GN173" s="31"/>
      <c r="GO173" s="31"/>
      <c r="GP173" s="31"/>
      <c r="GQ173" s="31"/>
      <c r="GR173" s="31"/>
      <c r="GS173" s="31"/>
      <c r="GT173" s="31"/>
      <c r="GU173" s="31"/>
      <c r="GV173" s="31"/>
      <c r="GW173" s="31"/>
      <c r="GX173" s="33"/>
      <c r="GY173" s="33"/>
      <c r="GZ173" s="33"/>
      <c r="HA173" s="33"/>
      <c r="HB173" s="36"/>
      <c r="HC173" s="36"/>
      <c r="HD173" s="36"/>
      <c r="HE173" s="36"/>
      <c r="HF173" s="36"/>
      <c r="HG173" s="36">
        <v>45</v>
      </c>
      <c r="HH173" s="39">
        <f t="shared" si="8"/>
        <v>56.697093114275162</v>
      </c>
      <c r="HI173" s="40">
        <f t="shared" si="9"/>
        <v>0.15844137084324744</v>
      </c>
      <c r="HJ173" s="39">
        <f t="shared" si="10"/>
        <v>-1.3608341770864655E-2</v>
      </c>
      <c r="HK173" s="39">
        <f t="shared" si="11"/>
        <v>-1.7293827605602348E-3</v>
      </c>
      <c r="HL173" s="31"/>
      <c r="HM173" s="31"/>
      <c r="HN173" s="31"/>
      <c r="HO173" s="31"/>
      <c r="HP173" s="31"/>
      <c r="HQ173" s="31">
        <v>29.6</v>
      </c>
      <c r="HR173" s="37">
        <f t="shared" si="20"/>
        <v>34.456813383159933</v>
      </c>
      <c r="HS173" s="37">
        <f t="shared" si="23"/>
        <v>0.27183827422270396</v>
      </c>
      <c r="HT173" s="37">
        <f t="shared" si="21"/>
        <v>6.386648383786013E-2</v>
      </c>
      <c r="HU173" s="37">
        <f t="shared" si="22"/>
        <v>-7.3879745114955632E-3</v>
      </c>
      <c r="HV173" s="31"/>
      <c r="HW173" s="31"/>
      <c r="HX173" s="31"/>
      <c r="HY173" s="31"/>
      <c r="HZ173" s="31"/>
      <c r="IA173" s="31"/>
      <c r="IB173" s="31"/>
      <c r="IC173" s="31"/>
      <c r="ID173" s="31"/>
      <c r="IE173" s="31"/>
    </row>
    <row r="174" spans="1:239" x14ac:dyDescent="0.25">
      <c r="A174">
        <v>1945</v>
      </c>
      <c r="B174" s="34">
        <v>0</v>
      </c>
      <c r="C174" s="35">
        <f>$B$5/(1+$B$2*EXP(-$B$3*($A174-$A$174)))</f>
        <v>3.9469725942939893</v>
      </c>
      <c r="D174" s="35">
        <f>(($B$2*$B$5*$B$3*EXP($B$3*($A174-$A$174)))/(EXP($B$3*($A174-$A$174))+$B$2)^2)/8</f>
        <v>4.704000390657475E-2</v>
      </c>
      <c r="E174" s="35">
        <f>-((B$2*B$5*(B$3^2)*EXP(B$3*($A174-$A$174))*(EXP(B$3*($A174-$A$174))-B$2))/((EXP(B$3*($A174-$A$174))+B$2)^3))</f>
        <v>3.4214804397992987E-2</v>
      </c>
      <c r="F174" s="35">
        <f t="shared" ref="F174:F237" si="32">(B$2*B$5*B$3^3*EXP(B$3*($A174-$A$174))*(EXP(2*B$3*($A174-$A$174))-4*B$2*EXP(B$3*($A174-$A$174))+B$2^2))/(EXP(B$3*($A174-$A$174))+B$2)^4</f>
        <v>2.793287457120278E-3</v>
      </c>
      <c r="G174" s="44"/>
      <c r="H174" s="43"/>
      <c r="I174" s="43"/>
      <c r="J174" s="37"/>
      <c r="K174" s="37"/>
      <c r="L174" s="34">
        <v>46.47</v>
      </c>
      <c r="M174" s="35">
        <f t="shared" si="0"/>
        <v>59.810851586028498</v>
      </c>
      <c r="N174" s="35">
        <f t="shared" si="7"/>
        <v>0.16364071957376111</v>
      </c>
      <c r="O174" s="35">
        <f t="shared" si="1"/>
        <v>-2.4588028950957328E-2</v>
      </c>
      <c r="P174" s="35">
        <f t="shared" si="2"/>
        <v>-1.8688776981961974E-3</v>
      </c>
      <c r="Q174" s="31"/>
      <c r="R174" s="31"/>
      <c r="S174" s="31"/>
      <c r="T174" s="31"/>
      <c r="U174" s="31"/>
      <c r="V174" s="36"/>
      <c r="W174" s="36"/>
      <c r="X174" s="36"/>
      <c r="Y174" s="36"/>
      <c r="Z174" s="36"/>
      <c r="AA174" s="36"/>
      <c r="AB174" s="36"/>
      <c r="AC174" s="36"/>
      <c r="AD174" s="36"/>
      <c r="AE174" s="36"/>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4"/>
      <c r="BF174" s="34"/>
      <c r="BG174" s="34"/>
      <c r="BH174" s="34"/>
      <c r="BI174" s="34"/>
      <c r="BJ174" s="31">
        <v>12</v>
      </c>
      <c r="BK174" s="37">
        <f t="shared" si="28"/>
        <v>10.163687937932325</v>
      </c>
      <c r="BL174" s="37">
        <f t="shared" si="29"/>
        <v>0.42074556909593974</v>
      </c>
      <c r="BM174" s="37">
        <f t="shared" si="30"/>
        <v>0.98860991179882118</v>
      </c>
      <c r="BN174" s="37">
        <f t="shared" si="31"/>
        <v>0.20682992404702447</v>
      </c>
      <c r="BO174" s="31"/>
      <c r="BP174" s="31"/>
      <c r="BQ174" s="31"/>
      <c r="BR174" s="31"/>
      <c r="BS174" s="31"/>
      <c r="BT174" s="34"/>
      <c r="BU174" s="34"/>
      <c r="BV174" s="34"/>
      <c r="BW174" s="34"/>
      <c r="BX174" s="34"/>
      <c r="BY174" s="32"/>
      <c r="BZ174" s="32"/>
      <c r="CA174" s="32"/>
      <c r="CB174" s="32"/>
      <c r="CC174" s="31"/>
      <c r="CD174" s="31"/>
      <c r="CE174" s="31"/>
      <c r="CF174" s="31"/>
      <c r="CG174" s="31"/>
      <c r="CH174" s="34"/>
      <c r="CI174" s="34"/>
      <c r="CJ174" s="34"/>
      <c r="CK174" s="34"/>
      <c r="CL174" s="34"/>
      <c r="CM174" s="33"/>
      <c r="CN174" s="33"/>
      <c r="CO174" s="33"/>
      <c r="CP174" s="33"/>
      <c r="CQ174" s="34"/>
      <c r="CR174" s="34"/>
      <c r="CS174" s="34"/>
      <c r="CT174" s="34"/>
      <c r="CU174" s="34"/>
      <c r="CV174" s="34">
        <v>16.57</v>
      </c>
      <c r="CW174" s="35">
        <f t="shared" si="24"/>
        <v>20.334133221430513</v>
      </c>
      <c r="CX174" s="35">
        <f t="shared" si="25"/>
        <v>0.14609024710913107</v>
      </c>
      <c r="CY174" s="35">
        <f t="shared" si="26"/>
        <v>4.6017999171658934E-2</v>
      </c>
      <c r="CZ174" s="35">
        <f t="shared" si="27"/>
        <v>-6.1989804806649536E-4</v>
      </c>
      <c r="DA174" s="34"/>
      <c r="DB174" s="34"/>
      <c r="DC174" s="34"/>
      <c r="DD174" s="34"/>
      <c r="DE174" s="34"/>
      <c r="DF174" s="31"/>
      <c r="DG174" s="31"/>
      <c r="DH174" s="31"/>
      <c r="DI174" s="31"/>
      <c r="DJ174" s="31"/>
      <c r="DK174" s="34">
        <v>59.8</v>
      </c>
      <c r="DL174" s="38">
        <f t="shared" si="3"/>
        <v>67.058282736067824</v>
      </c>
      <c r="DM174" s="38">
        <f t="shared" si="4"/>
        <v>0.23043888044762942</v>
      </c>
      <c r="DN174" s="38">
        <f t="shared" si="5"/>
        <v>-5.2487770805159019E-2</v>
      </c>
      <c r="DO174" s="38">
        <f t="shared" si="6"/>
        <v>-4.1780098278908634E-3</v>
      </c>
      <c r="DP174" s="31"/>
      <c r="DQ174" s="31"/>
      <c r="DR174" s="31"/>
      <c r="DS174" s="31"/>
      <c r="DT174" s="31"/>
      <c r="DU174" s="33"/>
      <c r="DV174" s="33"/>
      <c r="DW174" s="33"/>
      <c r="DX174" s="33"/>
      <c r="DY174" s="36"/>
      <c r="DZ174" s="36"/>
      <c r="EA174" s="36"/>
      <c r="EB174" s="36"/>
      <c r="EC174" s="36"/>
      <c r="ED174" s="31"/>
      <c r="EE174" s="31"/>
      <c r="EF174" s="31"/>
      <c r="EG174" s="31"/>
      <c r="EH174" s="31"/>
      <c r="EI174" s="31"/>
      <c r="EJ174" s="31"/>
      <c r="EK174" s="31"/>
      <c r="EL174" s="31"/>
      <c r="EM174" s="31"/>
      <c r="EN174" s="34"/>
      <c r="EO174" s="34"/>
      <c r="EP174" s="34"/>
      <c r="EQ174" s="34"/>
      <c r="ER174" s="34"/>
      <c r="ES174" s="31"/>
      <c r="ET174" s="31"/>
      <c r="EU174" s="31"/>
      <c r="EV174" s="31"/>
      <c r="EW174" s="31"/>
      <c r="EX174" s="31"/>
      <c r="EY174" s="31"/>
      <c r="EZ174" s="31"/>
      <c r="FA174" s="31"/>
      <c r="FB174" s="31"/>
      <c r="FC174" s="31"/>
      <c r="FD174" s="31"/>
      <c r="FE174" s="31"/>
      <c r="FF174" s="31"/>
      <c r="FG174" s="31"/>
      <c r="FH174" s="36"/>
      <c r="FI174" s="36"/>
      <c r="FJ174" s="36"/>
      <c r="FK174" s="36"/>
      <c r="FL174" s="36"/>
      <c r="FM174" s="36"/>
      <c r="FN174" s="36"/>
      <c r="FO174" s="36"/>
      <c r="FP174" s="36"/>
      <c r="FQ174" s="36"/>
      <c r="FR174" s="34">
        <v>57.4</v>
      </c>
      <c r="FS174" s="38">
        <f t="shared" si="16"/>
        <v>62.985414291164375</v>
      </c>
      <c r="FT174" s="38">
        <f t="shared" si="17"/>
        <v>0.52308138809638838</v>
      </c>
      <c r="FU174" s="38">
        <f t="shared" si="18"/>
        <v>-0.19507042567376875</v>
      </c>
      <c r="FV174" s="38">
        <f t="shared" si="19"/>
        <v>-5.3769623421551317E-2</v>
      </c>
      <c r="FW174" s="36">
        <v>85</v>
      </c>
      <c r="FX174" s="41">
        <f t="shared" si="12"/>
        <v>88.56575883082121</v>
      </c>
      <c r="FY174" s="41">
        <f t="shared" si="14"/>
        <v>0.12927796243213377</v>
      </c>
      <c r="FZ174" s="41">
        <f t="shared" si="13"/>
        <v>-9.0433327879863357E-2</v>
      </c>
      <c r="GA174" s="41">
        <f t="shared" si="15"/>
        <v>5.5134362919273261E-3</v>
      </c>
      <c r="GB174" s="33"/>
      <c r="GC174" s="33"/>
      <c r="GD174" s="33"/>
      <c r="GE174" s="33"/>
      <c r="GF174" s="31"/>
      <c r="GG174" s="31"/>
      <c r="GH174" s="31"/>
      <c r="GI174" s="31"/>
      <c r="GJ174" s="31"/>
      <c r="GK174" s="31"/>
      <c r="GL174" s="31"/>
      <c r="GM174" s="31"/>
      <c r="GN174" s="31"/>
      <c r="GO174" s="31"/>
      <c r="GP174" s="31"/>
      <c r="GQ174" s="31"/>
      <c r="GR174" s="31"/>
      <c r="GS174" s="31"/>
      <c r="GT174" s="31"/>
      <c r="GU174" s="31"/>
      <c r="GV174" s="31"/>
      <c r="GW174" s="31"/>
      <c r="GX174" s="33"/>
      <c r="GY174" s="33"/>
      <c r="GZ174" s="33"/>
      <c r="HA174" s="33"/>
      <c r="HB174" s="36"/>
      <c r="HC174" s="36"/>
      <c r="HD174" s="36"/>
      <c r="HE174" s="36"/>
      <c r="HF174" s="36"/>
      <c r="HG174" s="36">
        <v>46</v>
      </c>
      <c r="HH174" s="39">
        <f t="shared" si="8"/>
        <v>57.957535041701902</v>
      </c>
      <c r="HI174" s="40">
        <f t="shared" si="9"/>
        <v>0.15663393147885588</v>
      </c>
      <c r="HJ174" s="39">
        <f t="shared" si="10"/>
        <v>-1.5296821909294326E-2</v>
      </c>
      <c r="HK174" s="39">
        <f t="shared" si="11"/>
        <v>-1.6462023889868818E-3</v>
      </c>
      <c r="HL174" s="31"/>
      <c r="HM174" s="31"/>
      <c r="HN174" s="31"/>
      <c r="HO174" s="31"/>
      <c r="HP174" s="31"/>
      <c r="HQ174" s="31">
        <v>29.9</v>
      </c>
      <c r="HR174" s="37">
        <f t="shared" si="20"/>
        <v>36.662179085604407</v>
      </c>
      <c r="HS174" s="37">
        <f t="shared" si="23"/>
        <v>0.27933872032428525</v>
      </c>
      <c r="HT174" s="37">
        <f t="shared" si="21"/>
        <v>5.5975262728003947E-2</v>
      </c>
      <c r="HU174" s="37">
        <f t="shared" si="22"/>
        <v>-8.3797690417383355E-3</v>
      </c>
      <c r="HV174" s="31"/>
      <c r="HW174" s="31"/>
      <c r="HX174" s="31"/>
      <c r="HY174" s="31"/>
      <c r="HZ174" s="31"/>
      <c r="IA174" s="31"/>
      <c r="IB174" s="31"/>
      <c r="IC174" s="31"/>
      <c r="ID174" s="31"/>
      <c r="IE174" s="31"/>
    </row>
    <row r="175" spans="1:239" x14ac:dyDescent="0.25">
      <c r="A175">
        <v>1946</v>
      </c>
      <c r="B175" s="34">
        <v>0.09</v>
      </c>
      <c r="C175" s="35">
        <f t="shared" ref="C175:C238" si="33">$B$5/(1+$B$2*EXP(-$B$3*($A175-$A$174)))</f>
        <v>4.3408725273769475</v>
      </c>
      <c r="D175" s="35">
        <f t="shared" ref="D175:D238" si="34">(($B$2*$B$5*$B$3*EXP($B$3*($A175-$A$174)))/(EXP($B$3*($A175-$A$174))+$B$2)^2)/8</f>
        <v>5.1494907509413768E-2</v>
      </c>
      <c r="E175" s="35">
        <f t="shared" ref="E175:E238" si="35">-((B$2*B$5*(B$3^2)*EXP(B$3*($A175-$A$174))*(EXP(B$3*($A175-$A$174))-B$2))/((EXP(B$3*($A175-$A$174))+B$2)^3))</f>
        <v>3.7091293772699895E-2</v>
      </c>
      <c r="F175" s="35">
        <f t="shared" si="32"/>
        <v>2.9590745232139131E-3</v>
      </c>
      <c r="G175" s="44"/>
      <c r="H175" s="43"/>
      <c r="I175" s="43"/>
      <c r="J175" s="37"/>
      <c r="K175" s="37"/>
      <c r="L175" s="34">
        <v>49.24</v>
      </c>
      <c r="M175" s="35">
        <f t="shared" si="0"/>
        <v>61.107378844144662</v>
      </c>
      <c r="N175" s="35">
        <f t="shared" si="7"/>
        <v>0.16045391616438423</v>
      </c>
      <c r="O175" s="35">
        <f t="shared" si="1"/>
        <v>-2.6372501051560079E-2</v>
      </c>
      <c r="P175" s="35">
        <f t="shared" si="2"/>
        <v>-1.6989678566699501E-3</v>
      </c>
      <c r="Q175" s="31"/>
      <c r="R175" s="31"/>
      <c r="S175" s="31"/>
      <c r="T175" s="31"/>
      <c r="U175" s="31"/>
      <c r="V175" s="36"/>
      <c r="W175" s="36"/>
      <c r="X175" s="36"/>
      <c r="Y175" s="36"/>
      <c r="Z175" s="36"/>
      <c r="AA175" s="36"/>
      <c r="AB175" s="36"/>
      <c r="AC175" s="36"/>
      <c r="AD175" s="36"/>
      <c r="AE175" s="36"/>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4"/>
      <c r="BF175" s="34"/>
      <c r="BG175" s="34"/>
      <c r="BH175" s="34"/>
      <c r="BI175" s="34"/>
      <c r="BJ175" s="31">
        <v>14</v>
      </c>
      <c r="BK175" s="37">
        <f t="shared" si="28"/>
        <v>14.057473082714727</v>
      </c>
      <c r="BL175" s="37">
        <f t="shared" si="29"/>
        <v>0.55671342364930243</v>
      </c>
      <c r="BM175" s="37">
        <f t="shared" si="30"/>
        <v>1.1802298199543078</v>
      </c>
      <c r="BN175" s="37">
        <f t="shared" si="31"/>
        <v>0.16651566443368063</v>
      </c>
      <c r="BO175" s="31"/>
      <c r="BP175" s="31"/>
      <c r="BQ175" s="31"/>
      <c r="BR175" s="31"/>
      <c r="BS175" s="31"/>
      <c r="BT175" s="34"/>
      <c r="BU175" s="34"/>
      <c r="BV175" s="34"/>
      <c r="BW175" s="34"/>
      <c r="BX175" s="34"/>
      <c r="BY175" s="32"/>
      <c r="BZ175" s="32"/>
      <c r="CA175" s="32"/>
      <c r="CB175" s="32"/>
      <c r="CC175" s="31"/>
      <c r="CD175" s="31"/>
      <c r="CE175" s="31"/>
      <c r="CF175" s="31"/>
      <c r="CG175" s="31"/>
      <c r="CH175" s="34"/>
      <c r="CI175" s="34"/>
      <c r="CJ175" s="34"/>
      <c r="CK175" s="34"/>
      <c r="CL175" s="34"/>
      <c r="CM175" s="33"/>
      <c r="CN175" s="33"/>
      <c r="CO175" s="33"/>
      <c r="CP175" s="33"/>
      <c r="CQ175" s="34"/>
      <c r="CR175" s="34"/>
      <c r="CS175" s="34"/>
      <c r="CT175" s="34"/>
      <c r="CU175" s="34"/>
      <c r="CV175" s="34">
        <v>15.51</v>
      </c>
      <c r="CW175" s="35">
        <f t="shared" si="24"/>
        <v>21.525747746257196</v>
      </c>
      <c r="CX175" s="35">
        <f t="shared" si="25"/>
        <v>0.15179716764585818</v>
      </c>
      <c r="CY175" s="35">
        <f t="shared" si="26"/>
        <v>4.5239329376157454E-2</v>
      </c>
      <c r="CZ175" s="35">
        <f t="shared" si="27"/>
        <v>-9.4024182938308313E-4</v>
      </c>
      <c r="DA175" s="34"/>
      <c r="DB175" s="34"/>
      <c r="DC175" s="34"/>
      <c r="DD175" s="34"/>
      <c r="DE175" s="34"/>
      <c r="DF175" s="31"/>
      <c r="DG175" s="31"/>
      <c r="DH175" s="31"/>
      <c r="DI175" s="31"/>
      <c r="DJ175" s="31"/>
      <c r="DK175" s="34">
        <v>61.8</v>
      </c>
      <c r="DL175" s="38">
        <f t="shared" si="3"/>
        <v>68.874878855323814</v>
      </c>
      <c r="DM175" s="38">
        <f t="shared" si="4"/>
        <v>0.22362944815187039</v>
      </c>
      <c r="DN175" s="38">
        <f t="shared" si="5"/>
        <v>-5.6361199619764067E-2</v>
      </c>
      <c r="DO175" s="38">
        <f t="shared" si="6"/>
        <v>-3.5665521203395172E-3</v>
      </c>
      <c r="DP175" s="31"/>
      <c r="DQ175" s="31"/>
      <c r="DR175" s="31"/>
      <c r="DS175" s="31"/>
      <c r="DT175" s="31"/>
      <c r="DU175" s="33"/>
      <c r="DV175" s="33"/>
      <c r="DW175" s="33"/>
      <c r="DX175" s="33"/>
      <c r="DY175" s="36"/>
      <c r="DZ175" s="36"/>
      <c r="EA175" s="36"/>
      <c r="EB175" s="36"/>
      <c r="EC175" s="36"/>
      <c r="ED175" s="31"/>
      <c r="EE175" s="31"/>
      <c r="EF175" s="31"/>
      <c r="EG175" s="31"/>
      <c r="EH175" s="31"/>
      <c r="EI175" s="31"/>
      <c r="EJ175" s="31"/>
      <c r="EK175" s="31"/>
      <c r="EL175" s="31"/>
      <c r="EM175" s="31"/>
      <c r="EN175" s="34"/>
      <c r="EO175" s="34"/>
      <c r="EP175" s="34"/>
      <c r="EQ175" s="34"/>
      <c r="ER175" s="34"/>
      <c r="ES175" s="31"/>
      <c r="ET175" s="31"/>
      <c r="EU175" s="31"/>
      <c r="EV175" s="31"/>
      <c r="EW175" s="31"/>
      <c r="EX175" s="31"/>
      <c r="EY175" s="31"/>
      <c r="EZ175" s="31"/>
      <c r="FA175" s="31"/>
      <c r="FB175" s="31"/>
      <c r="FC175" s="31"/>
      <c r="FD175" s="31"/>
      <c r="FE175" s="31"/>
      <c r="FF175" s="31"/>
      <c r="FG175" s="31"/>
      <c r="FH175" s="36"/>
      <c r="FI175" s="36"/>
      <c r="FJ175" s="36"/>
      <c r="FK175" s="36"/>
      <c r="FL175" s="36"/>
      <c r="FM175" s="36"/>
      <c r="FN175" s="36"/>
      <c r="FO175" s="36"/>
      <c r="FP175" s="36"/>
      <c r="FQ175" s="36"/>
      <c r="FR175" s="34">
        <v>62.2</v>
      </c>
      <c r="FS175" s="38">
        <f t="shared" si="16"/>
        <v>67.064056568503091</v>
      </c>
      <c r="FT175" s="38">
        <f t="shared" si="17"/>
        <v>0.49558289914178971</v>
      </c>
      <c r="FU175" s="38">
        <f t="shared" si="18"/>
        <v>-0.24286500912963965</v>
      </c>
      <c r="FV175" s="38">
        <f t="shared" si="19"/>
        <v>-4.1549978273003677E-2</v>
      </c>
      <c r="FW175" s="36">
        <v>85.5</v>
      </c>
      <c r="FX175" s="41">
        <f t="shared" si="12"/>
        <v>89.555689891021274</v>
      </c>
      <c r="FY175" s="41">
        <f t="shared" si="14"/>
        <v>0.11832082871611366</v>
      </c>
      <c r="FZ175" s="41">
        <f t="shared" si="13"/>
        <v>-8.4865889708016132E-2</v>
      </c>
      <c r="GA175" s="41">
        <f t="shared" si="15"/>
        <v>5.6032937632875587E-3</v>
      </c>
      <c r="GB175" s="33"/>
      <c r="GC175" s="33"/>
      <c r="GD175" s="33"/>
      <c r="GE175" s="33"/>
      <c r="GF175" s="31"/>
      <c r="GG175" s="31"/>
      <c r="GH175" s="31"/>
      <c r="GI175" s="31"/>
      <c r="GJ175" s="31"/>
      <c r="GK175" s="31"/>
      <c r="GL175" s="31"/>
      <c r="GM175" s="31"/>
      <c r="GN175" s="31"/>
      <c r="GO175" s="31"/>
      <c r="GP175" s="31"/>
      <c r="GQ175" s="31"/>
      <c r="GR175" s="31"/>
      <c r="GS175" s="31"/>
      <c r="GT175" s="31"/>
      <c r="GU175" s="31"/>
      <c r="GV175" s="31"/>
      <c r="GW175" s="31"/>
      <c r="GX175" s="33"/>
      <c r="GY175" s="33"/>
      <c r="GZ175" s="33"/>
      <c r="HA175" s="33"/>
      <c r="HB175" s="36"/>
      <c r="HC175" s="36"/>
      <c r="HD175" s="36"/>
      <c r="HE175" s="36"/>
      <c r="HF175" s="36"/>
      <c r="HG175" s="36">
        <v>50</v>
      </c>
      <c r="HH175" s="39">
        <f t="shared" si="8"/>
        <v>59.202687412911217</v>
      </c>
      <c r="HI175" s="40">
        <f t="shared" si="9"/>
        <v>0.15462079749953822</v>
      </c>
      <c r="HJ175" s="39">
        <f t="shared" si="10"/>
        <v>-1.6898165024538361E-2</v>
      </c>
      <c r="HK175" s="39">
        <f t="shared" si="11"/>
        <v>-1.5552795683765523E-3</v>
      </c>
      <c r="HL175" s="31"/>
      <c r="HM175" s="31"/>
      <c r="HN175" s="31"/>
      <c r="HO175" s="31"/>
      <c r="HP175" s="31"/>
      <c r="HQ175" s="31">
        <v>31.84</v>
      </c>
      <c r="HR175" s="37">
        <f t="shared" si="20"/>
        <v>38.923441395304401</v>
      </c>
      <c r="HS175" s="37">
        <f t="shared" si="23"/>
        <v>0.28579278468580294</v>
      </c>
      <c r="HT175" s="37">
        <f t="shared" si="21"/>
        <v>4.7141796475486164E-2</v>
      </c>
      <c r="HU175" s="37">
        <f t="shared" si="22"/>
        <v>-9.2670700107076107E-3</v>
      </c>
      <c r="HV175" s="31"/>
      <c r="HW175" s="31"/>
      <c r="HX175" s="31"/>
      <c r="HY175" s="31"/>
      <c r="HZ175" s="31"/>
      <c r="IA175" s="31"/>
      <c r="IB175" s="31"/>
      <c r="IC175" s="31"/>
      <c r="ID175" s="31"/>
      <c r="IE175" s="31"/>
    </row>
    <row r="176" spans="1:239" x14ac:dyDescent="0.25">
      <c r="A176">
        <v>1947</v>
      </c>
      <c r="B176" s="34">
        <v>0.18</v>
      </c>
      <c r="C176" s="35">
        <f t="shared" si="33"/>
        <v>4.7718773814907447</v>
      </c>
      <c r="D176" s="35">
        <f t="shared" si="34"/>
        <v>5.6319638402663713E-2</v>
      </c>
      <c r="E176" s="35">
        <f t="shared" si="35"/>
        <v>4.0131124734990968E-2</v>
      </c>
      <c r="F176" s="35">
        <f t="shared" si="32"/>
        <v>3.1193520057276598E-3</v>
      </c>
      <c r="G176" s="44"/>
      <c r="H176" s="43"/>
      <c r="I176" s="43"/>
      <c r="J176" s="37"/>
      <c r="K176" s="37"/>
      <c r="L176" s="34">
        <v>52.35</v>
      </c>
      <c r="M176" s="35">
        <f t="shared" si="0"/>
        <v>62.377548013241139</v>
      </c>
      <c r="N176" s="35">
        <f t="shared" si="7"/>
        <v>0.15705479877797854</v>
      </c>
      <c r="O176" s="35">
        <f t="shared" si="1"/>
        <v>-2.7984140267999478E-2</v>
      </c>
      <c r="P176" s="35">
        <f t="shared" si="2"/>
        <v>-1.523583420777996E-3</v>
      </c>
      <c r="Q176" s="31"/>
      <c r="R176" s="31"/>
      <c r="S176" s="31"/>
      <c r="T176" s="31"/>
      <c r="U176" s="31"/>
      <c r="V176" s="36"/>
      <c r="W176" s="36"/>
      <c r="X176" s="36"/>
      <c r="Y176" s="36"/>
      <c r="Z176" s="36"/>
      <c r="AA176" s="36"/>
      <c r="AB176" s="36"/>
      <c r="AC176" s="36"/>
      <c r="AD176" s="36"/>
      <c r="AE176" s="36"/>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4"/>
      <c r="BF176" s="34"/>
      <c r="BG176" s="34"/>
      <c r="BH176" s="34"/>
      <c r="BI176" s="34"/>
      <c r="BJ176" s="31">
        <v>18</v>
      </c>
      <c r="BK176" s="37">
        <f t="shared" si="28"/>
        <v>19.125417632868299</v>
      </c>
      <c r="BL176" s="37">
        <f t="shared" si="29"/>
        <v>0.71275339112665437</v>
      </c>
      <c r="BM176" s="37">
        <f t="shared" si="30"/>
        <v>1.2979760154807847</v>
      </c>
      <c r="BN176" s="37">
        <f t="shared" si="31"/>
        <v>5.5748844287781152E-2</v>
      </c>
      <c r="BO176" s="31"/>
      <c r="BP176" s="31"/>
      <c r="BQ176" s="31"/>
      <c r="BR176" s="31"/>
      <c r="BS176" s="31"/>
      <c r="BT176" s="34"/>
      <c r="BU176" s="34"/>
      <c r="BV176" s="34"/>
      <c r="BW176" s="34"/>
      <c r="BX176" s="34"/>
      <c r="BY176" s="32"/>
      <c r="BZ176" s="32"/>
      <c r="CA176" s="32"/>
      <c r="CB176" s="32"/>
      <c r="CC176" s="31"/>
      <c r="CD176" s="31"/>
      <c r="CE176" s="31"/>
      <c r="CF176" s="31"/>
      <c r="CG176" s="31"/>
      <c r="CH176" s="34"/>
      <c r="CI176" s="34"/>
      <c r="CJ176" s="34"/>
      <c r="CK176" s="34"/>
      <c r="CL176" s="34"/>
      <c r="CM176" s="33"/>
      <c r="CN176" s="33"/>
      <c r="CO176" s="33"/>
      <c r="CP176" s="33"/>
      <c r="CQ176" s="34"/>
      <c r="CR176" s="34"/>
      <c r="CS176" s="34"/>
      <c r="CT176" s="34"/>
      <c r="CU176" s="34"/>
      <c r="CV176" s="34">
        <v>15.55</v>
      </c>
      <c r="CW176" s="35">
        <f t="shared" si="24"/>
        <v>22.762574239508861</v>
      </c>
      <c r="CX176" s="35">
        <f t="shared" si="25"/>
        <v>0.15738640157967546</v>
      </c>
      <c r="CY176" s="35">
        <f t="shared" si="26"/>
        <v>4.4132515507793929E-2</v>
      </c>
      <c r="CZ176" s="35">
        <f t="shared" si="27"/>
        <v>-1.2755618149209572E-3</v>
      </c>
      <c r="DA176" s="34"/>
      <c r="DB176" s="34"/>
      <c r="DC176" s="34"/>
      <c r="DD176" s="34"/>
      <c r="DE176" s="34"/>
      <c r="DF176" s="31"/>
      <c r="DG176" s="31"/>
      <c r="DH176" s="31"/>
      <c r="DI176" s="31"/>
      <c r="DJ176" s="31"/>
      <c r="DK176" s="34">
        <v>64.599999999999994</v>
      </c>
      <c r="DL176" s="38">
        <f t="shared" si="3"/>
        <v>70.635165176959262</v>
      </c>
      <c r="DM176" s="38">
        <f t="shared" si="4"/>
        <v>0.21637427266346701</v>
      </c>
      <c r="DN176" s="38">
        <f t="shared" si="5"/>
        <v>-5.9618443568526643E-2</v>
      </c>
      <c r="DO176" s="38">
        <f t="shared" si="6"/>
        <v>-2.9477690521524419E-3</v>
      </c>
      <c r="DP176" s="31"/>
      <c r="DQ176" s="31"/>
      <c r="DR176" s="31"/>
      <c r="DS176" s="31"/>
      <c r="DT176" s="31"/>
      <c r="DU176" s="33"/>
      <c r="DV176" s="33"/>
      <c r="DW176" s="33"/>
      <c r="DX176" s="33"/>
      <c r="DY176" s="36"/>
      <c r="DZ176" s="36"/>
      <c r="EA176" s="36"/>
      <c r="EB176" s="36"/>
      <c r="EC176" s="36"/>
      <c r="ED176" s="31"/>
      <c r="EE176" s="31"/>
      <c r="EF176" s="31"/>
      <c r="EG176" s="31"/>
      <c r="EH176" s="31"/>
      <c r="EI176" s="31"/>
      <c r="EJ176" s="31"/>
      <c r="EK176" s="31"/>
      <c r="EL176" s="31"/>
      <c r="EM176" s="31"/>
      <c r="EN176" s="34"/>
      <c r="EO176" s="34"/>
      <c r="EP176" s="34"/>
      <c r="EQ176" s="34"/>
      <c r="ER176" s="34"/>
      <c r="ES176" s="31"/>
      <c r="ET176" s="31"/>
      <c r="EU176" s="31"/>
      <c r="EV176" s="31"/>
      <c r="EW176" s="31"/>
      <c r="EX176" s="31"/>
      <c r="EY176" s="31"/>
      <c r="EZ176" s="31"/>
      <c r="FA176" s="31"/>
      <c r="FB176" s="31"/>
      <c r="FC176" s="31"/>
      <c r="FD176" s="31"/>
      <c r="FE176" s="31"/>
      <c r="FF176" s="31"/>
      <c r="FG176" s="31"/>
      <c r="FH176" s="36"/>
      <c r="FI176" s="36"/>
      <c r="FJ176" s="36"/>
      <c r="FK176" s="36"/>
      <c r="FL176" s="36"/>
      <c r="FM176" s="36"/>
      <c r="FN176" s="36"/>
      <c r="FO176" s="36"/>
      <c r="FP176" s="36"/>
      <c r="FQ176" s="36"/>
      <c r="FR176" s="34">
        <v>67</v>
      </c>
      <c r="FS176" s="38">
        <f t="shared" si="16"/>
        <v>70.90090637882787</v>
      </c>
      <c r="FT176" s="38">
        <f t="shared" si="17"/>
        <v>0.46290048234190889</v>
      </c>
      <c r="FU176" s="38">
        <f t="shared" si="18"/>
        <v>-0.277855570034032</v>
      </c>
      <c r="FV176" s="38">
        <f t="shared" si="19"/>
        <v>-2.8382383468505988E-2</v>
      </c>
      <c r="FW176" s="36">
        <v>86</v>
      </c>
      <c r="FX176" s="41">
        <f t="shared" si="12"/>
        <v>90.460758201616144</v>
      </c>
      <c r="FY176" s="41">
        <f t="shared" si="14"/>
        <v>0.10806307333507048</v>
      </c>
      <c r="FZ176" s="41">
        <f t="shared" si="13"/>
        <v>-7.925981448782958E-2</v>
      </c>
      <c r="GA176" s="41">
        <f t="shared" si="15"/>
        <v>5.5938941234744974E-3</v>
      </c>
      <c r="GB176" s="33"/>
      <c r="GC176" s="33"/>
      <c r="GD176" s="33"/>
      <c r="GE176" s="33"/>
      <c r="GF176" s="31"/>
      <c r="GG176" s="31"/>
      <c r="GH176" s="31"/>
      <c r="GI176" s="31"/>
      <c r="GJ176" s="31"/>
      <c r="GK176" s="31"/>
      <c r="GL176" s="31"/>
      <c r="GM176" s="31"/>
      <c r="GN176" s="31"/>
      <c r="GO176" s="31"/>
      <c r="GP176" s="31"/>
      <c r="GQ176" s="31"/>
      <c r="GR176" s="31"/>
      <c r="GS176" s="31"/>
      <c r="GT176" s="31"/>
      <c r="GU176" s="31"/>
      <c r="GV176" s="31"/>
      <c r="GW176" s="31"/>
      <c r="GX176" s="33"/>
      <c r="GY176" s="33"/>
      <c r="GZ176" s="33"/>
      <c r="HA176" s="33"/>
      <c r="HB176" s="36"/>
      <c r="HC176" s="36"/>
      <c r="HD176" s="36"/>
      <c r="HE176" s="36"/>
      <c r="HF176" s="36"/>
      <c r="HG176" s="36">
        <v>54</v>
      </c>
      <c r="HH176" s="39">
        <f t="shared" si="8"/>
        <v>60.430949486700918</v>
      </c>
      <c r="HI176" s="40">
        <f t="shared" si="9"/>
        <v>0.1524133232755995</v>
      </c>
      <c r="HJ176" s="39">
        <f t="shared" si="10"/>
        <v>-1.8405150842201828E-2</v>
      </c>
      <c r="HK176" s="39">
        <f t="shared" si="11"/>
        <v>-1.4576675869836838E-3</v>
      </c>
      <c r="HL176" s="31"/>
      <c r="HM176" s="31"/>
      <c r="HN176" s="31"/>
      <c r="HO176" s="31"/>
      <c r="HP176" s="31"/>
      <c r="HQ176" s="31">
        <v>33.630000000000003</v>
      </c>
      <c r="HR176" s="37">
        <f t="shared" si="20"/>
        <v>41.23177688161212</v>
      </c>
      <c r="HS176" s="37">
        <f t="shared" si="23"/>
        <v>0.2910898801736444</v>
      </c>
      <c r="HT176" s="37">
        <f t="shared" si="21"/>
        <v>3.7486378933286872E-2</v>
      </c>
      <c r="HU176" s="37">
        <f t="shared" si="22"/>
        <v>-1.0018721408585078E-2</v>
      </c>
      <c r="HV176" s="31"/>
      <c r="HW176" s="31"/>
      <c r="HX176" s="31"/>
      <c r="HY176" s="31"/>
      <c r="HZ176" s="31"/>
      <c r="IA176" s="31"/>
      <c r="IB176" s="31"/>
      <c r="IC176" s="31"/>
      <c r="ID176" s="31"/>
      <c r="IE176" s="31"/>
    </row>
    <row r="177" spans="1:239" x14ac:dyDescent="0.25">
      <c r="A177">
        <v>1948</v>
      </c>
      <c r="B177" s="34">
        <v>0.27</v>
      </c>
      <c r="C177" s="35">
        <f t="shared" si="33"/>
        <v>5.2430263668314891</v>
      </c>
      <c r="D177" s="35">
        <f t="shared" si="34"/>
        <v>6.1534188851826828E-2</v>
      </c>
      <c r="E177" s="35">
        <f t="shared" si="35"/>
        <v>4.3326811291661209E-2</v>
      </c>
      <c r="F177" s="35">
        <f t="shared" si="32"/>
        <v>3.270044463551486E-3</v>
      </c>
      <c r="G177" s="44"/>
      <c r="H177" s="43"/>
      <c r="I177" s="43"/>
      <c r="J177" s="37"/>
      <c r="K177" s="37"/>
      <c r="L177" s="34">
        <v>54.02</v>
      </c>
      <c r="M177" s="35">
        <f t="shared" si="0"/>
        <v>63.619747817945161</v>
      </c>
      <c r="N177" s="35">
        <f t="shared" si="7"/>
        <v>0.15346526753053052</v>
      </c>
      <c r="O177" s="35">
        <f t="shared" si="1"/>
        <v>-2.9418577295108779E-2</v>
      </c>
      <c r="P177" s="35">
        <f t="shared" si="2"/>
        <v>-1.3449243835279825E-3</v>
      </c>
      <c r="Q177" s="31"/>
      <c r="R177" s="31"/>
      <c r="S177" s="31"/>
      <c r="T177" s="31"/>
      <c r="U177" s="31"/>
      <c r="V177" s="36"/>
      <c r="W177" s="36"/>
      <c r="X177" s="36"/>
      <c r="Y177" s="36"/>
      <c r="Z177" s="36"/>
      <c r="AA177" s="36"/>
      <c r="AB177" s="36"/>
      <c r="AC177" s="36"/>
      <c r="AD177" s="36"/>
      <c r="AE177" s="36"/>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4"/>
      <c r="BF177" s="34"/>
      <c r="BG177" s="34"/>
      <c r="BH177" s="34"/>
      <c r="BI177" s="34"/>
      <c r="BJ177" s="31">
        <v>24</v>
      </c>
      <c r="BK177" s="37">
        <f t="shared" si="28"/>
        <v>25.478777307621232</v>
      </c>
      <c r="BL177" s="37">
        <f t="shared" si="29"/>
        <v>0.87493314400898814</v>
      </c>
      <c r="BM177" s="37">
        <f t="shared" si="30"/>
        <v>1.265444998386162</v>
      </c>
      <c r="BN177" s="37">
        <f t="shared" si="31"/>
        <v>-0.13243327685722134</v>
      </c>
      <c r="BO177" s="31"/>
      <c r="BP177" s="31"/>
      <c r="BQ177" s="31"/>
      <c r="BR177" s="31"/>
      <c r="BS177" s="31"/>
      <c r="BT177" s="34"/>
      <c r="BU177" s="34"/>
      <c r="BV177" s="34"/>
      <c r="BW177" s="34"/>
      <c r="BX177" s="34"/>
      <c r="BY177" s="32"/>
      <c r="BZ177" s="32"/>
      <c r="CA177" s="32"/>
      <c r="CB177" s="32"/>
      <c r="CC177" s="31"/>
      <c r="CD177" s="31"/>
      <c r="CE177" s="31"/>
      <c r="CF177" s="31"/>
      <c r="CG177" s="31"/>
      <c r="CH177" s="34"/>
      <c r="CI177" s="34"/>
      <c r="CJ177" s="34"/>
      <c r="CK177" s="34"/>
      <c r="CL177" s="34"/>
      <c r="CM177" s="33"/>
      <c r="CN177" s="33"/>
      <c r="CO177" s="33"/>
      <c r="CP177" s="33"/>
      <c r="CQ177" s="34"/>
      <c r="CR177" s="34"/>
      <c r="CS177" s="34"/>
      <c r="CT177" s="34"/>
      <c r="CU177" s="34"/>
      <c r="CV177" s="34">
        <v>16.149999999999999</v>
      </c>
      <c r="CW177" s="35">
        <f t="shared" si="24"/>
        <v>24.043504802274143</v>
      </c>
      <c r="CX177" s="35">
        <f t="shared" si="25"/>
        <v>0.16281607661225816</v>
      </c>
      <c r="CY177" s="35">
        <f t="shared" si="26"/>
        <v>4.2684571918144905E-2</v>
      </c>
      <c r="CZ177" s="35">
        <f t="shared" si="27"/>
        <v>-1.621760787942076E-3</v>
      </c>
      <c r="DA177" s="34"/>
      <c r="DB177" s="34"/>
      <c r="DC177" s="34"/>
      <c r="DD177" s="34"/>
      <c r="DE177" s="34"/>
      <c r="DF177" s="31"/>
      <c r="DG177" s="31"/>
      <c r="DH177" s="31"/>
      <c r="DI177" s="31"/>
      <c r="DJ177" s="31"/>
      <c r="DK177" s="34">
        <v>67.8</v>
      </c>
      <c r="DL177" s="38">
        <f t="shared" si="3"/>
        <v>72.335884545001079</v>
      </c>
      <c r="DM177" s="38">
        <f t="shared" si="4"/>
        <v>0.20875057413518647</v>
      </c>
      <c r="DN177" s="38">
        <f t="shared" si="5"/>
        <v>-6.2258391768221191E-2</v>
      </c>
      <c r="DO177" s="38">
        <f t="shared" si="6"/>
        <v>-2.3339060143983507E-3</v>
      </c>
      <c r="DP177" s="31"/>
      <c r="DQ177" s="31"/>
      <c r="DR177" s="31"/>
      <c r="DS177" s="31"/>
      <c r="DT177" s="31"/>
      <c r="DU177" s="33"/>
      <c r="DV177" s="33"/>
      <c r="DW177" s="33"/>
      <c r="DX177" s="33"/>
      <c r="DY177" s="36"/>
      <c r="DZ177" s="36"/>
      <c r="EA177" s="36"/>
      <c r="EB177" s="36"/>
      <c r="EC177" s="36"/>
      <c r="ED177" s="31"/>
      <c r="EE177" s="31"/>
      <c r="EF177" s="31"/>
      <c r="EG177" s="31"/>
      <c r="EH177" s="31"/>
      <c r="EI177" s="31"/>
      <c r="EJ177" s="31"/>
      <c r="EK177" s="31"/>
      <c r="EL177" s="31"/>
      <c r="EM177" s="31"/>
      <c r="EN177" s="34"/>
      <c r="EO177" s="34"/>
      <c r="EP177" s="34"/>
      <c r="EQ177" s="34"/>
      <c r="ER177" s="34"/>
      <c r="ES177" s="31"/>
      <c r="ET177" s="31"/>
      <c r="EU177" s="31"/>
      <c r="EV177" s="31"/>
      <c r="EW177" s="31"/>
      <c r="EX177" s="31"/>
      <c r="EY177" s="31"/>
      <c r="EZ177" s="31"/>
      <c r="FA177" s="31"/>
      <c r="FB177" s="31"/>
      <c r="FC177" s="31"/>
      <c r="FD177" s="31"/>
      <c r="FE177" s="31"/>
      <c r="FF177" s="31"/>
      <c r="FG177" s="31"/>
      <c r="FH177" s="36"/>
      <c r="FI177" s="36"/>
      <c r="FJ177" s="36"/>
      <c r="FK177" s="36"/>
      <c r="FL177" s="36"/>
      <c r="FM177" s="36"/>
      <c r="FN177" s="36"/>
      <c r="FO177" s="36"/>
      <c r="FP177" s="36"/>
      <c r="FQ177" s="36"/>
      <c r="FR177" s="34">
        <v>71.8</v>
      </c>
      <c r="FS177" s="38">
        <f t="shared" si="16"/>
        <v>74.460998377945216</v>
      </c>
      <c r="FT177" s="38">
        <f t="shared" si="17"/>
        <v>0.42666709907638695</v>
      </c>
      <c r="FU177" s="38">
        <f t="shared" si="18"/>
        <v>-0.29972963715849749</v>
      </c>
      <c r="FV177" s="38">
        <f t="shared" si="19"/>
        <v>-1.5505217428906445E-2</v>
      </c>
      <c r="FW177" s="36">
        <v>89</v>
      </c>
      <c r="FX177" s="41">
        <f t="shared" si="12"/>
        <v>91.286562351075645</v>
      </c>
      <c r="FY177" s="41">
        <f t="shared" si="14"/>
        <v>9.8503714141564044E-2</v>
      </c>
      <c r="FZ177" s="41">
        <f t="shared" si="13"/>
        <v>-7.3705008463502406E-2</v>
      </c>
      <c r="GA177" s="41">
        <f t="shared" si="15"/>
        <v>5.5037224987378409E-3</v>
      </c>
      <c r="GB177" s="33"/>
      <c r="GC177" s="33"/>
      <c r="GD177" s="33"/>
      <c r="GE177" s="33"/>
      <c r="GF177" s="31"/>
      <c r="GG177" s="31"/>
      <c r="GH177" s="31"/>
      <c r="GI177" s="31"/>
      <c r="GJ177" s="31"/>
      <c r="GK177" s="31"/>
      <c r="GL177" s="31"/>
      <c r="GM177" s="31"/>
      <c r="GN177" s="31"/>
      <c r="GO177" s="31"/>
      <c r="GP177" s="31"/>
      <c r="GQ177" s="31"/>
      <c r="GR177" s="31"/>
      <c r="GS177" s="31"/>
      <c r="GT177" s="31"/>
      <c r="GU177" s="31"/>
      <c r="GV177" s="31"/>
      <c r="GW177" s="31"/>
      <c r="GX177" s="33"/>
      <c r="GY177" s="33"/>
      <c r="GZ177" s="33"/>
      <c r="HA177" s="33"/>
      <c r="HB177" s="36"/>
      <c r="HC177" s="36"/>
      <c r="HD177" s="36"/>
      <c r="HE177" s="36"/>
      <c r="HF177" s="36"/>
      <c r="HG177" s="36">
        <v>58</v>
      </c>
      <c r="HH177" s="39">
        <f t="shared" si="8"/>
        <v>61.640814789354074</v>
      </c>
      <c r="HI177" s="40">
        <f t="shared" si="9"/>
        <v>0.1500236988690444</v>
      </c>
      <c r="HJ177" s="39">
        <f t="shared" si="10"/>
        <v>-1.9811635824143942E-2</v>
      </c>
      <c r="HK177" s="39">
        <f t="shared" si="11"/>
        <v>-1.3544632618298317E-3</v>
      </c>
      <c r="HL177" s="31"/>
      <c r="HM177" s="31"/>
      <c r="HN177" s="31"/>
      <c r="HO177" s="31"/>
      <c r="HP177" s="31"/>
      <c r="HQ177" s="31">
        <v>37.729999999999997</v>
      </c>
      <c r="HR177" s="37">
        <f t="shared" si="20"/>
        <v>43.577542630270827</v>
      </c>
      <c r="HS177" s="37">
        <f t="shared" si="23"/>
        <v>0.29513633870521505</v>
      </c>
      <c r="HT177" s="37">
        <f t="shared" si="21"/>
        <v>2.7158827328218928E-2</v>
      </c>
      <c r="HU177" s="37">
        <f t="shared" si="22"/>
        <v>-1.0607127874860142E-2</v>
      </c>
      <c r="HV177" s="31"/>
      <c r="HW177" s="31"/>
      <c r="HX177" s="31"/>
      <c r="HY177" s="31"/>
      <c r="HZ177" s="31"/>
      <c r="IA177" s="31"/>
      <c r="IB177" s="31"/>
      <c r="IC177" s="31"/>
      <c r="ID177" s="31"/>
      <c r="IE177" s="31"/>
    </row>
    <row r="178" spans="1:239" x14ac:dyDescent="0.25">
      <c r="A178">
        <v>1949</v>
      </c>
      <c r="B178" s="34">
        <v>0.36</v>
      </c>
      <c r="C178" s="35">
        <f t="shared" si="33"/>
        <v>5.7575141783299699</v>
      </c>
      <c r="D178" s="35">
        <f t="shared" si="34"/>
        <v>6.7157345021060383E-2</v>
      </c>
      <c r="E178" s="35">
        <f t="shared" si="35"/>
        <v>4.6666414321790584E-2</v>
      </c>
      <c r="F178" s="35">
        <f t="shared" si="32"/>
        <v>3.4063117392208551E-3</v>
      </c>
      <c r="G178" s="44"/>
      <c r="H178" s="43"/>
      <c r="I178" s="43"/>
      <c r="J178" s="37"/>
      <c r="K178" s="37"/>
      <c r="L178" s="34">
        <v>56</v>
      </c>
      <c r="M178" s="35">
        <f t="shared" si="0"/>
        <v>64.832544004784879</v>
      </c>
      <c r="N178" s="35">
        <f t="shared" si="7"/>
        <v>0.14970763273657559</v>
      </c>
      <c r="O178" s="35">
        <f t="shared" si="1"/>
        <v>-3.0673604317355437E-2</v>
      </c>
      <c r="P178" s="35">
        <f t="shared" si="2"/>
        <v>-1.1651071647654728E-3</v>
      </c>
      <c r="Q178" s="31"/>
      <c r="R178" s="31"/>
      <c r="S178" s="31"/>
      <c r="T178" s="31"/>
      <c r="U178" s="31"/>
      <c r="V178" s="36"/>
      <c r="W178" s="36"/>
      <c r="X178" s="36"/>
      <c r="Y178" s="36"/>
      <c r="Z178" s="36"/>
      <c r="AA178" s="36"/>
      <c r="AB178" s="36"/>
      <c r="AC178" s="36"/>
      <c r="AD178" s="36"/>
      <c r="AE178" s="36"/>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4"/>
      <c r="BF178" s="34"/>
      <c r="BG178" s="34"/>
      <c r="BH178" s="34"/>
      <c r="BI178" s="34"/>
      <c r="BJ178" s="31">
        <v>33</v>
      </c>
      <c r="BK178" s="37">
        <f t="shared" si="28"/>
        <v>33.079427943486806</v>
      </c>
      <c r="BL178" s="37">
        <f t="shared" si="29"/>
        <v>1.0200793338648686</v>
      </c>
      <c r="BM178" s="37">
        <f t="shared" si="30"/>
        <v>1.0180644543654964</v>
      </c>
      <c r="BN178" s="37">
        <f t="shared" si="31"/>
        <v>-0.36399633178900381</v>
      </c>
      <c r="BO178" s="31"/>
      <c r="BP178" s="31"/>
      <c r="BQ178" s="31"/>
      <c r="BR178" s="31"/>
      <c r="BS178" s="31"/>
      <c r="BT178" s="34"/>
      <c r="BU178" s="34"/>
      <c r="BV178" s="34"/>
      <c r="BW178" s="34"/>
      <c r="BX178" s="34"/>
      <c r="BY178" s="32"/>
      <c r="BZ178" s="32"/>
      <c r="CA178" s="32"/>
      <c r="CB178" s="32"/>
      <c r="CC178" s="31"/>
      <c r="CD178" s="31"/>
      <c r="CE178" s="31"/>
      <c r="CF178" s="31"/>
      <c r="CG178" s="31"/>
      <c r="CH178" s="34"/>
      <c r="CI178" s="34"/>
      <c r="CJ178" s="34"/>
      <c r="CK178" s="34"/>
      <c r="CL178" s="34"/>
      <c r="CM178" s="33"/>
      <c r="CN178" s="33"/>
      <c r="CO178" s="33"/>
      <c r="CP178" s="33"/>
      <c r="CQ178" s="34">
        <v>0</v>
      </c>
      <c r="CR178" s="35">
        <f t="shared" ref="CR178:CR241" si="36">CQ$5/(1+CQ$2*EXP(-CQ$3*($A178-$A$178)))</f>
        <v>7.2262107953288766</v>
      </c>
      <c r="CS178" s="35">
        <f t="shared" ref="CS178:CS241" si="37">((CQ$2*CQ$5*CQ$3*EXP(CQ$3*($A178-$A$178)))/(EXP(CQ$3*($A178-$A$178))+CQ$2)^2)/8</f>
        <v>8.9506436475738221E-2</v>
      </c>
      <c r="CT178" s="35">
        <f t="shared" ref="CT178:CT241" si="38">-((CQ$2*CQ$5*(CQ$3^2)*EXP(CQ$3*($A178-$A$178))*(EXP(CQ$3*($A178-$A$178))-CQ$2))/((EXP(CQ$3*($A178-$A$178))+CQ$2)^3))</f>
        <v>6.4032284942717926E-2</v>
      </c>
      <c r="CU178" s="35">
        <f t="shared" ref="CU178:CU241" si="39">(CQ$2*CQ$5*CQ$3^3*EXP(CQ$3*($A178-$A$178))*(EXP(2*CQ$3*($A178-$A$178))-4*CQ$2*EXP(CQ$3*($A178-$A$178))+CQ$2^2))/(EXP(CQ$3*($A178-$A$178))+CQ$2)^4</f>
        <v>4.3542418623353013E-3</v>
      </c>
      <c r="CV178" s="34">
        <v>17.23</v>
      </c>
      <c r="CW178" s="35">
        <f t="shared" si="24"/>
        <v>25.367090775931864</v>
      </c>
      <c r="CX178" s="35">
        <f t="shared" si="25"/>
        <v>0.16804296757887341</v>
      </c>
      <c r="CY178" s="35">
        <f t="shared" si="26"/>
        <v>4.0886950325995805E-2</v>
      </c>
      <c r="CZ178" s="35">
        <f t="shared" si="27"/>
        <v>-1.97407047233868E-3</v>
      </c>
      <c r="DA178" s="34">
        <v>0</v>
      </c>
      <c r="DB178" s="35">
        <f t="shared" ref="DB178:DB241" si="40">DA$5/(1+DA$2*EXP(-DA$3*($A178-$A$178)))</f>
        <v>4.9826489070980839</v>
      </c>
      <c r="DC178" s="35">
        <f t="shared" ref="DC178:DC241" si="41">((DA$2*DA$5*DA$3*EXP(DA$3*($A178-$A$178))/(EXP(DA$3*($A178-$A$178))+DA$2)^2)/8)</f>
        <v>4.7741383316948778E-2</v>
      </c>
      <c r="DD178" s="35">
        <f t="shared" ref="DD178:DD241" si="42">-((DA$2*DA$5*(DA$3^2)*EXP(DA$3*($A178-$A$178))*(EXP(DA$3*($A178-$A$178))-DA$2))/((EXP(DA$3*($A178-$A$178))+DA$2)^3))</f>
        <v>2.6942567885493724E-2</v>
      </c>
      <c r="DE178" s="35">
        <f t="shared" ref="DE178:DE241" si="43">(DA$2*DA$5*DA$3^3*EXP(DA$3*($A178-$A$178))*(EXP(2*DA$3*($A178-$A$178))-4*DA$2*EXP(DA$3*($A178-$A$178))+DA$2^2))/(EXP(DA$3*($A178-$A$178))+DA$2)^4</f>
        <v>1.5429056470642518E-3</v>
      </c>
      <c r="DF178" s="31"/>
      <c r="DG178" s="31"/>
      <c r="DH178" s="31"/>
      <c r="DI178" s="31"/>
      <c r="DJ178" s="31"/>
      <c r="DK178" s="34">
        <v>71.2</v>
      </c>
      <c r="DL178" s="38">
        <f t="shared" si="3"/>
        <v>73.974396127730913</v>
      </c>
      <c r="DM178" s="38">
        <f t="shared" si="4"/>
        <v>0.20083497080456142</v>
      </c>
      <c r="DN178" s="38">
        <f t="shared" si="5"/>
        <v>-6.4291576854549851E-2</v>
      </c>
      <c r="DO178" s="38">
        <f t="shared" si="6"/>
        <v>-1.7359566250415434E-3</v>
      </c>
      <c r="DP178" s="31"/>
      <c r="DQ178" s="31"/>
      <c r="DR178" s="31"/>
      <c r="DS178" s="31"/>
      <c r="DT178" s="31"/>
      <c r="DU178" s="33"/>
      <c r="DV178" s="33"/>
      <c r="DW178" s="33"/>
      <c r="DX178" s="33"/>
      <c r="DY178" s="36"/>
      <c r="DZ178" s="36"/>
      <c r="EA178" s="36"/>
      <c r="EB178" s="36"/>
      <c r="EC178" s="36"/>
      <c r="ED178" s="31"/>
      <c r="EE178" s="31"/>
      <c r="EF178" s="31"/>
      <c r="EG178" s="31"/>
      <c r="EH178" s="31"/>
      <c r="EI178" s="31"/>
      <c r="EJ178" s="31"/>
      <c r="EK178" s="31"/>
      <c r="EL178" s="31"/>
      <c r="EM178" s="31"/>
      <c r="EN178" s="34"/>
      <c r="EO178" s="34"/>
      <c r="EP178" s="34"/>
      <c r="EQ178" s="34"/>
      <c r="ER178" s="34"/>
      <c r="ES178" s="31"/>
      <c r="ET178" s="31"/>
      <c r="EU178" s="31"/>
      <c r="EV178" s="31"/>
      <c r="EW178" s="31"/>
      <c r="EX178" s="31"/>
      <c r="EY178" s="31"/>
      <c r="EZ178" s="31"/>
      <c r="FA178" s="31"/>
      <c r="FB178" s="31"/>
      <c r="FC178" s="31"/>
      <c r="FD178" s="31"/>
      <c r="FE178" s="31"/>
      <c r="FF178" s="31"/>
      <c r="FG178" s="31"/>
      <c r="FH178" s="36"/>
      <c r="FI178" s="36"/>
      <c r="FJ178" s="36"/>
      <c r="FK178" s="36"/>
      <c r="FL178" s="36"/>
      <c r="FM178" s="36"/>
      <c r="FN178" s="36"/>
      <c r="FO178" s="36"/>
      <c r="FP178" s="36"/>
      <c r="FQ178" s="36"/>
      <c r="FR178" s="34">
        <v>76.599999999999994</v>
      </c>
      <c r="FS178" s="38">
        <f t="shared" si="16"/>
        <v>77.722390122677623</v>
      </c>
      <c r="FT178" s="38">
        <f t="shared" si="17"/>
        <v>0.38848220164855918</v>
      </c>
      <c r="FU178" s="38">
        <f t="shared" si="18"/>
        <v>-0.30929161851386555</v>
      </c>
      <c r="FV178" s="38">
        <f t="shared" si="19"/>
        <v>-3.8931068712066111E-3</v>
      </c>
      <c r="FW178" s="36">
        <v>93</v>
      </c>
      <c r="FX178" s="41">
        <f t="shared" si="12"/>
        <v>92.038651140648355</v>
      </c>
      <c r="FY178" s="41">
        <f t="shared" si="14"/>
        <v>8.9631656705662144E-2</v>
      </c>
      <c r="FZ178" s="41">
        <f t="shared" si="13"/>
        <v>-6.8273613332594796E-2</v>
      </c>
      <c r="GA178" s="41">
        <f t="shared" si="15"/>
        <v>5.3497588674591935E-3</v>
      </c>
      <c r="GB178" s="33"/>
      <c r="GC178" s="33"/>
      <c r="GD178" s="33"/>
      <c r="GE178" s="33"/>
      <c r="GF178" s="31"/>
      <c r="GG178" s="31"/>
      <c r="GH178" s="31"/>
      <c r="GI178" s="31"/>
      <c r="GJ178" s="31"/>
      <c r="GK178" s="31"/>
      <c r="GL178" s="31"/>
      <c r="GM178" s="31"/>
      <c r="GN178" s="31"/>
      <c r="GO178" s="31"/>
      <c r="GP178" s="31"/>
      <c r="GQ178" s="31"/>
      <c r="GR178" s="31"/>
      <c r="GS178" s="31"/>
      <c r="GT178" s="31"/>
      <c r="GU178" s="31"/>
      <c r="GV178" s="31"/>
      <c r="GW178" s="31"/>
      <c r="GX178" s="33"/>
      <c r="GY178" s="33"/>
      <c r="GZ178" s="33"/>
      <c r="HA178" s="33"/>
      <c r="HB178" s="36"/>
      <c r="HC178" s="36"/>
      <c r="HD178" s="36"/>
      <c r="HE178" s="36"/>
      <c r="HF178" s="36"/>
      <c r="HG178" s="36">
        <v>60</v>
      </c>
      <c r="HH178" s="39">
        <f t="shared" si="8"/>
        <v>62.830877255390092</v>
      </c>
      <c r="HI178" s="40">
        <f t="shared" si="9"/>
        <v>0.14746481314089052</v>
      </c>
      <c r="HJ178" s="39">
        <f t="shared" si="10"/>
        <v>-2.1112586630833211E-2</v>
      </c>
      <c r="HK178" s="39">
        <f t="shared" si="11"/>
        <v>-1.2467868587751653E-3</v>
      </c>
      <c r="HL178" s="31"/>
      <c r="HM178" s="31"/>
      <c r="HN178" s="31"/>
      <c r="HO178" s="31"/>
      <c r="HP178" s="31"/>
      <c r="HQ178" s="31">
        <v>41.49</v>
      </c>
      <c r="HR178" s="37">
        <f t="shared" si="20"/>
        <v>45.950425691435733</v>
      </c>
      <c r="HS178" s="37">
        <f t="shared" si="23"/>
        <v>0.29785884297885873</v>
      </c>
      <c r="HT178" s="37">
        <f t="shared" si="21"/>
        <v>1.6334061015381613E-2</v>
      </c>
      <c r="HU178" s="37">
        <f t="shared" si="22"/>
        <v>-1.1009945168924843E-2</v>
      </c>
      <c r="HV178" s="31"/>
      <c r="HW178" s="31"/>
      <c r="HX178" s="31"/>
      <c r="HY178" s="31"/>
      <c r="HZ178" s="31"/>
      <c r="IA178" s="31"/>
      <c r="IB178" s="31"/>
      <c r="IC178" s="31"/>
      <c r="ID178" s="31"/>
      <c r="IE178" s="31"/>
    </row>
    <row r="179" spans="1:239" x14ac:dyDescent="0.25">
      <c r="A179">
        <v>1950</v>
      </c>
      <c r="B179" s="34">
        <v>0.47</v>
      </c>
      <c r="C179" s="35">
        <f t="shared" si="33"/>
        <v>6.3186789906240568</v>
      </c>
      <c r="D179" s="35">
        <f t="shared" si="34"/>
        <v>7.3206081454969832E-2</v>
      </c>
      <c r="E179" s="35">
        <f t="shared" si="35"/>
        <v>5.0132751609785357E-2</v>
      </c>
      <c r="F179" s="35">
        <f t="shared" si="32"/>
        <v>3.5225015083311354E-3</v>
      </c>
      <c r="G179" s="44"/>
      <c r="H179" s="43"/>
      <c r="I179" s="43"/>
      <c r="J179" s="37"/>
      <c r="K179" s="37"/>
      <c r="L179" s="34">
        <v>59</v>
      </c>
      <c r="M179" s="35">
        <f t="shared" si="0"/>
        <v>66.014681558556646</v>
      </c>
      <c r="N179" s="35">
        <f t="shared" si="7"/>
        <v>0.14580435073780612</v>
      </c>
      <c r="O179" s="35">
        <f t="shared" si="1"/>
        <v>-3.1749072678269971E-2</v>
      </c>
      <c r="P179" s="35">
        <f t="shared" si="2"/>
        <v>-9.861280612567453E-4</v>
      </c>
      <c r="Q179" s="31"/>
      <c r="R179" s="31"/>
      <c r="S179" s="31"/>
      <c r="T179" s="31"/>
      <c r="U179" s="31"/>
      <c r="V179" s="36"/>
      <c r="W179" s="36"/>
      <c r="X179" s="36"/>
      <c r="Y179" s="36"/>
      <c r="Z179" s="36"/>
      <c r="AA179" s="36"/>
      <c r="AB179" s="36"/>
      <c r="AC179" s="36"/>
      <c r="AD179" s="36"/>
      <c r="AE179" s="36"/>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4"/>
      <c r="BF179" s="34"/>
      <c r="BG179" s="34"/>
      <c r="BH179" s="34"/>
      <c r="BI179" s="34"/>
      <c r="BJ179" s="31">
        <v>42</v>
      </c>
      <c r="BK179" s="37">
        <f t="shared" si="28"/>
        <v>41.679321938733253</v>
      </c>
      <c r="BL179" s="37">
        <f t="shared" si="29"/>
        <v>1.1201070313961399</v>
      </c>
      <c r="BM179" s="37">
        <f t="shared" si="30"/>
        <v>0.54972378219939277</v>
      </c>
      <c r="BN179" s="37">
        <f t="shared" si="31"/>
        <v>-0.55829451775332029</v>
      </c>
      <c r="BO179" s="31"/>
      <c r="BP179" s="31"/>
      <c r="BQ179" s="31"/>
      <c r="BR179" s="31"/>
      <c r="BS179" s="31"/>
      <c r="BT179" s="34"/>
      <c r="BU179" s="34"/>
      <c r="BV179" s="34"/>
      <c r="BW179" s="34"/>
      <c r="BX179" s="34"/>
      <c r="BY179" s="32"/>
      <c r="BZ179" s="32"/>
      <c r="CA179" s="32"/>
      <c r="CB179" s="32"/>
      <c r="CC179" s="31"/>
      <c r="CD179" s="31"/>
      <c r="CE179" s="31"/>
      <c r="CF179" s="31"/>
      <c r="CG179" s="31"/>
      <c r="CH179" s="34"/>
      <c r="CI179" s="34"/>
      <c r="CJ179" s="34"/>
      <c r="CK179" s="34"/>
      <c r="CL179" s="34"/>
      <c r="CM179" s="33"/>
      <c r="CN179" s="33"/>
      <c r="CO179" s="33"/>
      <c r="CP179" s="33"/>
      <c r="CQ179" s="34">
        <v>1.1000000000000001</v>
      </c>
      <c r="CR179" s="35">
        <f t="shared" si="36"/>
        <v>7.9750044714064767</v>
      </c>
      <c r="CS179" s="35">
        <f t="shared" si="37"/>
        <v>9.7782707842042502E-2</v>
      </c>
      <c r="CT179" s="35">
        <f t="shared" si="38"/>
        <v>6.8385912398160456E-2</v>
      </c>
      <c r="CU179" s="35">
        <f t="shared" si="39"/>
        <v>4.3411433741091868E-3</v>
      </c>
      <c r="CV179" s="34">
        <v>18.8</v>
      </c>
      <c r="CW179" s="35">
        <f t="shared" si="24"/>
        <v>26.731534247163943</v>
      </c>
      <c r="CX179" s="35">
        <f t="shared" si="25"/>
        <v>0.17302309173505753</v>
      </c>
      <c r="CY179" s="35">
        <f t="shared" si="26"/>
        <v>3.8736177698657344E-2</v>
      </c>
      <c r="CZ179" s="35">
        <f t="shared" si="27"/>
        <v>-2.327123376346578E-3</v>
      </c>
      <c r="DA179" s="34">
        <v>1.9</v>
      </c>
      <c r="DB179" s="35">
        <f t="shared" si="40"/>
        <v>5.3783097136640823</v>
      </c>
      <c r="DC179" s="35">
        <f t="shared" si="41"/>
        <v>5.120627869505421E-2</v>
      </c>
      <c r="DD179" s="35">
        <f t="shared" si="42"/>
        <v>2.8500503947959856E-2</v>
      </c>
      <c r="DE179" s="35">
        <f t="shared" si="43"/>
        <v>1.571349066178232E-3</v>
      </c>
      <c r="DF179" s="31"/>
      <c r="DG179" s="31"/>
      <c r="DH179" s="31"/>
      <c r="DI179" s="31"/>
      <c r="DJ179" s="31"/>
      <c r="DK179" s="34">
        <v>74.599999999999994</v>
      </c>
      <c r="DL179" s="38">
        <f t="shared" si="3"/>
        <v>75.548665000447158</v>
      </c>
      <c r="DM179" s="38">
        <f t="shared" si="4"/>
        <v>0.19270210729801157</v>
      </c>
      <c r="DN179" s="38">
        <f t="shared" si="5"/>
        <v>-6.5738794978873819E-2</v>
      </c>
      <c r="DO179" s="38">
        <f t="shared" si="6"/>
        <v>-1.1634221398451809E-3</v>
      </c>
      <c r="DP179" s="31"/>
      <c r="DQ179" s="31"/>
      <c r="DR179" s="31"/>
      <c r="DS179" s="31"/>
      <c r="DT179" s="31"/>
      <c r="DU179" s="33"/>
      <c r="DV179" s="33"/>
      <c r="DW179" s="33"/>
      <c r="DX179" s="33"/>
      <c r="DY179" s="36"/>
      <c r="DZ179" s="36"/>
      <c r="EA179" s="36"/>
      <c r="EB179" s="36"/>
      <c r="EC179" s="36"/>
      <c r="ED179" s="31"/>
      <c r="EE179" s="31"/>
      <c r="EF179" s="31"/>
      <c r="EG179" s="31"/>
      <c r="EH179" s="31"/>
      <c r="EI179" s="31"/>
      <c r="EJ179" s="31"/>
      <c r="EK179" s="31"/>
      <c r="EL179" s="31"/>
      <c r="EM179" s="31"/>
      <c r="EN179" s="34"/>
      <c r="EO179" s="34"/>
      <c r="EP179" s="34"/>
      <c r="EQ179" s="34"/>
      <c r="ER179" s="34"/>
      <c r="ES179" s="31"/>
      <c r="ET179" s="31"/>
      <c r="EU179" s="31"/>
      <c r="EV179" s="31"/>
      <c r="EW179" s="31"/>
      <c r="EX179" s="31"/>
      <c r="EY179" s="31"/>
      <c r="EZ179" s="31"/>
      <c r="FA179" s="31"/>
      <c r="FB179" s="31"/>
      <c r="FC179" s="31"/>
      <c r="FD179" s="31"/>
      <c r="FE179" s="31"/>
      <c r="FF179" s="31"/>
      <c r="FG179" s="31"/>
      <c r="FH179" s="36"/>
      <c r="FI179" s="36"/>
      <c r="FJ179" s="36"/>
      <c r="FK179" s="36"/>
      <c r="FL179" s="36"/>
      <c r="FM179" s="36"/>
      <c r="FN179" s="36"/>
      <c r="FO179" s="36"/>
      <c r="FP179" s="36"/>
      <c r="FQ179" s="36"/>
      <c r="FR179" s="34">
        <v>81.2</v>
      </c>
      <c r="FS179" s="38">
        <f t="shared" si="16"/>
        <v>80.675383953438782</v>
      </c>
      <c r="FT179" s="38">
        <f t="shared" si="17"/>
        <v>0.3497907327587117</v>
      </c>
      <c r="FU179" s="38">
        <f t="shared" si="18"/>
        <v>-0.30815176575149283</v>
      </c>
      <c r="FV179" s="38">
        <f t="shared" si="19"/>
        <v>5.82290306192594E-3</v>
      </c>
      <c r="FW179" s="36">
        <v>94</v>
      </c>
      <c r="FX179" s="41">
        <f t="shared" si="12"/>
        <v>92.722451303125311</v>
      </c>
      <c r="FY179" s="41">
        <f t="shared" si="14"/>
        <v>8.1427813812720143E-2</v>
      </c>
      <c r="FZ179" s="41">
        <f t="shared" si="13"/>
        <v>-6.3021671598405882E-2</v>
      </c>
      <c r="GA179" s="41">
        <f t="shared" si="15"/>
        <v>5.1471880266047432E-3</v>
      </c>
      <c r="GB179" s="33"/>
      <c r="GC179" s="33"/>
      <c r="GD179" s="33"/>
      <c r="GE179" s="33"/>
      <c r="GF179" s="31"/>
      <c r="GG179" s="31"/>
      <c r="GH179" s="31"/>
      <c r="GI179" s="31"/>
      <c r="GJ179" s="31"/>
      <c r="GK179" s="31"/>
      <c r="GL179" s="31"/>
      <c r="GM179" s="31"/>
      <c r="GN179" s="31"/>
      <c r="GO179" s="31"/>
      <c r="GP179" s="31"/>
      <c r="GQ179" s="31"/>
      <c r="GR179" s="31"/>
      <c r="GS179" s="31"/>
      <c r="GT179" s="31"/>
      <c r="GU179" s="31"/>
      <c r="GV179" s="31"/>
      <c r="GW179" s="31"/>
      <c r="GX179" s="33">
        <v>0</v>
      </c>
      <c r="GY179" s="33">
        <f>GX$5/(1+GX$2*EXP(-GX$3*($A179-$A$179)))</f>
        <v>3.2322758638222773</v>
      </c>
      <c r="GZ179" s="33"/>
      <c r="HA179" s="33"/>
      <c r="HB179" s="36"/>
      <c r="HC179" s="36"/>
      <c r="HD179" s="36"/>
      <c r="HE179" s="36"/>
      <c r="HF179" s="36"/>
      <c r="HG179" s="36">
        <v>62</v>
      </c>
      <c r="HH179" s="39">
        <f t="shared" si="8"/>
        <v>63.999836259771989</v>
      </c>
      <c r="HI179" s="40">
        <f t="shared" si="9"/>
        <v>0.14475011392138667</v>
      </c>
      <c r="HJ179" s="39">
        <f t="shared" si="10"/>
        <v>-2.2304093748058369E-2</v>
      </c>
      <c r="HK179" s="39">
        <f t="shared" si="11"/>
        <v>-1.1357625850044685E-3</v>
      </c>
      <c r="HL179" s="31">
        <v>9</v>
      </c>
      <c r="HM179" s="45">
        <f t="shared" ref="HM179:HM194" si="44">HL$5/(1+HL$2*EXP(-HL$3*($A179-$A$179)))</f>
        <v>18.512925906606515</v>
      </c>
      <c r="HN179" s="45">
        <f>((HL$2*HL$5*HL$3*EXP(HL$3*($A179-$A$179))/(EXP(HL$3*($A179-$A$179))+HL$2)^2)/8)</f>
        <v>0.69961177747360892</v>
      </c>
      <c r="HO179" s="45">
        <f t="shared" ref="HO179:HO242" si="45">-((HL$2*HL$5*(HL$3^2)*EXP(HL$3*($A179-$A$179))*(EXP(HL$3*($A179-$A$179))-HL$2))/((EXP(HL$3*($A179-$A$179))+HL$2)^3))</f>
        <v>1.3028774309365421</v>
      </c>
      <c r="HP179" s="45">
        <f t="shared" ref="HP179:HP242" si="46">(HL$2*HL$5*HL$3^3*EXP(HL$3*($A179-$A$179))*(EXP(2*HL$3*($A179-$A$179))-4*HL$2*EXP(HL$3*($A179-$A$179))+HL$2^2))/(EXP(HL$3*($A179-$A$179))+HL$2)^4</f>
        <v>6.7965253682680402E-2</v>
      </c>
      <c r="HQ179" s="31">
        <v>45.89</v>
      </c>
      <c r="HR179" s="37">
        <f t="shared" si="20"/>
        <v>48.339617498120688</v>
      </c>
      <c r="HS179" s="37">
        <f t="shared" si="23"/>
        <v>0.29920720452839678</v>
      </c>
      <c r="HT179" s="37">
        <f t="shared" si="21"/>
        <v>5.2061072615248796E-3</v>
      </c>
      <c r="HU179" s="37">
        <f t="shared" si="22"/>
        <v>-1.1211510845831999E-2</v>
      </c>
      <c r="HV179" s="31"/>
      <c r="HW179" s="31"/>
      <c r="HX179" s="31"/>
      <c r="HY179" s="31"/>
      <c r="HZ179" s="31"/>
      <c r="IA179" s="31"/>
      <c r="IB179" s="31"/>
      <c r="IC179" s="31"/>
      <c r="ID179" s="31"/>
      <c r="IE179" s="31"/>
    </row>
    <row r="180" spans="1:239" x14ac:dyDescent="0.25">
      <c r="A180">
        <v>1951</v>
      </c>
      <c r="B180" s="34">
        <v>0.84</v>
      </c>
      <c r="C180" s="35">
        <f t="shared" si="33"/>
        <v>6.9299852068276913</v>
      </c>
      <c r="D180" s="35">
        <f t="shared" si="34"/>
        <v>7.9694854275036656E-2</v>
      </c>
      <c r="E180" s="35">
        <f t="shared" si="35"/>
        <v>5.370257102396684E-2</v>
      </c>
      <c r="F180" s="35">
        <f t="shared" si="32"/>
        <v>3.612124522116145E-3</v>
      </c>
      <c r="G180" s="42">
        <v>36</v>
      </c>
      <c r="H180" s="43">
        <f t="shared" ref="H180:H213" si="47">$G$5/(1+$G$2*EXP(-$G$3*($A180-$A$168)))</f>
        <v>42.543428912833711</v>
      </c>
      <c r="I180" s="43">
        <f t="shared" ref="I180:I213" si="48">((G$2*G$5*G$3*EXP(G$3*($A180-$A$168)))/(EXP(G$3*($A180-$A$168))+G$2)^2)/8</f>
        <v>0.55365304147085814</v>
      </c>
      <c r="J180" s="37">
        <f t="shared" ref="J180:J213" si="49">-((G$2*G$5*(G$3^2)*EXP(G$3*($A180-$A$168))*(EXP(G$3*($A180-$A$168))-G$2))/((EXP(G$3*($A180-$A$168))+G$2)^3))</f>
        <v>0.11968847062242965</v>
      </c>
      <c r="K180" s="37">
        <f t="shared" ref="K180:K213" si="50">(G$2*G$5*G$3^3*EXP(G$3*($A180-$A$168))*(EXP(2*G$3*($A180-$A$168))-4*G$2*EXP(G$3*($A180-$A$168))+G$2^2))/(EXP(G$3*($A180-$A$168))+G$2)^4</f>
        <v>-6.7861015223511248E-2</v>
      </c>
      <c r="L180" s="34">
        <v>60</v>
      </c>
      <c r="M180" s="35">
        <f t="shared" si="0"/>
        <v>67.165084862331696</v>
      </c>
      <c r="N180" s="35">
        <f t="shared" si="7"/>
        <v>0.14177777468358085</v>
      </c>
      <c r="O180" s="35">
        <f t="shared" si="1"/>
        <v>-3.2646756994640619E-2</v>
      </c>
      <c r="P180" s="35">
        <f t="shared" si="2"/>
        <v>-8.0983277595177627E-4</v>
      </c>
      <c r="Q180" s="31">
        <v>0</v>
      </c>
      <c r="R180" s="46">
        <f t="shared" ref="R180:R213" si="51">Q$5/(1+Q$2*EXP(-Q$3*($A180-$A$180)))</f>
        <v>0.36435258300592588</v>
      </c>
      <c r="S180" s="46">
        <f>((Q$2*Q$5*Q$3*EXP(Q$3*($A180-$A$180)))/(EXP(Q$3*($A180-$A$180))+Q$2)^2)/8</f>
        <v>1.441665174657814E-2</v>
      </c>
      <c r="T180" s="46">
        <f t="shared" ref="T180:T213" si="52">-((Q$2*Q$5*(Q$3^2)*EXP(Q$3*($A180-$A$180))*(EXP(Q$3*($A180-$A$180))-Q$2))/((EXP(Q$3*($A180-$A$180))+Q$2)^3))</f>
        <v>3.6374403153958304E-2</v>
      </c>
      <c r="U180" s="46">
        <f t="shared" ref="U180:U213" si="53">(Q$2*Q$5*Q$3^3*EXP(Q$3*($A180-$A$180))*(EXP(2*Q$3*($A180-$A$180))-4*Q$2*EXP(Q$3*($A180-$A$180))+Q$2^2))/(EXP(Q$3*($A180-$A$180))+Q$2)^4</f>
        <v>1.1387433520763096E-2</v>
      </c>
      <c r="V180" s="36"/>
      <c r="W180" s="36"/>
      <c r="X180" s="36"/>
      <c r="Y180" s="36"/>
      <c r="Z180" s="36"/>
      <c r="AA180" s="36"/>
      <c r="AB180" s="36"/>
      <c r="AC180" s="36"/>
      <c r="AD180" s="36"/>
      <c r="AE180" s="36"/>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4"/>
      <c r="BF180" s="34"/>
      <c r="BG180" s="34"/>
      <c r="BH180" s="34"/>
      <c r="BI180" s="34"/>
      <c r="BJ180" s="31">
        <v>50</v>
      </c>
      <c r="BK180" s="37">
        <f t="shared" si="28"/>
        <v>50.817219149607716</v>
      </c>
      <c r="BL180" s="37">
        <f t="shared" si="29"/>
        <v>1.1517024483577485</v>
      </c>
      <c r="BM180" s="37">
        <f t="shared" si="30"/>
        <v>-5.5514330719331338E-2</v>
      </c>
      <c r="BN180" s="37">
        <f t="shared" si="31"/>
        <v>-0.62555383766112316</v>
      </c>
      <c r="BO180" s="31"/>
      <c r="BP180" s="31"/>
      <c r="BQ180" s="31"/>
      <c r="BR180" s="31"/>
      <c r="BS180" s="31"/>
      <c r="BT180" s="34"/>
      <c r="BU180" s="34"/>
      <c r="BV180" s="34"/>
      <c r="BW180" s="34"/>
      <c r="BX180" s="34"/>
      <c r="BY180" s="32"/>
      <c r="BZ180" s="32"/>
      <c r="CA180" s="32"/>
      <c r="CB180" s="32"/>
      <c r="CC180" s="31"/>
      <c r="CD180" s="31"/>
      <c r="CE180" s="31"/>
      <c r="CF180" s="31"/>
      <c r="CG180" s="31"/>
      <c r="CH180" s="34"/>
      <c r="CI180" s="34"/>
      <c r="CJ180" s="34"/>
      <c r="CK180" s="34"/>
      <c r="CL180" s="34"/>
      <c r="CM180" s="33"/>
      <c r="CN180" s="33"/>
      <c r="CO180" s="33"/>
      <c r="CP180" s="33"/>
      <c r="CQ180" s="34">
        <v>2.4</v>
      </c>
      <c r="CR180" s="35">
        <f t="shared" si="36"/>
        <v>8.7921798643633533</v>
      </c>
      <c r="CS180" s="35">
        <f t="shared" si="37"/>
        <v>0.10660080692446029</v>
      </c>
      <c r="CT180" s="35">
        <f t="shared" si="38"/>
        <v>7.2688481636529786E-2</v>
      </c>
      <c r="CU180" s="35">
        <f t="shared" si="39"/>
        <v>4.2497539507079353E-3</v>
      </c>
      <c r="CV180" s="34">
        <v>20.05</v>
      </c>
      <c r="CW180" s="35">
        <f t="shared" si="24"/>
        <v>28.134684620851786</v>
      </c>
      <c r="CX180" s="35">
        <f t="shared" si="25"/>
        <v>0.17771237859948485</v>
      </c>
      <c r="CY180" s="35">
        <f t="shared" si="26"/>
        <v>3.6234405748112569E-2</v>
      </c>
      <c r="CZ180" s="35">
        <f t="shared" si="27"/>
        <v>-2.6750577338099731E-3</v>
      </c>
      <c r="DA180" s="34">
        <v>2.4</v>
      </c>
      <c r="DB180" s="35">
        <f t="shared" si="40"/>
        <v>5.8024729715255434</v>
      </c>
      <c r="DC180" s="35">
        <f t="shared" si="41"/>
        <v>5.4867481618707643E-2</v>
      </c>
      <c r="DD180" s="35">
        <f t="shared" si="42"/>
        <v>3.0081710339809685E-2</v>
      </c>
      <c r="DE180" s="35">
        <f t="shared" si="43"/>
        <v>1.5891202293262614E-3</v>
      </c>
      <c r="DF180" s="31"/>
      <c r="DG180" s="31"/>
      <c r="DH180" s="31"/>
      <c r="DI180" s="31"/>
      <c r="DJ180" s="31"/>
      <c r="DK180" s="34">
        <v>77.8</v>
      </c>
      <c r="DL180" s="38">
        <f t="shared" si="3"/>
        <v>77.057241480801849</v>
      </c>
      <c r="DM180" s="38">
        <f t="shared" si="4"/>
        <v>0.18442346849504557</v>
      </c>
      <c r="DN180" s="38">
        <f t="shared" si="5"/>
        <v>-6.6629532578734454E-2</v>
      </c>
      <c r="DO180" s="38">
        <f t="shared" si="6"/>
        <v>-6.2416513083703249E-4</v>
      </c>
      <c r="DP180" s="31"/>
      <c r="DQ180" s="31"/>
      <c r="DR180" s="31"/>
      <c r="DS180" s="31"/>
      <c r="DT180" s="31"/>
      <c r="DU180" s="33"/>
      <c r="DV180" s="33"/>
      <c r="DW180" s="33"/>
      <c r="DX180" s="33"/>
      <c r="DY180" s="36"/>
      <c r="DZ180" s="36"/>
      <c r="EA180" s="36"/>
      <c r="EB180" s="36"/>
      <c r="EC180" s="36"/>
      <c r="ED180" s="31"/>
      <c r="EE180" s="31"/>
      <c r="EF180" s="31"/>
      <c r="EG180" s="31"/>
      <c r="EH180" s="31"/>
      <c r="EI180" s="31"/>
      <c r="EJ180" s="31"/>
      <c r="EK180" s="31"/>
      <c r="EL180" s="31"/>
      <c r="EM180" s="31"/>
      <c r="EN180" s="34"/>
      <c r="EO180" s="34"/>
      <c r="EP180" s="34"/>
      <c r="EQ180" s="34"/>
      <c r="ER180" s="34"/>
      <c r="ES180" s="31"/>
      <c r="ET180" s="31"/>
      <c r="EU180" s="31"/>
      <c r="EV180" s="31"/>
      <c r="EW180" s="31"/>
      <c r="EX180" s="31"/>
      <c r="EY180" s="31"/>
      <c r="EZ180" s="31"/>
      <c r="FA180" s="31"/>
      <c r="FB180" s="31"/>
      <c r="FC180" s="31"/>
      <c r="FD180" s="31"/>
      <c r="FE180" s="31"/>
      <c r="FF180" s="31"/>
      <c r="FG180" s="31"/>
      <c r="FH180" s="36">
        <v>0</v>
      </c>
      <c r="FI180" s="40">
        <f t="shared" ref="FI180:FI213" si="54">FH$5/(1+FH$2*EXP(-FH$3*($A180-$A$180)))</f>
        <v>7.984030836889775</v>
      </c>
      <c r="FJ180" s="40">
        <f t="shared" ref="FJ180:FJ213" si="55">((FH$2*FH$5*FH$3*EXP(FH$3*($A180-$A$180))/(EXP(FH$3*($A180-$A$180))+FH$2)^2)/8)</f>
        <v>0.20179773885179439</v>
      </c>
      <c r="FK180" s="40">
        <f t="shared" ref="FK180:FK213" si="56">-((FH$2*FH$5*(FH$3^2)*EXP(FH$3*($A180-$A$180))*(EXP(FH$3*($A180-$A$180))-FH$2))/((EXP(FH$3*($A180-$A$180))+FH$2)^3))</f>
        <v>0.29810656220041604</v>
      </c>
      <c r="FL180" s="40">
        <f t="shared" ref="FL180:FL213" si="57">(FH$2*FH$5*FH$3^3*EXP(FH$3*($A180-$A$180))*(EXP(2*FH$3*($A180-$A$180))-4*FH$2*EXP(FH$3*($A180-$A$180))+FH$2^2))/(EXP(FH$3*($A180-$A$180))+FH$2)^4</f>
        <v>4.3593232338470553E-2</v>
      </c>
      <c r="FM180" s="36"/>
      <c r="FN180" s="36"/>
      <c r="FO180" s="36"/>
      <c r="FP180" s="36"/>
      <c r="FQ180" s="36"/>
      <c r="FR180" s="34">
        <v>83.5</v>
      </c>
      <c r="FS180" s="38">
        <f t="shared" si="16"/>
        <v>83.32094611806626</v>
      </c>
      <c r="FT180" s="38">
        <f t="shared" si="17"/>
        <v>0.31180422010934533</v>
      </c>
      <c r="FU180" s="38">
        <f t="shared" si="18"/>
        <v>-0.29837722269198702</v>
      </c>
      <c r="FV180" s="38">
        <f t="shared" si="19"/>
        <v>1.3354285539226086E-2</v>
      </c>
      <c r="FW180" s="36">
        <v>95</v>
      </c>
      <c r="FX180" s="41">
        <f t="shared" si="12"/>
        <v>93.343211303819942</v>
      </c>
      <c r="FY180" s="41">
        <f t="shared" si="14"/>
        <v>7.3867002246646357E-2</v>
      </c>
      <c r="FZ180" s="41">
        <f t="shared" si="13"/>
        <v>-5.7990997709462144E-2</v>
      </c>
      <c r="GA180" s="41">
        <f t="shared" si="15"/>
        <v>4.9092712288206506E-3</v>
      </c>
      <c r="GB180" s="33"/>
      <c r="GC180" s="33"/>
      <c r="GD180" s="33"/>
      <c r="GE180" s="33"/>
      <c r="GF180" s="31"/>
      <c r="GG180" s="31"/>
      <c r="GH180" s="31"/>
      <c r="GI180" s="31"/>
      <c r="GJ180" s="31"/>
      <c r="GK180" s="31"/>
      <c r="GL180" s="31"/>
      <c r="GM180" s="31"/>
      <c r="GN180" s="31"/>
      <c r="GO180" s="31"/>
      <c r="GP180" s="31"/>
      <c r="GQ180" s="31"/>
      <c r="GR180" s="31"/>
      <c r="GS180" s="31"/>
      <c r="GT180" s="31"/>
      <c r="GU180" s="31"/>
      <c r="GV180" s="31"/>
      <c r="GW180" s="31"/>
      <c r="GX180" s="33"/>
      <c r="GY180" s="33"/>
      <c r="GZ180" s="33"/>
      <c r="HA180" s="33"/>
      <c r="HB180" s="36"/>
      <c r="HC180" s="36"/>
      <c r="HD180" s="36"/>
      <c r="HE180" s="36"/>
      <c r="HF180" s="36"/>
      <c r="HG180" s="36">
        <v>63.5</v>
      </c>
      <c r="HH180" s="39">
        <f t="shared" si="8"/>
        <v>65.146500527875489</v>
      </c>
      <c r="HI180" s="40">
        <f t="shared" si="9"/>
        <v>0.14189346767663086</v>
      </c>
      <c r="HJ180" s="39">
        <f t="shared" si="10"/>
        <v>-2.3383366092432196E-2</v>
      </c>
      <c r="HK180" s="39">
        <f t="shared" si="11"/>
        <v>-1.0225001279830625E-3</v>
      </c>
      <c r="HL180" s="31">
        <v>12</v>
      </c>
      <c r="HM180" s="45">
        <f t="shared" si="44"/>
        <v>24.765712118211578</v>
      </c>
      <c r="HN180" s="45">
        <f t="shared" ref="HN180:HN243" si="58">((HL$2*HL$5*HL$3*EXP(HL$3*($A180-$A$179))/(EXP(HL$3*($A180-$A$179))+HL$2)^2)/8)</f>
        <v>0.86319969057503476</v>
      </c>
      <c r="HO180" s="45">
        <f t="shared" si="45"/>
        <v>1.2831474517629355</v>
      </c>
      <c r="HP180" s="45">
        <f t="shared" si="46"/>
        <v>-0.11981853864144629</v>
      </c>
      <c r="HQ180" s="31">
        <v>48.95</v>
      </c>
      <c r="HR180" s="37">
        <f t="shared" si="20"/>
        <v>50.734007288505289</v>
      </c>
      <c r="HS180" s="37">
        <f t="shared" si="23"/>
        <v>0.29915631070678961</v>
      </c>
      <c r="HT180" s="37">
        <f t="shared" si="21"/>
        <v>-6.0191354085570373E-3</v>
      </c>
      <c r="HU180" s="37">
        <f t="shared" si="22"/>
        <v>-1.1203877928381732E-2</v>
      </c>
      <c r="HV180" s="31"/>
      <c r="HW180" s="31"/>
      <c r="HX180" s="31"/>
      <c r="HY180" s="31"/>
      <c r="HZ180" s="31"/>
      <c r="IA180" s="31"/>
      <c r="IB180" s="31"/>
      <c r="IC180" s="31"/>
      <c r="ID180" s="31"/>
      <c r="IE180" s="31"/>
    </row>
    <row r="181" spans="1:239" x14ac:dyDescent="0.25">
      <c r="A181">
        <v>1952</v>
      </c>
      <c r="B181" s="34">
        <v>1.2</v>
      </c>
      <c r="C181" s="35">
        <f t="shared" si="33"/>
        <v>7.5950001365577506</v>
      </c>
      <c r="D181" s="35">
        <f t="shared" si="34"/>
        <v>8.6634790098547021E-2</v>
      </c>
      <c r="E181" s="35">
        <f t="shared" si="35"/>
        <v>5.7345714315482098E-2</v>
      </c>
      <c r="F181" s="35">
        <f t="shared" si="32"/>
        <v>3.6678623810634491E-3</v>
      </c>
      <c r="G181" s="31">
        <v>44.5</v>
      </c>
      <c r="H181" s="43">
        <f t="shared" si="47"/>
        <v>47.020905363696762</v>
      </c>
      <c r="I181" s="43">
        <f t="shared" si="48"/>
        <v>0.5642362892717242</v>
      </c>
      <c r="J181" s="37">
        <f t="shared" si="49"/>
        <v>4.8732734275813767E-2</v>
      </c>
      <c r="K181" s="37">
        <f t="shared" si="50"/>
        <v>-7.3313157817793087E-2</v>
      </c>
      <c r="L181" s="34">
        <v>60</v>
      </c>
      <c r="M181" s="35">
        <f t="shared" si="0"/>
        <v>68.2828559364619</v>
      </c>
      <c r="N181" s="35">
        <f t="shared" si="7"/>
        <v>0.13764992406813437</v>
      </c>
      <c r="O181" s="35">
        <f t="shared" si="1"/>
        <v>-3.337019201392305E-2</v>
      </c>
      <c r="P181" s="35">
        <f t="shared" si="2"/>
        <v>-6.378924153375734E-4</v>
      </c>
      <c r="Q181" s="31">
        <v>0</v>
      </c>
      <c r="R181" s="46">
        <f t="shared" si="51"/>
        <v>0.49992637394305173</v>
      </c>
      <c r="S181" s="46">
        <f t="shared" ref="S181:S213" si="59">((Q$2*Q$5*Q$3*EXP(Q$3*($A181-$A$180)))/(EXP(Q$3*($A181-$A$180))+Q$2)^2)/8</f>
        <v>1.9754100490807034E-2</v>
      </c>
      <c r="T181" s="46">
        <f t="shared" si="52"/>
        <v>4.9705091894862989E-2</v>
      </c>
      <c r="U181" s="46">
        <f t="shared" si="53"/>
        <v>1.5474751406913463E-2</v>
      </c>
      <c r="V181" s="36"/>
      <c r="W181" s="36"/>
      <c r="X181" s="36"/>
      <c r="Y181" s="36"/>
      <c r="Z181" s="36"/>
      <c r="AA181" s="36"/>
      <c r="AB181" s="36"/>
      <c r="AC181" s="36"/>
      <c r="AD181" s="36"/>
      <c r="AE181" s="36"/>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4"/>
      <c r="BF181" s="34"/>
      <c r="BG181" s="34"/>
      <c r="BH181" s="34"/>
      <c r="BI181" s="34"/>
      <c r="BJ181" s="31">
        <v>58</v>
      </c>
      <c r="BK181" s="37">
        <f t="shared" si="28"/>
        <v>59.900835141879298</v>
      </c>
      <c r="BL181" s="37">
        <f t="shared" si="29"/>
        <v>1.1068391672664919</v>
      </c>
      <c r="BM181" s="37">
        <f t="shared" si="30"/>
        <v>-0.64637214362633588</v>
      </c>
      <c r="BN181" s="37">
        <f t="shared" si="31"/>
        <v>-0.53089292583772985</v>
      </c>
      <c r="BO181" s="31"/>
      <c r="BP181" s="31"/>
      <c r="BQ181" s="31"/>
      <c r="BR181" s="31"/>
      <c r="BS181" s="31"/>
      <c r="BT181" s="34"/>
      <c r="BU181" s="34"/>
      <c r="BV181" s="34"/>
      <c r="BW181" s="34"/>
      <c r="BX181" s="34"/>
      <c r="BY181" s="32"/>
      <c r="BZ181" s="32"/>
      <c r="CA181" s="32"/>
      <c r="CB181" s="32"/>
      <c r="CC181" s="31"/>
      <c r="CD181" s="31"/>
      <c r="CE181" s="31"/>
      <c r="CF181" s="31"/>
      <c r="CG181" s="31"/>
      <c r="CH181" s="34"/>
      <c r="CI181" s="34"/>
      <c r="CJ181" s="34"/>
      <c r="CK181" s="34"/>
      <c r="CL181" s="34"/>
      <c r="CM181" s="33"/>
      <c r="CN181" s="33"/>
      <c r="CO181" s="33"/>
      <c r="CP181" s="33"/>
      <c r="CQ181" s="34">
        <v>3.6</v>
      </c>
      <c r="CR181" s="35">
        <f t="shared" si="36"/>
        <v>9.6820324213481985</v>
      </c>
      <c r="CS181" s="35">
        <f t="shared" si="37"/>
        <v>0.11594915930732863</v>
      </c>
      <c r="CT181" s="35">
        <f t="shared" si="38"/>
        <v>7.6854509785739961E-2</v>
      </c>
      <c r="CU181" s="35">
        <f t="shared" si="39"/>
        <v>4.0656311102606436E-3</v>
      </c>
      <c r="CV181" s="34">
        <v>21.4</v>
      </c>
      <c r="CW181" s="35">
        <f t="shared" si="24"/>
        <v>29.57404080760983</v>
      </c>
      <c r="CX181" s="35">
        <f t="shared" si="25"/>
        <v>0.18206740124483556</v>
      </c>
      <c r="CY181" s="35">
        <f t="shared" si="26"/>
        <v>3.3389839234116647E-2</v>
      </c>
      <c r="CZ181" s="35">
        <f t="shared" si="27"/>
        <v>-3.0116546219228308E-3</v>
      </c>
      <c r="DA181" s="34">
        <v>2.9</v>
      </c>
      <c r="DB181" s="35">
        <f t="shared" si="40"/>
        <v>6.2567189147140052</v>
      </c>
      <c r="DC181" s="35">
        <f t="shared" si="41"/>
        <v>5.8727192312118634E-2</v>
      </c>
      <c r="DD181" s="35">
        <f t="shared" si="42"/>
        <v>3.1674511360921052E-2</v>
      </c>
      <c r="DE181" s="35">
        <f t="shared" si="43"/>
        <v>1.594187695589145E-3</v>
      </c>
      <c r="DF181" s="31"/>
      <c r="DG181" s="31"/>
      <c r="DH181" s="31"/>
      <c r="DI181" s="31"/>
      <c r="DJ181" s="31"/>
      <c r="DK181" s="34">
        <v>80.599999999999994</v>
      </c>
      <c r="DL181" s="38">
        <f t="shared" si="3"/>
        <v>78.499231782258605</v>
      </c>
      <c r="DM181" s="38">
        <f t="shared" si="4"/>
        <v>0.17606639730180859</v>
      </c>
      <c r="DN181" s="38">
        <f t="shared" si="5"/>
        <v>-6.7000291849376212E-2</v>
      </c>
      <c r="DO181" s="38">
        <f t="shared" si="6"/>
        <v>-1.2435183524903357E-4</v>
      </c>
      <c r="DP181" s="31"/>
      <c r="DQ181" s="31"/>
      <c r="DR181" s="31"/>
      <c r="DS181" s="31"/>
      <c r="DT181" s="31"/>
      <c r="DU181" s="33"/>
      <c r="DV181" s="33"/>
      <c r="DW181" s="33"/>
      <c r="DX181" s="33"/>
      <c r="DY181" s="36"/>
      <c r="DZ181" s="36"/>
      <c r="EA181" s="36"/>
      <c r="EB181" s="36"/>
      <c r="EC181" s="36"/>
      <c r="ED181" s="31"/>
      <c r="EE181" s="31"/>
      <c r="EF181" s="31"/>
      <c r="EG181" s="31"/>
      <c r="EH181" s="31"/>
      <c r="EI181" s="31"/>
      <c r="EJ181" s="31"/>
      <c r="EK181" s="31"/>
      <c r="EL181" s="31"/>
      <c r="EM181" s="31"/>
      <c r="EN181" s="34"/>
      <c r="EO181" s="34"/>
      <c r="EP181" s="34"/>
      <c r="EQ181" s="34"/>
      <c r="ER181" s="34"/>
      <c r="ES181" s="31"/>
      <c r="ET181" s="31"/>
      <c r="EU181" s="31"/>
      <c r="EV181" s="31"/>
      <c r="EW181" s="31"/>
      <c r="EX181" s="31"/>
      <c r="EY181" s="31"/>
      <c r="EZ181" s="31"/>
      <c r="FA181" s="31"/>
      <c r="FB181" s="31"/>
      <c r="FC181" s="31"/>
      <c r="FD181" s="31"/>
      <c r="FE181" s="31"/>
      <c r="FF181" s="31"/>
      <c r="FG181" s="31"/>
      <c r="FH181" s="36">
        <v>2</v>
      </c>
      <c r="FI181" s="40">
        <f t="shared" si="54"/>
        <v>9.7547836824933025</v>
      </c>
      <c r="FJ181" s="40">
        <f t="shared" si="55"/>
        <v>0.24180914345336404</v>
      </c>
      <c r="FK181" s="40">
        <f t="shared" si="56"/>
        <v>0.34215889890493822</v>
      </c>
      <c r="FL181" s="40">
        <f t="shared" si="57"/>
        <v>4.4072565804822848E-2</v>
      </c>
      <c r="FM181" s="36"/>
      <c r="FN181" s="36"/>
      <c r="FO181" s="36"/>
      <c r="FP181" s="36"/>
      <c r="FQ181" s="36"/>
      <c r="FR181" s="34">
        <v>85.7</v>
      </c>
      <c r="FS181" s="38">
        <f t="shared" si="16"/>
        <v>85.668666235780307</v>
      </c>
      <c r="FT181" s="38">
        <f t="shared" si="17"/>
        <v>0.27546409563405977</v>
      </c>
      <c r="FU181" s="38">
        <f t="shared" si="18"/>
        <v>-0.28217479902057496</v>
      </c>
      <c r="FV181" s="38">
        <f t="shared" si="19"/>
        <v>1.8697552629376175E-2</v>
      </c>
      <c r="FW181" s="36">
        <v>96</v>
      </c>
      <c r="FX181" s="41">
        <f t="shared" si="12"/>
        <v>93.905959364414826</v>
      </c>
      <c r="FY181" s="41">
        <f t="shared" si="14"/>
        <v>6.6919600400108484E-2</v>
      </c>
      <c r="FZ181" s="41">
        <f t="shared" si="13"/>
        <v>-5.321111334493471E-2</v>
      </c>
      <c r="GA181" s="41">
        <f t="shared" si="15"/>
        <v>4.6473399564167395E-3</v>
      </c>
      <c r="GB181" s="33"/>
      <c r="GC181" s="33"/>
      <c r="GD181" s="33"/>
      <c r="GE181" s="33"/>
      <c r="GF181" s="31"/>
      <c r="GG181" s="31"/>
      <c r="GH181" s="31"/>
      <c r="GI181" s="31"/>
      <c r="GJ181" s="31"/>
      <c r="GK181" s="31"/>
      <c r="GL181" s="31"/>
      <c r="GM181" s="31"/>
      <c r="GN181" s="31"/>
      <c r="GO181" s="31"/>
      <c r="GP181" s="31"/>
      <c r="GQ181" s="31"/>
      <c r="GR181" s="31"/>
      <c r="GS181" s="31"/>
      <c r="GT181" s="31"/>
      <c r="GU181" s="31"/>
      <c r="GV181" s="31"/>
      <c r="GW181" s="31"/>
      <c r="GX181" s="33"/>
      <c r="GY181" s="33"/>
      <c r="GZ181" s="33"/>
      <c r="HA181" s="33"/>
      <c r="HB181" s="36"/>
      <c r="HC181" s="36"/>
      <c r="HD181" s="36"/>
      <c r="HE181" s="36"/>
      <c r="HF181" s="36"/>
      <c r="HG181" s="36">
        <v>65</v>
      </c>
      <c r="HH181" s="39">
        <f t="shared" si="8"/>
        <v>66.269790928509167</v>
      </c>
      <c r="HI181" s="40">
        <f t="shared" si="9"/>
        <v>0.13890902097496405</v>
      </c>
      <c r="HJ181" s="39">
        <f t="shared" si="10"/>
        <v>-2.4348707852044175E-2</v>
      </c>
      <c r="HK181" s="39">
        <f t="shared" si="11"/>
        <v>-9.0807764863610032E-4</v>
      </c>
      <c r="HL181" s="31">
        <v>30</v>
      </c>
      <c r="HM181" s="45">
        <f t="shared" si="44"/>
        <v>32.283312966530488</v>
      </c>
      <c r="HN181" s="45">
        <f t="shared" si="58"/>
        <v>1.0112731523657437</v>
      </c>
      <c r="HO181" s="45">
        <f t="shared" si="45"/>
        <v>1.0463667747845047</v>
      </c>
      <c r="HP181" s="45">
        <f t="shared" si="46"/>
        <v>-0.35635685721581561</v>
      </c>
      <c r="HQ181" s="31">
        <v>51.44</v>
      </c>
      <c r="HR181" s="37">
        <f t="shared" si="20"/>
        <v>53.12238733329221</v>
      </c>
      <c r="HS181" s="37">
        <f t="shared" si="23"/>
        <v>0.29770711246942716</v>
      </c>
      <c r="HT181" s="37">
        <f t="shared" si="21"/>
        <v>-1.7131924309868873E-2</v>
      </c>
      <c r="HU181" s="37">
        <f t="shared" si="22"/>
        <v>-1.0987348674710306E-2</v>
      </c>
      <c r="HV181" s="31"/>
      <c r="HW181" s="31"/>
      <c r="HX181" s="31"/>
      <c r="HY181" s="31"/>
      <c r="HZ181" s="31"/>
      <c r="IA181" s="31"/>
      <c r="IB181" s="31"/>
      <c r="IC181" s="31"/>
      <c r="ID181" s="31"/>
      <c r="IE181" s="31"/>
    </row>
    <row r="182" spans="1:239" x14ac:dyDescent="0.25">
      <c r="A182">
        <v>1953</v>
      </c>
      <c r="B182" s="34">
        <v>2.8</v>
      </c>
      <c r="C182" s="35">
        <f t="shared" si="33"/>
        <v>8.317363770187141</v>
      </c>
      <c r="D182" s="35">
        <f t="shared" si="34"/>
        <v>9.4032771770461598E-2</v>
      </c>
      <c r="E182" s="35">
        <f t="shared" si="35"/>
        <v>6.1024309641710205E-2</v>
      </c>
      <c r="F182" s="35">
        <f t="shared" si="32"/>
        <v>3.681619220096472E-3</v>
      </c>
      <c r="G182" s="31">
        <v>50</v>
      </c>
      <c r="H182" s="43">
        <f t="shared" si="47"/>
        <v>51.546850514709149</v>
      </c>
      <c r="I182" s="43">
        <f t="shared" si="48"/>
        <v>0.56570451162002211</v>
      </c>
      <c r="J182" s="37">
        <f t="shared" si="49"/>
        <v>-2.5369590287226081E-2</v>
      </c>
      <c r="K182" s="37">
        <f t="shared" si="50"/>
        <v>-7.4081849592818327E-2</v>
      </c>
      <c r="L182" s="34">
        <v>61</v>
      </c>
      <c r="M182" s="35">
        <f t="shared" si="0"/>
        <v>69.367270919181166</v>
      </c>
      <c r="N182" s="35">
        <f t="shared" si="7"/>
        <v>0.1334422760237734</v>
      </c>
      <c r="O182" s="35">
        <f t="shared" si="1"/>
        <v>-3.3924488756772432E-2</v>
      </c>
      <c r="P182" s="35">
        <f t="shared" si="2"/>
        <v>-4.7178605676454567E-4</v>
      </c>
      <c r="Q182" s="31">
        <v>0</v>
      </c>
      <c r="R182" s="46">
        <f t="shared" si="51"/>
        <v>0.6855993762606869</v>
      </c>
      <c r="S182" s="46">
        <f t="shared" si="59"/>
        <v>2.7040234120231932E-2</v>
      </c>
      <c r="T182" s="46">
        <f t="shared" si="52"/>
        <v>6.7783186918475916E-2</v>
      </c>
      <c r="U182" s="46">
        <f t="shared" si="53"/>
        <v>2.0942126257844702E-2</v>
      </c>
      <c r="V182" s="36"/>
      <c r="W182" s="36"/>
      <c r="X182" s="36"/>
      <c r="Y182" s="36"/>
      <c r="Z182" s="36"/>
      <c r="AA182" s="36"/>
      <c r="AB182" s="36"/>
      <c r="AC182" s="36"/>
      <c r="AD182" s="36"/>
      <c r="AE182" s="36"/>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4"/>
      <c r="BF182" s="34"/>
      <c r="BG182" s="34"/>
      <c r="BH182" s="34"/>
      <c r="BI182" s="34"/>
      <c r="BJ182" s="31">
        <v>68</v>
      </c>
      <c r="BK182" s="37">
        <f t="shared" si="28"/>
        <v>68.35161783920924</v>
      </c>
      <c r="BL182" s="37">
        <f t="shared" si="29"/>
        <v>0.99681973257302359</v>
      </c>
      <c r="BM182" s="37">
        <f t="shared" si="30"/>
        <v>-1.0789896199610203</v>
      </c>
      <c r="BN182" s="37">
        <f t="shared" si="31"/>
        <v>-0.32287522753129116</v>
      </c>
      <c r="BO182" s="31"/>
      <c r="BP182" s="31"/>
      <c r="BQ182" s="31"/>
      <c r="BR182" s="31"/>
      <c r="BS182" s="31"/>
      <c r="BT182" s="34"/>
      <c r="BU182" s="34"/>
      <c r="BV182" s="34"/>
      <c r="BW182" s="34"/>
      <c r="BX182" s="34"/>
      <c r="BY182" s="32"/>
      <c r="BZ182" s="32"/>
      <c r="CA182" s="32"/>
      <c r="CB182" s="32"/>
      <c r="CC182" s="31"/>
      <c r="CD182" s="31"/>
      <c r="CE182" s="31"/>
      <c r="CF182" s="31"/>
      <c r="CG182" s="31"/>
      <c r="CH182" s="34"/>
      <c r="CI182" s="34"/>
      <c r="CJ182" s="34"/>
      <c r="CK182" s="34"/>
      <c r="CL182" s="34"/>
      <c r="CM182" s="33"/>
      <c r="CN182" s="33"/>
      <c r="CO182" s="33"/>
      <c r="CP182" s="33"/>
      <c r="CQ182" s="34">
        <v>5.0999999999999996</v>
      </c>
      <c r="CR182" s="35">
        <f t="shared" si="36"/>
        <v>10.648719836134772</v>
      </c>
      <c r="CS182" s="35">
        <f t="shared" si="37"/>
        <v>0.12580459845091199</v>
      </c>
      <c r="CT182" s="35">
        <f t="shared" si="38"/>
        <v>8.0783999653339475E-2</v>
      </c>
      <c r="CU182" s="35">
        <f t="shared" si="39"/>
        <v>3.7742991045066816E-3</v>
      </c>
      <c r="CV182" s="34">
        <v>23.37</v>
      </c>
      <c r="CW182" s="35">
        <f t="shared" si="24"/>
        <v>31.046759451680913</v>
      </c>
      <c r="CX182" s="35">
        <f t="shared" si="25"/>
        <v>0.18604615192884486</v>
      </c>
      <c r="CY182" s="35">
        <f t="shared" si="26"/>
        <v>3.0217012246120105E-2</v>
      </c>
      <c r="CZ182" s="35">
        <f t="shared" si="27"/>
        <v>-3.3305041886272685E-3</v>
      </c>
      <c r="DA182" s="34">
        <v>3.2</v>
      </c>
      <c r="DB182" s="35">
        <f t="shared" si="40"/>
        <v>6.7426391966784012</v>
      </c>
      <c r="DC182" s="35">
        <f t="shared" si="41"/>
        <v>6.278602161961172E-2</v>
      </c>
      <c r="DD182" s="35">
        <f t="shared" si="42"/>
        <v>3.3265130004208998E-2</v>
      </c>
      <c r="DE182" s="35">
        <f t="shared" si="43"/>
        <v>1.5843844157651952E-3</v>
      </c>
      <c r="DF182" s="31"/>
      <c r="DG182" s="31"/>
      <c r="DH182" s="31"/>
      <c r="DI182" s="31"/>
      <c r="DJ182" s="31"/>
      <c r="DK182" s="34">
        <v>83.2</v>
      </c>
      <c r="DL182" s="38">
        <f t="shared" si="3"/>
        <v>79.874261653196868</v>
      </c>
      <c r="DM182" s="38">
        <f t="shared" si="4"/>
        <v>0.16769332364872755</v>
      </c>
      <c r="DN182" s="38">
        <f t="shared" si="5"/>
        <v>-6.6892898753395352E-2</v>
      </c>
      <c r="DO182" s="38">
        <f t="shared" si="6"/>
        <v>3.3152714716776942E-4</v>
      </c>
      <c r="DP182" s="31"/>
      <c r="DQ182" s="31"/>
      <c r="DR182" s="31"/>
      <c r="DS182" s="31"/>
      <c r="DT182" s="31"/>
      <c r="DU182" s="33"/>
      <c r="DV182" s="33"/>
      <c r="DW182" s="33"/>
      <c r="DX182" s="33"/>
      <c r="DY182" s="36"/>
      <c r="DZ182" s="36"/>
      <c r="EA182" s="36"/>
      <c r="EB182" s="36"/>
      <c r="EC182" s="36"/>
      <c r="ED182" s="31"/>
      <c r="EE182" s="31"/>
      <c r="EF182" s="31"/>
      <c r="EG182" s="31"/>
      <c r="EH182" s="31"/>
      <c r="EI182" s="31"/>
      <c r="EJ182" s="31"/>
      <c r="EK182" s="31"/>
      <c r="EL182" s="31"/>
      <c r="EM182" s="31"/>
      <c r="EN182" s="34"/>
      <c r="EO182" s="34"/>
      <c r="EP182" s="34"/>
      <c r="EQ182" s="34"/>
      <c r="ER182" s="34"/>
      <c r="ES182" s="31"/>
      <c r="ET182" s="31"/>
      <c r="EU182" s="31"/>
      <c r="EV182" s="31"/>
      <c r="EW182" s="31"/>
      <c r="EX182" s="31"/>
      <c r="EY182" s="31"/>
      <c r="EZ182" s="31"/>
      <c r="FA182" s="31"/>
      <c r="FB182" s="31"/>
      <c r="FC182" s="31"/>
      <c r="FD182" s="31"/>
      <c r="FE182" s="31"/>
      <c r="FF182" s="31"/>
      <c r="FG182" s="31"/>
      <c r="FH182" s="36">
        <v>6</v>
      </c>
      <c r="FI182" s="40">
        <f t="shared" si="54"/>
        <v>11.867614491359848</v>
      </c>
      <c r="FJ182" s="40">
        <f t="shared" si="55"/>
        <v>0.28729617303709193</v>
      </c>
      <c r="FK182" s="40">
        <f t="shared" si="56"/>
        <v>0.38518083549422139</v>
      </c>
      <c r="FL182" s="40">
        <f t="shared" si="57"/>
        <v>4.1335804699858161E-2</v>
      </c>
      <c r="FM182" s="36"/>
      <c r="FN182" s="36"/>
      <c r="FO182" s="36"/>
      <c r="FP182" s="36"/>
      <c r="FQ182" s="36"/>
      <c r="FR182" s="34">
        <v>88.1</v>
      </c>
      <c r="FS182" s="38">
        <f t="shared" si="16"/>
        <v>87.734570875357463</v>
      </c>
      <c r="FT182" s="38">
        <f t="shared" si="17"/>
        <v>0.24144036994623408</v>
      </c>
      <c r="FU182" s="38">
        <f t="shared" si="18"/>
        <v>-0.26164693845714931</v>
      </c>
      <c r="FV182" s="38">
        <f t="shared" si="19"/>
        <v>2.2050132801080757E-2</v>
      </c>
      <c r="FW182" s="36">
        <v>97</v>
      </c>
      <c r="FX182" s="41">
        <f t="shared" si="12"/>
        <v>94.415473783039545</v>
      </c>
      <c r="FY182" s="41">
        <f t="shared" si="14"/>
        <v>6.0552965564797584E-2</v>
      </c>
      <c r="FZ182" s="41">
        <f t="shared" si="13"/>
        <v>-4.8701142795198132E-2</v>
      </c>
      <c r="GA182" s="41">
        <f t="shared" si="15"/>
        <v>4.3708765079723674E-3</v>
      </c>
      <c r="GB182" s="33"/>
      <c r="GC182" s="33"/>
      <c r="GD182" s="33"/>
      <c r="GE182" s="33"/>
      <c r="GF182" s="31"/>
      <c r="GG182" s="31"/>
      <c r="GH182" s="31"/>
      <c r="GI182" s="31"/>
      <c r="GJ182" s="31"/>
      <c r="GK182" s="31"/>
      <c r="GL182" s="31"/>
      <c r="GM182" s="31"/>
      <c r="GN182" s="31"/>
      <c r="GO182" s="31"/>
      <c r="GP182" s="31"/>
      <c r="GQ182" s="31"/>
      <c r="GR182" s="31"/>
      <c r="GS182" s="31"/>
      <c r="GT182" s="31"/>
      <c r="GU182" s="31"/>
      <c r="GV182" s="31"/>
      <c r="GW182" s="31"/>
      <c r="GX182" s="33"/>
      <c r="GY182" s="33"/>
      <c r="GZ182" s="33"/>
      <c r="HA182" s="33"/>
      <c r="HB182" s="36"/>
      <c r="HC182" s="36"/>
      <c r="HD182" s="36"/>
      <c r="HE182" s="36"/>
      <c r="HF182" s="36"/>
      <c r="HG182" s="36">
        <v>67.5</v>
      </c>
      <c r="HH182" s="39">
        <f t="shared" si="8"/>
        <v>67.368742173009124</v>
      </c>
      <c r="HI182" s="40">
        <f t="shared" si="9"/>
        <v>0.13581106587553896</v>
      </c>
      <c r="HJ182" s="39">
        <f t="shared" si="10"/>
        <v>-2.5199479188846994E-2</v>
      </c>
      <c r="HK182" s="39">
        <f t="shared" si="11"/>
        <v>-7.9352656012987436E-4</v>
      </c>
      <c r="HL182" s="31">
        <v>50</v>
      </c>
      <c r="HM182" s="45">
        <f t="shared" si="44"/>
        <v>40.82782676376911</v>
      </c>
      <c r="HN182" s="45">
        <f t="shared" si="58"/>
        <v>1.1151350362747767</v>
      </c>
      <c r="HO182" s="45">
        <f t="shared" si="45"/>
        <v>0.58119421716309205</v>
      </c>
      <c r="HP182" s="45">
        <f t="shared" si="46"/>
        <v>-0.56001166167956817</v>
      </c>
      <c r="HQ182" s="31">
        <v>53.46</v>
      </c>
      <c r="HR182" s="37">
        <f t="shared" si="20"/>
        <v>55.493661985536853</v>
      </c>
      <c r="HS182" s="37">
        <f t="shared" si="23"/>
        <v>0.29488658680561092</v>
      </c>
      <c r="HT182" s="37">
        <f t="shared" si="21"/>
        <v>-2.7926958605763812E-2</v>
      </c>
      <c r="HU182" s="37">
        <f t="shared" si="22"/>
        <v>-1.0570454164793387E-2</v>
      </c>
      <c r="HV182" s="31"/>
      <c r="HW182" s="31"/>
      <c r="HX182" s="31"/>
      <c r="HY182" s="31"/>
      <c r="HZ182" s="31"/>
      <c r="IA182" s="31"/>
      <c r="IB182" s="31"/>
      <c r="IC182" s="31"/>
      <c r="ID182" s="31"/>
      <c r="IE182" s="31"/>
    </row>
    <row r="183" spans="1:239" x14ac:dyDescent="0.25">
      <c r="A183">
        <v>1954</v>
      </c>
      <c r="B183" s="34">
        <v>4.3</v>
      </c>
      <c r="C183" s="35">
        <f t="shared" si="33"/>
        <v>9.1007508460197553</v>
      </c>
      <c r="D183" s="35">
        <f t="shared" si="34"/>
        <v>0.10189042749992525</v>
      </c>
      <c r="E183" s="35">
        <f t="shared" si="35"/>
        <v>6.4692042925369411E-2</v>
      </c>
      <c r="F183" s="35">
        <f t="shared" si="32"/>
        <v>3.6446298519304831E-3</v>
      </c>
      <c r="G183" s="31">
        <v>55</v>
      </c>
      <c r="H183" s="43">
        <f t="shared" si="47"/>
        <v>56.047564062064325</v>
      </c>
      <c r="I183" s="43">
        <f t="shared" si="48"/>
        <v>0.55796272549144788</v>
      </c>
      <c r="J183" s="37">
        <f t="shared" si="49"/>
        <v>-9.7827539281994183E-2</v>
      </c>
      <c r="K183" s="37">
        <f t="shared" si="50"/>
        <v>-7.0062410762267949E-2</v>
      </c>
      <c r="L183" s="34">
        <v>66</v>
      </c>
      <c r="M183" s="35">
        <f t="shared" si="0"/>
        <v>70.417774972115765</v>
      </c>
      <c r="N183" s="35">
        <f t="shared" si="7"/>
        <v>0.12917558055078635</v>
      </c>
      <c r="O183" s="35">
        <f t="shared" si="1"/>
        <v>-3.4316136456713706E-2</v>
      </c>
      <c r="P183" s="35">
        <f t="shared" si="2"/>
        <v>-3.1278972988362571E-4</v>
      </c>
      <c r="Q183" s="31">
        <v>0</v>
      </c>
      <c r="R183" s="46">
        <f t="shared" si="51"/>
        <v>0.93958027916613407</v>
      </c>
      <c r="S183" s="46">
        <f t="shared" si="59"/>
        <v>3.6962544836509861E-2</v>
      </c>
      <c r="T183" s="46">
        <f t="shared" si="52"/>
        <v>9.2178768379805306E-2</v>
      </c>
      <c r="U183" s="46">
        <f t="shared" si="53"/>
        <v>2.8179331002208624E-2</v>
      </c>
      <c r="V183" s="36"/>
      <c r="W183" s="36"/>
      <c r="X183" s="36"/>
      <c r="Y183" s="36"/>
      <c r="Z183" s="36"/>
      <c r="AA183" s="36"/>
      <c r="AB183" s="36"/>
      <c r="AC183" s="36"/>
      <c r="AD183" s="36"/>
      <c r="AE183" s="36"/>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4"/>
      <c r="BF183" s="34"/>
      <c r="BG183" s="34"/>
      <c r="BH183" s="34"/>
      <c r="BI183" s="34"/>
      <c r="BJ183" s="31">
        <v>74</v>
      </c>
      <c r="BK183" s="37">
        <f t="shared" si="28"/>
        <v>75.742644832914323</v>
      </c>
      <c r="BL183" s="37">
        <f t="shared" si="29"/>
        <v>0.84664281461952506</v>
      </c>
      <c r="BM183" s="37">
        <f t="shared" si="30"/>
        <v>-1.2855224790210713</v>
      </c>
      <c r="BN183" s="37">
        <f t="shared" si="31"/>
        <v>-9.4245205362859158E-2</v>
      </c>
      <c r="BO183" s="31"/>
      <c r="BP183" s="31"/>
      <c r="BQ183" s="31"/>
      <c r="BR183" s="31"/>
      <c r="BS183" s="31"/>
      <c r="BT183" s="34"/>
      <c r="BU183" s="34"/>
      <c r="BV183" s="34"/>
      <c r="BW183" s="34"/>
      <c r="BX183" s="34"/>
      <c r="BY183" s="32"/>
      <c r="BZ183" s="32"/>
      <c r="CA183" s="32"/>
      <c r="CB183" s="32"/>
      <c r="CC183" s="31"/>
      <c r="CD183" s="31"/>
      <c r="CE183" s="31"/>
      <c r="CF183" s="31"/>
      <c r="CG183" s="31"/>
      <c r="CH183" s="34"/>
      <c r="CI183" s="34"/>
      <c r="CJ183" s="34"/>
      <c r="CK183" s="34"/>
      <c r="CL183" s="34"/>
      <c r="CM183" s="33"/>
      <c r="CN183" s="33"/>
      <c r="CO183" s="33"/>
      <c r="CP183" s="33"/>
      <c r="CQ183" s="34">
        <v>6.5</v>
      </c>
      <c r="CR183" s="35">
        <f t="shared" si="36"/>
        <v>11.696162078652337</v>
      </c>
      <c r="CS183" s="35">
        <f t="shared" si="37"/>
        <v>0.13613056413944982</v>
      </c>
      <c r="CT183" s="35">
        <f t="shared" si="38"/>
        <v>8.4362770227837419E-2</v>
      </c>
      <c r="CU183" s="35">
        <f t="shared" si="39"/>
        <v>3.3620091467670412E-3</v>
      </c>
      <c r="CV183" s="34">
        <v>25.93</v>
      </c>
      <c r="CW183" s="35">
        <f t="shared" si="24"/>
        <v>32.549669473245864</v>
      </c>
      <c r="CX183" s="35">
        <f t="shared" si="25"/>
        <v>0.18960884134236189</v>
      </c>
      <c r="CY183" s="35">
        <f t="shared" si="26"/>
        <v>2.6736885819154062E-2</v>
      </c>
      <c r="CZ183" s="35">
        <f t="shared" si="27"/>
        <v>-3.6251956901864387E-3</v>
      </c>
      <c r="DA183" s="34">
        <v>3.4</v>
      </c>
      <c r="DB183" s="35">
        <f t="shared" si="40"/>
        <v>7.2618231031082363</v>
      </c>
      <c r="DC183" s="35">
        <f t="shared" si="41"/>
        <v>6.7042720436191625E-2</v>
      </c>
      <c r="DD183" s="35">
        <f t="shared" si="42"/>
        <v>3.4837566454283105E-2</v>
      </c>
      <c r="DE183" s="35">
        <f t="shared" si="43"/>
        <v>1.5574377311892151E-3</v>
      </c>
      <c r="DF183" s="31"/>
      <c r="DG183" s="31"/>
      <c r="DH183" s="31"/>
      <c r="DI183" s="31"/>
      <c r="DJ183" s="31"/>
      <c r="DK183" s="34">
        <v>85.6</v>
      </c>
      <c r="DL183" s="38">
        <f t="shared" si="3"/>
        <v>81.182434687658727</v>
      </c>
      <c r="DM183" s="38">
        <f t="shared" si="4"/>
        <v>0.15936120226596623</v>
      </c>
      <c r="DN183" s="38">
        <f t="shared" si="5"/>
        <v>-6.6352865387554444E-2</v>
      </c>
      <c r="DO183" s="38">
        <f t="shared" si="6"/>
        <v>7.4057125391716375E-4</v>
      </c>
      <c r="DP183" s="31"/>
      <c r="DQ183" s="31"/>
      <c r="DR183" s="31"/>
      <c r="DS183" s="31"/>
      <c r="DT183" s="31"/>
      <c r="DU183" s="33"/>
      <c r="DV183" s="33"/>
      <c r="DW183" s="33"/>
      <c r="DX183" s="33"/>
      <c r="DY183" s="36"/>
      <c r="DZ183" s="36"/>
      <c r="EA183" s="36"/>
      <c r="EB183" s="36"/>
      <c r="EC183" s="36"/>
      <c r="ED183" s="31"/>
      <c r="EE183" s="31"/>
      <c r="EF183" s="31"/>
      <c r="EG183" s="31"/>
      <c r="EH183" s="31"/>
      <c r="EI183" s="31"/>
      <c r="EJ183" s="31"/>
      <c r="EK183" s="31"/>
      <c r="EL183" s="31"/>
      <c r="EM183" s="31"/>
      <c r="EN183" s="34"/>
      <c r="EO183" s="34"/>
      <c r="EP183" s="34"/>
      <c r="EQ183" s="34"/>
      <c r="ER183" s="34"/>
      <c r="ES183" s="31"/>
      <c r="ET183" s="31"/>
      <c r="EU183" s="31"/>
      <c r="EV183" s="31"/>
      <c r="EW183" s="31"/>
      <c r="EX183" s="31"/>
      <c r="EY183" s="31"/>
      <c r="EZ183" s="31"/>
      <c r="FA183" s="31"/>
      <c r="FB183" s="31"/>
      <c r="FC183" s="31"/>
      <c r="FD183" s="31"/>
      <c r="FE183" s="31"/>
      <c r="FF183" s="31"/>
      <c r="FG183" s="31"/>
      <c r="FH183" s="36">
        <v>12</v>
      </c>
      <c r="FI183" s="40">
        <f t="shared" si="54"/>
        <v>14.365227406334192</v>
      </c>
      <c r="FJ183" s="40">
        <f t="shared" si="55"/>
        <v>0.33790416075592927</v>
      </c>
      <c r="FK183" s="40">
        <f t="shared" si="56"/>
        <v>0.42335859969356282</v>
      </c>
      <c r="FL183" s="40">
        <f t="shared" si="57"/>
        <v>3.4187271049491173E-2</v>
      </c>
      <c r="FM183" s="36"/>
      <c r="FN183" s="36"/>
      <c r="FO183" s="36"/>
      <c r="FP183" s="36"/>
      <c r="FQ183" s="36"/>
      <c r="FR183" s="34">
        <v>90.5</v>
      </c>
      <c r="FS183" s="38">
        <f t="shared" si="16"/>
        <v>89.53903419000352</v>
      </c>
      <c r="FT183" s="38">
        <f t="shared" si="17"/>
        <v>0.21015540912035885</v>
      </c>
      <c r="FU183" s="38">
        <f t="shared" si="18"/>
        <v>-0.23863436398577684</v>
      </c>
      <c r="FV183" s="38">
        <f t="shared" si="19"/>
        <v>2.3724580292457418E-2</v>
      </c>
      <c r="FW183" s="36">
        <v>97.67</v>
      </c>
      <c r="FX183" s="41">
        <f t="shared" si="12"/>
        <v>94.876263661127155</v>
      </c>
      <c r="FY183" s="41">
        <f t="shared" si="14"/>
        <v>5.4732620664667817E-2</v>
      </c>
      <c r="FZ183" s="41">
        <f t="shared" si="13"/>
        <v>-4.4471597005375396E-2</v>
      </c>
      <c r="GA183" s="41">
        <f t="shared" si="15"/>
        <v>4.0876516140909598E-3</v>
      </c>
      <c r="GB183" s="33"/>
      <c r="GC183" s="33"/>
      <c r="GD183" s="33"/>
      <c r="GE183" s="33"/>
      <c r="GF183" s="31"/>
      <c r="GG183" s="31"/>
      <c r="GH183" s="31"/>
      <c r="GI183" s="31"/>
      <c r="GJ183" s="31"/>
      <c r="GK183" s="31"/>
      <c r="GL183" s="31"/>
      <c r="GM183" s="31"/>
      <c r="GN183" s="31"/>
      <c r="GO183" s="31"/>
      <c r="GP183" s="31"/>
      <c r="GQ183" s="31"/>
      <c r="GR183" s="31"/>
      <c r="GS183" s="31"/>
      <c r="GT183" s="31"/>
      <c r="GU183" s="31"/>
      <c r="GV183" s="31"/>
      <c r="GW183" s="31"/>
      <c r="GX183" s="33"/>
      <c r="GY183" s="33"/>
      <c r="GZ183" s="33"/>
      <c r="HA183" s="33"/>
      <c r="HB183" s="36"/>
      <c r="HC183" s="36"/>
      <c r="HD183" s="36"/>
      <c r="HE183" s="36"/>
      <c r="HF183" s="36"/>
      <c r="HG183" s="36">
        <v>70</v>
      </c>
      <c r="HH183" s="39">
        <f t="shared" si="8"/>
        <v>68.442503459545932</v>
      </c>
      <c r="HI183" s="40">
        <f t="shared" si="9"/>
        <v>0.13261391113911883</v>
      </c>
      <c r="HJ183" s="39">
        <f t="shared" si="10"/>
        <v>-2.5936042719950116E-2</v>
      </c>
      <c r="HK183" s="39">
        <f t="shared" si="11"/>
        <v>-6.7981834143487408E-4</v>
      </c>
      <c r="HL183" s="31">
        <v>60</v>
      </c>
      <c r="HM183" s="45">
        <f t="shared" si="44"/>
        <v>49.940987595481552</v>
      </c>
      <c r="HN183" s="45">
        <f t="shared" si="58"/>
        <v>1.15035487317268</v>
      </c>
      <c r="HO183" s="45">
        <f t="shared" si="45"/>
        <v>-3.0487659723983779E-2</v>
      </c>
      <c r="HP183" s="45">
        <f t="shared" si="46"/>
        <v>-0.63613690293653657</v>
      </c>
      <c r="HQ183" s="31">
        <v>55.77</v>
      </c>
      <c r="HR183" s="37">
        <f t="shared" si="20"/>
        <v>57.83705231367793</v>
      </c>
      <c r="HS183" s="37">
        <f t="shared" si="23"/>
        <v>0.29074667634798745</v>
      </c>
      <c r="HT183" s="37">
        <f t="shared" si="21"/>
        <v>-3.8211366278710787E-2</v>
      </c>
      <c r="HU183" s="37">
        <f t="shared" si="22"/>
        <v>-9.9693817953676513E-3</v>
      </c>
      <c r="HV183" s="31"/>
      <c r="HW183" s="31"/>
      <c r="HX183" s="31"/>
      <c r="HY183" s="31"/>
      <c r="HZ183" s="31"/>
      <c r="IA183" s="31"/>
      <c r="IB183" s="31"/>
      <c r="IC183" s="31"/>
      <c r="ID183" s="31"/>
      <c r="IE183" s="31"/>
    </row>
    <row r="184" spans="1:239" x14ac:dyDescent="0.25">
      <c r="A184">
        <v>1955</v>
      </c>
      <c r="B184" s="34">
        <v>5.5</v>
      </c>
      <c r="C184" s="35">
        <f t="shared" si="33"/>
        <v>9.9488244869935389</v>
      </c>
      <c r="D184" s="35">
        <f t="shared" si="34"/>
        <v>0.11020303705549174</v>
      </c>
      <c r="E184" s="35">
        <f t="shared" si="35"/>
        <v>6.8293571015574817E-2</v>
      </c>
      <c r="F184" s="35">
        <f t="shared" si="32"/>
        <v>3.5476373852881713E-3</v>
      </c>
      <c r="G184" s="31">
        <v>63.5</v>
      </c>
      <c r="H184" s="43">
        <f t="shared" si="47"/>
        <v>60.450971298901152</v>
      </c>
      <c r="I184" s="43">
        <f t="shared" si="48"/>
        <v>0.54150765530256051</v>
      </c>
      <c r="J184" s="37">
        <f t="shared" si="49"/>
        <v>-0.16407284950855294</v>
      </c>
      <c r="K184" s="37">
        <f t="shared" si="50"/>
        <v>-6.1796185346176619E-2</v>
      </c>
      <c r="L184" s="34">
        <v>70</v>
      </c>
      <c r="M184" s="35">
        <f t="shared" si="0"/>
        <v>71.433975808243417</v>
      </c>
      <c r="N184" s="35">
        <f t="shared" si="7"/>
        <v>0.12486970106531387</v>
      </c>
      <c r="O184" s="35">
        <f t="shared" si="1"/>
        <v>-3.4552796540167963E-2</v>
      </c>
      <c r="P184" s="35">
        <f t="shared" si="2"/>
        <v>-1.6197143756685705E-4</v>
      </c>
      <c r="Q184" s="31">
        <v>1</v>
      </c>
      <c r="R184" s="46">
        <f t="shared" si="51"/>
        <v>1.2864299102932579</v>
      </c>
      <c r="S184" s="46">
        <f t="shared" si="59"/>
        <v>5.0430212232789068E-2</v>
      </c>
      <c r="T184" s="46">
        <f t="shared" si="52"/>
        <v>0.12487587155160733</v>
      </c>
      <c r="U184" s="46">
        <f t="shared" si="53"/>
        <v>3.7618172189212998E-2</v>
      </c>
      <c r="V184" s="36"/>
      <c r="W184" s="36"/>
      <c r="X184" s="36"/>
      <c r="Y184" s="36"/>
      <c r="Z184" s="36"/>
      <c r="AA184" s="36"/>
      <c r="AB184" s="36"/>
      <c r="AC184" s="36"/>
      <c r="AD184" s="36"/>
      <c r="AE184" s="36"/>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4"/>
      <c r="BF184" s="34"/>
      <c r="BG184" s="34"/>
      <c r="BH184" s="34"/>
      <c r="BI184" s="34"/>
      <c r="BJ184" s="31">
        <v>82</v>
      </c>
      <c r="BK184" s="37">
        <f t="shared" si="28"/>
        <v>81.865548569632381</v>
      </c>
      <c r="BL184" s="37">
        <f t="shared" si="29"/>
        <v>0.68410365822578778</v>
      </c>
      <c r="BM184" s="37">
        <f t="shared" si="30"/>
        <v>-1.2857886731220789</v>
      </c>
      <c r="BN184" s="37">
        <f t="shared" si="31"/>
        <v>8.1252670618235837E-2</v>
      </c>
      <c r="BO184" s="31"/>
      <c r="BP184" s="31"/>
      <c r="BQ184" s="31"/>
      <c r="BR184" s="31"/>
      <c r="BS184" s="31"/>
      <c r="BT184" s="34"/>
      <c r="BU184" s="34"/>
      <c r="BV184" s="34"/>
      <c r="BW184" s="34"/>
      <c r="BX184" s="34"/>
      <c r="BY184" s="32"/>
      <c r="BZ184" s="32"/>
      <c r="CA184" s="32"/>
      <c r="CB184" s="32"/>
      <c r="CC184" s="31"/>
      <c r="CD184" s="31"/>
      <c r="CE184" s="31"/>
      <c r="CF184" s="31"/>
      <c r="CG184" s="31"/>
      <c r="CH184" s="34"/>
      <c r="CI184" s="34"/>
      <c r="CJ184" s="34"/>
      <c r="CK184" s="34"/>
      <c r="CL184" s="34"/>
      <c r="CM184" s="33"/>
      <c r="CN184" s="33"/>
      <c r="CO184" s="33"/>
      <c r="CP184" s="33"/>
      <c r="CQ184" s="34">
        <v>9.1</v>
      </c>
      <c r="CR184" s="35">
        <f t="shared" si="36"/>
        <v>12.827927312230401</v>
      </c>
      <c r="CS184" s="35">
        <f t="shared" si="37"/>
        <v>0.14687539384183509</v>
      </c>
      <c r="CT184" s="35">
        <f t="shared" si="38"/>
        <v>8.7463645347847979E-2</v>
      </c>
      <c r="CU184" s="35">
        <f t="shared" si="39"/>
        <v>2.8166947184494005E-3</v>
      </c>
      <c r="CV184" s="34">
        <v>29.55</v>
      </c>
      <c r="CW184" s="35">
        <f t="shared" si="24"/>
        <v>34.079293021066199</v>
      </c>
      <c r="CX184" s="35">
        <f t="shared" si="25"/>
        <v>0.19271869779729653</v>
      </c>
      <c r="CY184" s="35">
        <f t="shared" si="26"/>
        <v>2.2976746621303917E-2</v>
      </c>
      <c r="CZ184" s="35">
        <f t="shared" si="27"/>
        <v>-3.889523907073698E-3</v>
      </c>
      <c r="DA184" s="34">
        <v>3.9</v>
      </c>
      <c r="DB184" s="35">
        <f t="shared" si="40"/>
        <v>7.8158415449086824</v>
      </c>
      <c r="DC184" s="35">
        <f t="shared" si="41"/>
        <v>7.1493896055993572E-2</v>
      </c>
      <c r="DD184" s="35">
        <f t="shared" si="42"/>
        <v>3.6373512179013023E-2</v>
      </c>
      <c r="DE184" s="35">
        <f t="shared" si="43"/>
        <v>1.5110107938059233E-3</v>
      </c>
      <c r="DF184" s="31"/>
      <c r="DG184" s="31"/>
      <c r="DH184" s="31"/>
      <c r="DI184" s="31"/>
      <c r="DJ184" s="31"/>
      <c r="DK184" s="34">
        <v>87.7</v>
      </c>
      <c r="DL184" s="38">
        <f t="shared" si="3"/>
        <v>82.42428694057871</v>
      </c>
      <c r="DM184" s="38">
        <f t="shared" si="4"/>
        <v>0.15112114869373475</v>
      </c>
      <c r="DN184" s="38">
        <f t="shared" si="5"/>
        <v>-6.5427864174315231E-2</v>
      </c>
      <c r="DO184" s="38">
        <f t="shared" si="6"/>
        <v>1.1013344662080399E-3</v>
      </c>
      <c r="DP184" s="31"/>
      <c r="DQ184" s="31"/>
      <c r="DR184" s="31"/>
      <c r="DS184" s="31"/>
      <c r="DT184" s="31"/>
      <c r="DU184" s="33"/>
      <c r="DV184" s="33"/>
      <c r="DW184" s="33"/>
      <c r="DX184" s="33"/>
      <c r="DY184" s="36"/>
      <c r="DZ184" s="36"/>
      <c r="EA184" s="36"/>
      <c r="EB184" s="36"/>
      <c r="EC184" s="36"/>
      <c r="ED184" s="31"/>
      <c r="EE184" s="31"/>
      <c r="EF184" s="31"/>
      <c r="EG184" s="31"/>
      <c r="EH184" s="31"/>
      <c r="EI184" s="31"/>
      <c r="EJ184" s="31"/>
      <c r="EK184" s="31"/>
      <c r="EL184" s="31"/>
      <c r="EM184" s="31"/>
      <c r="EN184" s="34"/>
      <c r="EO184" s="34"/>
      <c r="EP184" s="34"/>
      <c r="EQ184" s="34"/>
      <c r="ER184" s="34"/>
      <c r="ES184" s="31"/>
      <c r="ET184" s="31"/>
      <c r="EU184" s="31"/>
      <c r="EV184" s="31"/>
      <c r="EW184" s="31"/>
      <c r="EX184" s="31"/>
      <c r="EY184" s="31"/>
      <c r="EZ184" s="31"/>
      <c r="FA184" s="31"/>
      <c r="FB184" s="31"/>
      <c r="FC184" s="31"/>
      <c r="FD184" s="31"/>
      <c r="FE184" s="31"/>
      <c r="FF184" s="31"/>
      <c r="FG184" s="31"/>
      <c r="FH184" s="36">
        <v>19</v>
      </c>
      <c r="FI184" s="40">
        <f t="shared" si="54"/>
        <v>17.28538513382275</v>
      </c>
      <c r="FJ184" s="40">
        <f t="shared" si="55"/>
        <v>0.39272830000306286</v>
      </c>
      <c r="FK184" s="40">
        <f t="shared" si="56"/>
        <v>0.45172576755391619</v>
      </c>
      <c r="FL184" s="40">
        <f t="shared" si="57"/>
        <v>2.1565697448542281E-2</v>
      </c>
      <c r="FM184" s="36"/>
      <c r="FN184" s="36"/>
      <c r="FO184" s="36"/>
      <c r="FP184" s="36"/>
      <c r="FQ184" s="36"/>
      <c r="FR184" s="34">
        <v>92.6</v>
      </c>
      <c r="FS184" s="38">
        <f t="shared" si="16"/>
        <v>91.104943587754178</v>
      </c>
      <c r="FT184" s="38">
        <f t="shared" si="17"/>
        <v>0.18182225289926296</v>
      </c>
      <c r="FU184" s="38">
        <f t="shared" si="18"/>
        <v>-0.2146384113459745</v>
      </c>
      <c r="FV184" s="38">
        <f t="shared" si="19"/>
        <v>2.4076777767687671E-2</v>
      </c>
      <c r="FW184" s="36">
        <v>98.33</v>
      </c>
      <c r="FX184" s="41">
        <f t="shared" si="12"/>
        <v>95.292558256698072</v>
      </c>
      <c r="FY184" s="41">
        <f t="shared" si="14"/>
        <v>4.9423227385475083E-2</v>
      </c>
      <c r="FZ184" s="41">
        <f t="shared" si="13"/>
        <v>-4.0526001682805901E-2</v>
      </c>
      <c r="GA184" s="41">
        <f t="shared" si="15"/>
        <v>3.8038951966538259E-3</v>
      </c>
      <c r="GB184" s="33"/>
      <c r="GC184" s="33"/>
      <c r="GD184" s="33"/>
      <c r="GE184" s="33"/>
      <c r="GF184" s="31"/>
      <c r="GG184" s="31"/>
      <c r="GH184" s="31"/>
      <c r="GI184" s="31"/>
      <c r="GJ184" s="31"/>
      <c r="GK184" s="31"/>
      <c r="GL184" s="31"/>
      <c r="GM184" s="31"/>
      <c r="GN184" s="31"/>
      <c r="GO184" s="31"/>
      <c r="GP184" s="31"/>
      <c r="GQ184" s="31"/>
      <c r="GR184" s="31"/>
      <c r="GS184" s="31"/>
      <c r="GT184" s="31"/>
      <c r="GU184" s="31"/>
      <c r="GV184" s="31"/>
      <c r="GW184" s="31"/>
      <c r="GX184" s="33"/>
      <c r="GY184" s="33"/>
      <c r="GZ184" s="33"/>
      <c r="HA184" s="33"/>
      <c r="HB184" s="36"/>
      <c r="HC184" s="36"/>
      <c r="HD184" s="36"/>
      <c r="HE184" s="36"/>
      <c r="HF184" s="36"/>
      <c r="HG184" s="36">
        <v>71.67</v>
      </c>
      <c r="HH184" s="39">
        <f t="shared" si="8"/>
        <v>69.490338115984798</v>
      </c>
      <c r="HI184" s="40">
        <f t="shared" si="9"/>
        <v>0.12933176090769088</v>
      </c>
      <c r="HJ184" s="39">
        <f t="shared" si="10"/>
        <v>-2.6559697902203153E-2</v>
      </c>
      <c r="HK184" s="39">
        <f t="shared" si="11"/>
        <v>-5.6785355095436308E-4</v>
      </c>
      <c r="HL184" s="31">
        <v>64.5</v>
      </c>
      <c r="HM184" s="45">
        <f t="shared" si="44"/>
        <v>59.024349810139135</v>
      </c>
      <c r="HN184" s="45">
        <f t="shared" si="58"/>
        <v>1.1078543232692823</v>
      </c>
      <c r="HO184" s="45">
        <f t="shared" si="45"/>
        <v>-0.63413813816529763</v>
      </c>
      <c r="HP184" s="45">
        <f t="shared" si="46"/>
        <v>-0.54472122334588691</v>
      </c>
      <c r="HQ184" s="31">
        <v>58.36</v>
      </c>
      <c r="HR184" s="37">
        <f t="shared" si="20"/>
        <v>60.142288374975301</v>
      </c>
      <c r="HS184" s="37">
        <f t="shared" si="23"/>
        <v>0.28536227711286638</v>
      </c>
      <c r="HT184" s="37">
        <f t="shared" si="21"/>
        <v>-4.7811864607987455E-2</v>
      </c>
      <c r="HU184" s="37">
        <f t="shared" si="22"/>
        <v>-9.206908838533711E-3</v>
      </c>
      <c r="HV184" s="31"/>
      <c r="HW184" s="31"/>
      <c r="HX184" s="31"/>
      <c r="HY184" s="31"/>
      <c r="HZ184" s="31"/>
      <c r="IA184" s="31"/>
      <c r="IB184" s="31"/>
      <c r="IC184" s="31"/>
      <c r="ID184" s="31"/>
      <c r="IE184" s="31"/>
    </row>
    <row r="185" spans="1:239" x14ac:dyDescent="0.25">
      <c r="A185">
        <v>1956</v>
      </c>
      <c r="B185" s="34">
        <v>7.6</v>
      </c>
      <c r="C185" s="35">
        <f t="shared" si="33"/>
        <v>10.865180826393232</v>
      </c>
      <c r="D185" s="35">
        <f t="shared" si="34"/>
        <v>0.1189583773512644</v>
      </c>
      <c r="E185" s="35">
        <f t="shared" si="35"/>
        <v>7.1764152432428077E-2</v>
      </c>
      <c r="F185" s="35">
        <f t="shared" si="32"/>
        <v>3.3811527138375469E-3</v>
      </c>
      <c r="G185" s="31">
        <v>72.3</v>
      </c>
      <c r="H185" s="43">
        <f t="shared" si="47"/>
        <v>64.691141142713292</v>
      </c>
      <c r="I185" s="43">
        <f t="shared" si="48"/>
        <v>0.51736135971883002</v>
      </c>
      <c r="J185" s="37">
        <f t="shared" si="49"/>
        <v>-0.22035605340752834</v>
      </c>
      <c r="K185" s="37">
        <f t="shared" si="50"/>
        <v>-5.0348409906354093E-2</v>
      </c>
      <c r="L185" s="34">
        <v>72</v>
      </c>
      <c r="M185" s="35">
        <f t="shared" si="0"/>
        <v>72.415636047838461</v>
      </c>
      <c r="N185" s="35">
        <f t="shared" si="7"/>
        <v>0.12054348089330216</v>
      </c>
      <c r="O185" s="35">
        <f t="shared" si="1"/>
        <v>-3.4643094424615953E-2</v>
      </c>
      <c r="P185" s="35">
        <f t="shared" si="2"/>
        <v>-2.0191667858171195E-5</v>
      </c>
      <c r="Q185" s="31">
        <v>2</v>
      </c>
      <c r="R185" s="46">
        <f t="shared" si="51"/>
        <v>1.7590467395853662</v>
      </c>
      <c r="S185" s="46">
        <f t="shared" si="59"/>
        <v>6.8627433071477326E-2</v>
      </c>
      <c r="T185" s="46">
        <f t="shared" si="52"/>
        <v>0.16828732740698582</v>
      </c>
      <c r="U185" s="46">
        <f t="shared" si="53"/>
        <v>4.9668767893827667E-2</v>
      </c>
      <c r="V185" s="36"/>
      <c r="W185" s="36"/>
      <c r="X185" s="36"/>
      <c r="Y185" s="36"/>
      <c r="Z185" s="36"/>
      <c r="AA185" s="36"/>
      <c r="AB185" s="36"/>
      <c r="AC185" s="36"/>
      <c r="AD185" s="36"/>
      <c r="AE185" s="36"/>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4"/>
      <c r="BF185" s="34"/>
      <c r="BG185" s="34"/>
      <c r="BH185" s="34"/>
      <c r="BI185" s="34"/>
      <c r="BJ185" s="31">
        <v>88</v>
      </c>
      <c r="BK185" s="37">
        <f t="shared" si="28"/>
        <v>86.714040224548171</v>
      </c>
      <c r="BL185" s="37">
        <f t="shared" si="29"/>
        <v>0.53088281677867077</v>
      </c>
      <c r="BM185" s="37">
        <f t="shared" si="30"/>
        <v>-1.1496274672359263</v>
      </c>
      <c r="BN185" s="37">
        <f t="shared" si="31"/>
        <v>0.1782016288819942</v>
      </c>
      <c r="BO185" s="31"/>
      <c r="BP185" s="31"/>
      <c r="BQ185" s="31"/>
      <c r="BR185" s="31"/>
      <c r="BS185" s="31"/>
      <c r="BT185" s="34"/>
      <c r="BU185" s="34"/>
      <c r="BV185" s="34"/>
      <c r="BW185" s="34"/>
      <c r="BX185" s="34"/>
      <c r="BY185" s="32"/>
      <c r="BZ185" s="32"/>
      <c r="CA185" s="32"/>
      <c r="CB185" s="32"/>
      <c r="CC185" s="31"/>
      <c r="CD185" s="31"/>
      <c r="CE185" s="31"/>
      <c r="CF185" s="31"/>
      <c r="CG185" s="31"/>
      <c r="CH185" s="34"/>
      <c r="CI185" s="34"/>
      <c r="CJ185" s="34"/>
      <c r="CK185" s="34"/>
      <c r="CL185" s="34"/>
      <c r="CM185" s="33"/>
      <c r="CN185" s="33"/>
      <c r="CO185" s="33"/>
      <c r="CP185" s="33"/>
      <c r="CQ185" s="34">
        <v>11.8</v>
      </c>
      <c r="CR185" s="35">
        <f t="shared" si="36"/>
        <v>14.047104903075317</v>
      </c>
      <c r="CS185" s="35">
        <f t="shared" si="37"/>
        <v>0.1579708262349345</v>
      </c>
      <c r="CT185" s="35">
        <f t="shared" si="38"/>
        <v>8.9948689552915601E-2</v>
      </c>
      <c r="CU185" s="35">
        <f t="shared" si="39"/>
        <v>2.1291059370455345E-3</v>
      </c>
      <c r="CV185" s="34">
        <v>33.11</v>
      </c>
      <c r="CW185" s="35">
        <f t="shared" si="24"/>
        <v>35.631872733150303</v>
      </c>
      <c r="CX185" s="35">
        <f t="shared" si="25"/>
        <v>0.19534274064916898</v>
      </c>
      <c r="CY185" s="35">
        <f t="shared" si="26"/>
        <v>1.8969894829377505E-2</v>
      </c>
      <c r="CZ185" s="35">
        <f t="shared" si="27"/>
        <v>-4.117702680612725E-3</v>
      </c>
      <c r="DA185" s="34">
        <v>4.5999999999999996</v>
      </c>
      <c r="DB185" s="35">
        <f t="shared" si="40"/>
        <v>8.4062287464270913</v>
      </c>
      <c r="DC185" s="35">
        <f t="shared" si="41"/>
        <v>7.6133720629521937E-2</v>
      </c>
      <c r="DD185" s="35">
        <f t="shared" si="42"/>
        <v>3.7852311696073289E-2</v>
      </c>
      <c r="DE185" s="35">
        <f t="shared" si="43"/>
        <v>1.4427566855387407E-3</v>
      </c>
      <c r="DF185" s="31"/>
      <c r="DG185" s="31"/>
      <c r="DH185" s="31"/>
      <c r="DI185" s="31"/>
      <c r="DJ185" s="31"/>
      <c r="DK185" s="34">
        <v>89.5</v>
      </c>
      <c r="DL185" s="38">
        <f t="shared" si="3"/>
        <v>83.600739369785288</v>
      </c>
      <c r="DM185" s="38">
        <f t="shared" si="4"/>
        <v>0.14301825674967475</v>
      </c>
      <c r="DN185" s="38">
        <f t="shared" si="5"/>
        <v>-6.4166356136543853E-2</v>
      </c>
      <c r="DO185" s="38">
        <f t="shared" si="6"/>
        <v>1.41365512302702E-3</v>
      </c>
      <c r="DP185" s="31"/>
      <c r="DQ185" s="31"/>
      <c r="DR185" s="31"/>
      <c r="DS185" s="31"/>
      <c r="DT185" s="31"/>
      <c r="DU185" s="33"/>
      <c r="DV185" s="33"/>
      <c r="DW185" s="33"/>
      <c r="DX185" s="33"/>
      <c r="DY185" s="36"/>
      <c r="DZ185" s="36"/>
      <c r="EA185" s="36"/>
      <c r="EB185" s="36"/>
      <c r="EC185" s="36"/>
      <c r="ED185" s="31"/>
      <c r="EE185" s="31"/>
      <c r="EF185" s="31"/>
      <c r="EG185" s="31"/>
      <c r="EH185" s="31"/>
      <c r="EI185" s="31"/>
      <c r="EJ185" s="31"/>
      <c r="EK185" s="31"/>
      <c r="EL185" s="31"/>
      <c r="EM185" s="31"/>
      <c r="EN185" s="34"/>
      <c r="EO185" s="34"/>
      <c r="EP185" s="34"/>
      <c r="EQ185" s="34"/>
      <c r="ER185" s="34"/>
      <c r="ES185" s="31"/>
      <c r="ET185" s="31"/>
      <c r="EU185" s="31"/>
      <c r="EV185" s="31"/>
      <c r="EW185" s="31"/>
      <c r="EX185" s="31"/>
      <c r="EY185" s="31"/>
      <c r="EZ185" s="31"/>
      <c r="FA185" s="31"/>
      <c r="FB185" s="31"/>
      <c r="FC185" s="31"/>
      <c r="FD185" s="31"/>
      <c r="FE185" s="31"/>
      <c r="FF185" s="31"/>
      <c r="FG185" s="31"/>
      <c r="FH185" s="36">
        <v>25</v>
      </c>
      <c r="FI185" s="40">
        <f t="shared" si="54"/>
        <v>20.655967033712319</v>
      </c>
      <c r="FJ185" s="40">
        <f t="shared" si="55"/>
        <v>0.45018465594727519</v>
      </c>
      <c r="FK185" s="40">
        <f t="shared" si="56"/>
        <v>0.46446323772910908</v>
      </c>
      <c r="FL185" s="40">
        <f t="shared" si="57"/>
        <v>2.8944329313829553E-3</v>
      </c>
      <c r="FM185" s="36"/>
      <c r="FN185" s="36"/>
      <c r="FO185" s="36"/>
      <c r="FP185" s="36"/>
      <c r="FQ185" s="36"/>
      <c r="FR185" s="34">
        <v>95.6</v>
      </c>
      <c r="FS185" s="38">
        <f t="shared" si="16"/>
        <v>92.456199630194476</v>
      </c>
      <c r="FT185" s="38">
        <f t="shared" si="17"/>
        <v>0.15648856555283516</v>
      </c>
      <c r="FU185" s="38">
        <f t="shared" si="18"/>
        <v>-0.19080514465938836</v>
      </c>
      <c r="FV185" s="38">
        <f t="shared" si="19"/>
        <v>2.3454598492728611E-2</v>
      </c>
      <c r="FW185" s="36">
        <v>99</v>
      </c>
      <c r="FX185" s="41">
        <f t="shared" si="12"/>
        <v>95.668303337905073</v>
      </c>
      <c r="FY185" s="41">
        <f t="shared" si="14"/>
        <v>4.4589366855585712E-2</v>
      </c>
      <c r="FZ185" s="41">
        <f t="shared" si="13"/>
        <v>-3.6862345903735466E-2</v>
      </c>
      <c r="GA185" s="41">
        <f t="shared" si="15"/>
        <v>3.524482004367945E-3</v>
      </c>
      <c r="GB185" s="33"/>
      <c r="GC185" s="33"/>
      <c r="GD185" s="33"/>
      <c r="GE185" s="33"/>
      <c r="GF185" s="31"/>
      <c r="GG185" s="31"/>
      <c r="GH185" s="31"/>
      <c r="GI185" s="31"/>
      <c r="GJ185" s="31"/>
      <c r="GK185" s="31"/>
      <c r="GL185" s="31"/>
      <c r="GM185" s="31"/>
      <c r="GN185" s="31"/>
      <c r="GO185" s="31"/>
      <c r="GP185" s="31"/>
      <c r="GQ185" s="31"/>
      <c r="GR185" s="31"/>
      <c r="GS185" s="31"/>
      <c r="GT185" s="31"/>
      <c r="GU185" s="31"/>
      <c r="GV185" s="31"/>
      <c r="GW185" s="31"/>
      <c r="GX185" s="33"/>
      <c r="GY185" s="33"/>
      <c r="GZ185" s="33"/>
      <c r="HA185" s="33"/>
      <c r="HB185" s="36"/>
      <c r="HC185" s="36"/>
      <c r="HD185" s="36"/>
      <c r="HE185" s="36"/>
      <c r="HF185" s="36"/>
      <c r="HG185" s="36">
        <v>73.33</v>
      </c>
      <c r="HH185" s="39">
        <f t="shared" si="8"/>
        <v>70.511622306726991</v>
      </c>
      <c r="HI185" s="40">
        <f t="shared" si="9"/>
        <v>0.12597860222532312</v>
      </c>
      <c r="HJ185" s="39">
        <f t="shared" si="10"/>
        <v>-2.7072605568509656E-2</v>
      </c>
      <c r="HK185" s="39">
        <f t="shared" si="11"/>
        <v>-4.5845312368819895E-4</v>
      </c>
      <c r="HL185" s="31">
        <v>70</v>
      </c>
      <c r="HM185" s="45">
        <f t="shared" si="44"/>
        <v>67.487131215423602</v>
      </c>
      <c r="HN185" s="45">
        <f t="shared" si="58"/>
        <v>0.99853850688977597</v>
      </c>
      <c r="HO185" s="45">
        <f t="shared" si="45"/>
        <v>-1.0794253142712742</v>
      </c>
      <c r="HP185" s="45">
        <f t="shared" si="46"/>
        <v>-0.33352812279104227</v>
      </c>
      <c r="HQ185" s="31">
        <v>61.54</v>
      </c>
      <c r="HR185" s="37">
        <f t="shared" si="20"/>
        <v>62.399782006085523</v>
      </c>
      <c r="HS185" s="37">
        <f t="shared" si="23"/>
        <v>0.27882840656525937</v>
      </c>
      <c r="HT185" s="37">
        <f t="shared" si="21"/>
        <v>-5.6580649736687361E-2</v>
      </c>
      <c r="HU185" s="37">
        <f t="shared" si="22"/>
        <v>-8.3109479999819366E-3</v>
      </c>
      <c r="HV185" s="31"/>
      <c r="HW185" s="31"/>
      <c r="HX185" s="31"/>
      <c r="HY185" s="31"/>
      <c r="HZ185" s="31"/>
      <c r="IA185" s="31"/>
      <c r="IB185" s="31"/>
      <c r="IC185" s="31"/>
      <c r="ID185" s="31"/>
      <c r="IE185" s="31"/>
    </row>
    <row r="186" spans="1:239" x14ac:dyDescent="0.25">
      <c r="A186">
        <v>1957</v>
      </c>
      <c r="B186" s="34">
        <v>9.4</v>
      </c>
      <c r="C186" s="35">
        <f t="shared" si="33"/>
        <v>11.85328426060056</v>
      </c>
      <c r="D186" s="35">
        <f t="shared" si="34"/>
        <v>0.12813553996772573</v>
      </c>
      <c r="E186" s="35">
        <f t="shared" si="35"/>
        <v>7.502958293975201E-2</v>
      </c>
      <c r="F186" s="35">
        <f t="shared" si="32"/>
        <v>3.1358061103316636E-3</v>
      </c>
      <c r="G186" s="31">
        <v>80</v>
      </c>
      <c r="H186" s="43">
        <f t="shared" si="47"/>
        <v>68.712000610139427</v>
      </c>
      <c r="I186" s="43">
        <f t="shared" si="48"/>
        <v>0.48694048438605025</v>
      </c>
      <c r="J186" s="37">
        <f t="shared" si="49"/>
        <v>-0.26416274656018585</v>
      </c>
      <c r="K186" s="37">
        <f t="shared" si="50"/>
        <v>-3.708087278880072E-2</v>
      </c>
      <c r="L186" s="34">
        <v>75</v>
      </c>
      <c r="M186" s="35">
        <f t="shared" si="0"/>
        <v>73.362664610174875</v>
      </c>
      <c r="N186" s="35">
        <f t="shared" si="7"/>
        <v>0.11621463565360149</v>
      </c>
      <c r="O186" s="35">
        <f t="shared" si="1"/>
        <v>-3.4596414297023641E-2</v>
      </c>
      <c r="P186" s="35">
        <f t="shared" si="2"/>
        <v>1.1189127799011887E-4</v>
      </c>
      <c r="Q186" s="31">
        <v>3</v>
      </c>
      <c r="R186" s="46">
        <f t="shared" si="51"/>
        <v>2.401073169488058</v>
      </c>
      <c r="S186" s="46">
        <f t="shared" si="59"/>
        <v>9.3063256383967549E-2</v>
      </c>
      <c r="T186" s="46">
        <f t="shared" si="52"/>
        <v>0.22517137690937128</v>
      </c>
      <c r="U186" s="46">
        <f t="shared" si="53"/>
        <v>6.4579769868636255E-2</v>
      </c>
      <c r="V186" s="36"/>
      <c r="W186" s="36"/>
      <c r="X186" s="36"/>
      <c r="Y186" s="36"/>
      <c r="Z186" s="36"/>
      <c r="AA186" s="36"/>
      <c r="AB186" s="36"/>
      <c r="AC186" s="36"/>
      <c r="AD186" s="36"/>
      <c r="AE186" s="36"/>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4"/>
      <c r="BF186" s="34"/>
      <c r="BG186" s="34"/>
      <c r="BH186" s="34"/>
      <c r="BI186" s="34"/>
      <c r="BJ186" s="31">
        <v>92</v>
      </c>
      <c r="BK186" s="37">
        <f t="shared" si="28"/>
        <v>90.417949988532698</v>
      </c>
      <c r="BL186" s="37">
        <f t="shared" si="29"/>
        <v>0.3992357312186598</v>
      </c>
      <c r="BM186" s="37">
        <f t="shared" si="30"/>
        <v>-0.9517655234833805</v>
      </c>
      <c r="BN186" s="37">
        <f t="shared" si="31"/>
        <v>0.20841250164045913</v>
      </c>
      <c r="BO186" s="31"/>
      <c r="BP186" s="31"/>
      <c r="BQ186" s="31"/>
      <c r="BR186" s="31"/>
      <c r="BS186" s="31"/>
      <c r="BT186" s="34"/>
      <c r="BU186" s="34"/>
      <c r="BV186" s="34"/>
      <c r="BW186" s="34"/>
      <c r="BX186" s="34"/>
      <c r="BY186" s="32"/>
      <c r="BZ186" s="32"/>
      <c r="CA186" s="32"/>
      <c r="CB186" s="32"/>
      <c r="CC186" s="31"/>
      <c r="CD186" s="31"/>
      <c r="CE186" s="31"/>
      <c r="CF186" s="31"/>
      <c r="CG186" s="31"/>
      <c r="CH186" s="34"/>
      <c r="CI186" s="34"/>
      <c r="CJ186" s="34"/>
      <c r="CK186" s="34"/>
      <c r="CL186" s="34"/>
      <c r="CM186" s="33"/>
      <c r="CN186" s="33"/>
      <c r="CO186" s="33"/>
      <c r="CP186" s="33"/>
      <c r="CQ186" s="34">
        <v>13.4</v>
      </c>
      <c r="CR186" s="35">
        <f t="shared" si="36"/>
        <v>15.356167771306753</v>
      </c>
      <c r="CS186" s="35">
        <f t="shared" si="37"/>
        <v>0.16933085824495075</v>
      </c>
      <c r="CT186" s="35">
        <f t="shared" si="38"/>
        <v>9.1672651357929819E-2</v>
      </c>
      <c r="CU186" s="35">
        <f t="shared" si="39"/>
        <v>1.2940804047286325E-3</v>
      </c>
      <c r="CV186" s="34">
        <v>35.11</v>
      </c>
      <c r="CW186" s="35">
        <f t="shared" si="24"/>
        <v>37.203404993154898</v>
      </c>
      <c r="CX186" s="35">
        <f t="shared" si="25"/>
        <v>0.19745250137267858</v>
      </c>
      <c r="CY186" s="35">
        <f t="shared" si="26"/>
        <v>1.4755119275147936E-2</v>
      </c>
      <c r="CZ186" s="35">
        <f t="shared" si="27"/>
        <v>-4.3045749972877544E-3</v>
      </c>
      <c r="DA186" s="34">
        <v>5.0999999999999996</v>
      </c>
      <c r="DB186" s="35">
        <f t="shared" si="40"/>
        <v>9.0344615917994542</v>
      </c>
      <c r="DC186" s="35">
        <f t="shared" si="41"/>
        <v>8.0953638504415337E-2</v>
      </c>
      <c r="DD186" s="35">
        <f t="shared" si="42"/>
        <v>3.9250985216372609E-2</v>
      </c>
      <c r="DE186" s="35">
        <f t="shared" si="43"/>
        <v>1.3503861701640878E-3</v>
      </c>
      <c r="DF186" s="31"/>
      <c r="DG186" s="31"/>
      <c r="DH186" s="31"/>
      <c r="DI186" s="31"/>
      <c r="DJ186" s="31"/>
      <c r="DK186" s="34">
        <v>91.1</v>
      </c>
      <c r="DL186" s="38">
        <f t="shared" si="3"/>
        <v>84.713049474219261</v>
      </c>
      <c r="DM186" s="38">
        <f t="shared" si="4"/>
        <v>0.13509157632940511</v>
      </c>
      <c r="DN186" s="38">
        <f t="shared" si="5"/>
        <v>-6.2616400686804422E-2</v>
      </c>
      <c r="DO186" s="38">
        <f t="shared" si="6"/>
        <v>1.6784653391190957E-3</v>
      </c>
      <c r="DP186" s="31"/>
      <c r="DQ186" s="31"/>
      <c r="DR186" s="31"/>
      <c r="DS186" s="31"/>
      <c r="DT186" s="31"/>
      <c r="DU186" s="33"/>
      <c r="DV186" s="33"/>
      <c r="DW186" s="33"/>
      <c r="DX186" s="33"/>
      <c r="DY186" s="36"/>
      <c r="DZ186" s="36"/>
      <c r="EA186" s="36"/>
      <c r="EB186" s="36"/>
      <c r="EC186" s="36"/>
      <c r="ED186" s="31"/>
      <c r="EE186" s="31"/>
      <c r="EF186" s="31"/>
      <c r="EG186" s="31"/>
      <c r="EH186" s="31"/>
      <c r="EI186" s="31"/>
      <c r="EJ186" s="31"/>
      <c r="EK186" s="31"/>
      <c r="EL186" s="31"/>
      <c r="EM186" s="31"/>
      <c r="EN186" s="34"/>
      <c r="EO186" s="34"/>
      <c r="EP186" s="34"/>
      <c r="EQ186" s="34"/>
      <c r="ER186" s="34"/>
      <c r="ES186" s="31"/>
      <c r="ET186" s="31"/>
      <c r="EU186" s="31"/>
      <c r="EV186" s="31"/>
      <c r="EW186" s="31"/>
      <c r="EX186" s="31"/>
      <c r="EY186" s="31"/>
      <c r="EZ186" s="31"/>
      <c r="FA186" s="31"/>
      <c r="FB186" s="31"/>
      <c r="FC186" s="31"/>
      <c r="FD186" s="31"/>
      <c r="FE186" s="31"/>
      <c r="FF186" s="31"/>
      <c r="FG186" s="31"/>
      <c r="FH186" s="36">
        <v>32</v>
      </c>
      <c r="FI186" s="40">
        <f t="shared" si="54"/>
        <v>24.48920790593602</v>
      </c>
      <c r="FJ186" s="40">
        <f t="shared" si="55"/>
        <v>0.50794261384669637</v>
      </c>
      <c r="FK186" s="40">
        <f t="shared" si="56"/>
        <v>0.4555955230579965</v>
      </c>
      <c r="FL186" s="40">
        <f t="shared" si="57"/>
        <v>-2.149010784496113E-2</v>
      </c>
      <c r="FM186" s="36"/>
      <c r="FN186" s="36"/>
      <c r="FO186" s="36"/>
      <c r="FP186" s="36"/>
      <c r="FQ186" s="36"/>
      <c r="FR186" s="34">
        <v>95.6</v>
      </c>
      <c r="FS186" s="38">
        <f t="shared" si="16"/>
        <v>93.616567797998499</v>
      </c>
      <c r="FT186" s="38">
        <f t="shared" si="17"/>
        <v>0.13407979873267933</v>
      </c>
      <c r="FU186" s="38">
        <f t="shared" si="18"/>
        <v>-0.16795045750943943</v>
      </c>
      <c r="FV186" s="38">
        <f t="shared" si="19"/>
        <v>2.2166858231063694E-2</v>
      </c>
      <c r="FW186" s="36">
        <v>99</v>
      </c>
      <c r="FX186" s="41">
        <f t="shared" si="12"/>
        <v>96.007163088867955</v>
      </c>
      <c r="FY186" s="41">
        <f t="shared" si="14"/>
        <v>4.0196150944465901E-2</v>
      </c>
      <c r="FZ186" s="41">
        <f t="shared" si="13"/>
        <v>-3.3474343371339428E-2</v>
      </c>
      <c r="GA186" s="41">
        <f t="shared" si="15"/>
        <v>3.25311883222416E-3</v>
      </c>
      <c r="GB186" s="33"/>
      <c r="GC186" s="33"/>
      <c r="GD186" s="33"/>
      <c r="GE186" s="33"/>
      <c r="GF186" s="31"/>
      <c r="GG186" s="31"/>
      <c r="GH186" s="31"/>
      <c r="GI186" s="31"/>
      <c r="GJ186" s="31"/>
      <c r="GK186" s="31"/>
      <c r="GL186" s="31"/>
      <c r="GM186" s="31"/>
      <c r="GN186" s="31"/>
      <c r="GO186" s="31"/>
      <c r="GP186" s="31"/>
      <c r="GQ186" s="31"/>
      <c r="GR186" s="31"/>
      <c r="GS186" s="31"/>
      <c r="GT186" s="31"/>
      <c r="GU186" s="31"/>
      <c r="GV186" s="31"/>
      <c r="GW186" s="31"/>
      <c r="GX186" s="33"/>
      <c r="GY186" s="33"/>
      <c r="GZ186" s="33"/>
      <c r="HA186" s="33"/>
      <c r="HB186" s="36"/>
      <c r="HC186" s="36"/>
      <c r="HD186" s="36"/>
      <c r="HE186" s="36"/>
      <c r="HF186" s="36"/>
      <c r="HG186" s="36">
        <v>75</v>
      </c>
      <c r="HH186" s="39">
        <f t="shared" si="8"/>
        <v>71.5058428788046</v>
      </c>
      <c r="HI186" s="40">
        <f t="shared" si="9"/>
        <v>0.122568102488052</v>
      </c>
      <c r="HJ186" s="39">
        <f t="shared" si="10"/>
        <v>-2.7477704908979866E-2</v>
      </c>
      <c r="HK186" s="39">
        <f t="shared" si="11"/>
        <v>-3.5235195892488024E-4</v>
      </c>
      <c r="HL186" s="31">
        <v>75</v>
      </c>
      <c r="HM186" s="45">
        <f t="shared" si="44"/>
        <v>74.890157754337636</v>
      </c>
      <c r="HN186" s="45">
        <f t="shared" si="58"/>
        <v>0.84776410274023484</v>
      </c>
      <c r="HO186" s="45">
        <f t="shared" si="45"/>
        <v>-1.2936187476839074</v>
      </c>
      <c r="HP186" s="45">
        <f t="shared" si="46"/>
        <v>-9.8801470254974239E-2</v>
      </c>
      <c r="HQ186" s="31">
        <v>63.63</v>
      </c>
      <c r="HR186" s="37">
        <f t="shared" si="20"/>
        <v>64.600774268018753</v>
      </c>
      <c r="HS186" s="37">
        <f t="shared" si="23"/>
        <v>0.27125673235598202</v>
      </c>
      <c r="HT186" s="37">
        <f t="shared" si="21"/>
        <v>-6.4399694813356737E-2</v>
      </c>
      <c r="HU186" s="37">
        <f t="shared" si="22"/>
        <v>-7.312843992278089E-3</v>
      </c>
      <c r="HV186" s="31"/>
      <c r="HW186" s="31"/>
      <c r="HX186" s="31"/>
      <c r="HY186" s="31"/>
      <c r="HZ186" s="31"/>
      <c r="IA186" s="31"/>
      <c r="IB186" s="31"/>
      <c r="IC186" s="31"/>
      <c r="ID186" s="31"/>
      <c r="IE186" s="31"/>
    </row>
    <row r="187" spans="1:239" x14ac:dyDescent="0.25">
      <c r="A187">
        <v>1958</v>
      </c>
      <c r="B187" s="34">
        <v>11.6</v>
      </c>
      <c r="C187" s="35">
        <f t="shared" si="33"/>
        <v>12.916393272441921</v>
      </c>
      <c r="D187" s="35">
        <f t="shared" si="34"/>
        <v>0.1377037646210352</v>
      </c>
      <c r="E187" s="35">
        <f t="shared" si="35"/>
        <v>7.8006531528899997E-2</v>
      </c>
      <c r="F187" s="35">
        <f t="shared" si="32"/>
        <v>2.8027969981685628E-3</v>
      </c>
      <c r="G187" s="31">
        <v>82</v>
      </c>
      <c r="H187" s="43">
        <f t="shared" si="47"/>
        <v>72.469835450458845</v>
      </c>
      <c r="I187" s="43">
        <f t="shared" si="48"/>
        <v>0.4518888002557036</v>
      </c>
      <c r="J187" s="37">
        <f t="shared" si="49"/>
        <v>-0.29437907398902818</v>
      </c>
      <c r="K187" s="37">
        <f t="shared" si="50"/>
        <v>-2.3390504881356702E-2</v>
      </c>
      <c r="L187" s="34">
        <v>70</v>
      </c>
      <c r="M187" s="35">
        <f t="shared" si="0"/>
        <v>74.275107345837611</v>
      </c>
      <c r="N187" s="35">
        <f t="shared" si="7"/>
        <v>0.11189967087208974</v>
      </c>
      <c r="O187" s="35">
        <f t="shared" si="1"/>
        <v>-3.4422701315978917E-2</v>
      </c>
      <c r="P187" s="35">
        <f t="shared" si="2"/>
        <v>2.3381189624424074E-4</v>
      </c>
      <c r="Q187" s="31">
        <v>4</v>
      </c>
      <c r="R187" s="46">
        <f t="shared" si="51"/>
        <v>3.2696309692119621</v>
      </c>
      <c r="S187" s="46">
        <f t="shared" si="59"/>
        <v>0.12559992806624345</v>
      </c>
      <c r="T187" s="46">
        <f t="shared" si="52"/>
        <v>0.29835023122888515</v>
      </c>
      <c r="U187" s="46">
        <f t="shared" si="53"/>
        <v>8.2172544524735283E-2</v>
      </c>
      <c r="V187" s="36"/>
      <c r="W187" s="36"/>
      <c r="X187" s="36"/>
      <c r="Y187" s="36"/>
      <c r="Z187" s="36"/>
      <c r="AA187" s="36"/>
      <c r="AB187" s="36"/>
      <c r="AC187" s="36"/>
      <c r="AD187" s="36"/>
      <c r="AE187" s="36"/>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4"/>
      <c r="BF187" s="34"/>
      <c r="BG187" s="34"/>
      <c r="BH187" s="34"/>
      <c r="BI187" s="34"/>
      <c r="BJ187" s="31">
        <v>96</v>
      </c>
      <c r="BK187" s="37">
        <f t="shared" si="28"/>
        <v>93.170594367923087</v>
      </c>
      <c r="BL187" s="37">
        <f t="shared" si="29"/>
        <v>0.29320953435021729</v>
      </c>
      <c r="BM187" s="37">
        <f t="shared" si="30"/>
        <v>-0.7466075884531671</v>
      </c>
      <c r="BN187" s="37">
        <f t="shared" si="31"/>
        <v>0.19707149882015498</v>
      </c>
      <c r="BO187" s="31"/>
      <c r="BP187" s="31"/>
      <c r="BQ187" s="31"/>
      <c r="BR187" s="31"/>
      <c r="BS187" s="31"/>
      <c r="BT187" s="34"/>
      <c r="BU187" s="34"/>
      <c r="BV187" s="34"/>
      <c r="BW187" s="34"/>
      <c r="BX187" s="34"/>
      <c r="BY187" s="32"/>
      <c r="BZ187" s="32"/>
      <c r="CA187" s="32"/>
      <c r="CB187" s="32"/>
      <c r="CC187" s="31"/>
      <c r="CD187" s="31"/>
      <c r="CE187" s="31"/>
      <c r="CF187" s="31"/>
      <c r="CG187" s="31"/>
      <c r="CH187" s="34"/>
      <c r="CI187" s="34"/>
      <c r="CJ187" s="34"/>
      <c r="CK187" s="34"/>
      <c r="CL187" s="34"/>
      <c r="CM187" s="33"/>
      <c r="CN187" s="33"/>
      <c r="CO187" s="33"/>
      <c r="CP187" s="33"/>
      <c r="CQ187" s="34">
        <v>15.5</v>
      </c>
      <c r="CR187" s="35">
        <f t="shared" si="36"/>
        <v>16.756827535471707</v>
      </c>
      <c r="CS187" s="35">
        <f t="shared" si="37"/>
        <v>0.18085111368726206</v>
      </c>
      <c r="CT187" s="35">
        <f t="shared" si="38"/>
        <v>9.2487715964792008E-2</v>
      </c>
      <c r="CU187" s="35">
        <f t="shared" si="39"/>
        <v>3.1187593419502297E-4</v>
      </c>
      <c r="CV187" s="34">
        <v>36.53</v>
      </c>
      <c r="CW187" s="35">
        <f t="shared" si="24"/>
        <v>38.789678658419902</v>
      </c>
      <c r="CX187" s="35">
        <f t="shared" si="25"/>
        <v>0.19902466614687681</v>
      </c>
      <c r="CY187" s="35">
        <f t="shared" si="26"/>
        <v>1.0375968895806373E-2</v>
      </c>
      <c r="CZ187" s="35">
        <f t="shared" si="27"/>
        <v>-4.4458084177370159E-3</v>
      </c>
      <c r="DA187" s="34">
        <v>5.8</v>
      </c>
      <c r="DB187" s="35">
        <f t="shared" si="40"/>
        <v>9.7019366532200468</v>
      </c>
      <c r="DC187" s="35">
        <f t="shared" si="41"/>
        <v>8.594208092304112E-2</v>
      </c>
      <c r="DD187" s="35">
        <f t="shared" si="42"/>
        <v>4.0544326051364078E-2</v>
      </c>
      <c r="DE187" s="35">
        <f t="shared" si="43"/>
        <v>1.2317494818081187E-3</v>
      </c>
      <c r="DF187" s="31"/>
      <c r="DG187" s="31"/>
      <c r="DH187" s="31"/>
      <c r="DI187" s="31"/>
      <c r="DJ187" s="31"/>
      <c r="DK187" s="34">
        <v>92.5</v>
      </c>
      <c r="DL187" s="38">
        <f t="shared" si="3"/>
        <v>85.7627633174274</v>
      </c>
      <c r="DM187" s="38">
        <f t="shared" si="4"/>
        <v>0.12737422784908356</v>
      </c>
      <c r="DN187" s="38">
        <f t="shared" si="5"/>
        <v>-6.0824660857266621E-2</v>
      </c>
      <c r="DO187" s="38">
        <f t="shared" si="6"/>
        <v>1.897592637882259E-3</v>
      </c>
      <c r="DP187" s="31"/>
      <c r="DQ187" s="31"/>
      <c r="DR187" s="31"/>
      <c r="DS187" s="31"/>
      <c r="DT187" s="31"/>
      <c r="DU187" s="33"/>
      <c r="DV187" s="33"/>
      <c r="DW187" s="33"/>
      <c r="DX187" s="33"/>
      <c r="DY187" s="36"/>
      <c r="DZ187" s="36"/>
      <c r="EA187" s="36"/>
      <c r="EB187" s="36"/>
      <c r="EC187" s="36"/>
      <c r="ED187" s="31"/>
      <c r="EE187" s="31"/>
      <c r="EF187" s="31"/>
      <c r="EG187" s="31"/>
      <c r="EH187" s="31"/>
      <c r="EI187" s="31"/>
      <c r="EJ187" s="31"/>
      <c r="EK187" s="31"/>
      <c r="EL187" s="31"/>
      <c r="EM187" s="31"/>
      <c r="EN187" s="34"/>
      <c r="EO187" s="34"/>
      <c r="EP187" s="34"/>
      <c r="EQ187" s="34"/>
      <c r="ER187" s="34"/>
      <c r="ES187" s="31"/>
      <c r="ET187" s="31"/>
      <c r="EU187" s="31"/>
      <c r="EV187" s="31"/>
      <c r="EW187" s="31"/>
      <c r="EX187" s="31"/>
      <c r="EY187" s="31"/>
      <c r="EZ187" s="31"/>
      <c r="FA187" s="31"/>
      <c r="FB187" s="31"/>
      <c r="FC187" s="31"/>
      <c r="FD187" s="31"/>
      <c r="FE187" s="31"/>
      <c r="FF187" s="31"/>
      <c r="FG187" s="31"/>
      <c r="FH187" s="36">
        <v>39</v>
      </c>
      <c r="FI187" s="40">
        <f t="shared" si="54"/>
        <v>28.775815938113944</v>
      </c>
      <c r="FJ187" s="40">
        <f t="shared" si="55"/>
        <v>0.56297098833121262</v>
      </c>
      <c r="FK187" s="40">
        <f t="shared" si="56"/>
        <v>0.42010502190523519</v>
      </c>
      <c r="FL187" s="40">
        <f t="shared" si="57"/>
        <v>-4.9959412494532618E-2</v>
      </c>
      <c r="FM187" s="36"/>
      <c r="FN187" s="36"/>
      <c r="FO187" s="36"/>
      <c r="FP187" s="36"/>
      <c r="FQ187" s="36"/>
      <c r="FR187" s="34">
        <v>97.1</v>
      </c>
      <c r="FS187" s="38">
        <f t="shared" si="16"/>
        <v>94.608858580931866</v>
      </c>
      <c r="FT187" s="38">
        <f t="shared" si="17"/>
        <v>0.11443764491555442</v>
      </c>
      <c r="FU187" s="38">
        <f t="shared" si="18"/>
        <v>-0.14660756365041105</v>
      </c>
      <c r="FV187" s="38">
        <f t="shared" si="19"/>
        <v>2.0468802566038606E-2</v>
      </c>
      <c r="FW187" s="36">
        <v>99</v>
      </c>
      <c r="FX187" s="41">
        <f t="shared" si="12"/>
        <v>96.312526306249595</v>
      </c>
      <c r="FY187" s="41">
        <f t="shared" si="14"/>
        <v>3.6209687486675565E-2</v>
      </c>
      <c r="FZ187" s="41">
        <f t="shared" si="13"/>
        <v>-3.035250961563804E-2</v>
      </c>
      <c r="GA187" s="41">
        <f t="shared" si="15"/>
        <v>2.9925242003086667E-3</v>
      </c>
      <c r="GB187" s="33"/>
      <c r="GC187" s="33"/>
      <c r="GD187" s="33"/>
      <c r="GE187" s="33"/>
      <c r="GF187" s="31"/>
      <c r="GG187" s="31"/>
      <c r="GH187" s="31"/>
      <c r="GI187" s="31"/>
      <c r="GJ187" s="31"/>
      <c r="GK187" s="31"/>
      <c r="GL187" s="31"/>
      <c r="GM187" s="31"/>
      <c r="GN187" s="31"/>
      <c r="GO187" s="31"/>
      <c r="GP187" s="31"/>
      <c r="GQ187" s="31"/>
      <c r="GR187" s="31"/>
      <c r="GS187" s="31"/>
      <c r="GT187" s="31"/>
      <c r="GU187" s="31"/>
      <c r="GV187" s="31"/>
      <c r="GW187" s="31"/>
      <c r="GX187" s="33"/>
      <c r="GY187" s="33"/>
      <c r="GZ187" s="33"/>
      <c r="HA187" s="33"/>
      <c r="HB187" s="36"/>
      <c r="HC187" s="36"/>
      <c r="HD187" s="36"/>
      <c r="HE187" s="36"/>
      <c r="HF187" s="36"/>
      <c r="HG187" s="36">
        <v>76.5</v>
      </c>
      <c r="HH187" s="39">
        <f t="shared" si="8"/>
        <v>72.472594430058649</v>
      </c>
      <c r="HI187" s="40">
        <f t="shared" si="9"/>
        <v>0.11911351762498383</v>
      </c>
      <c r="HJ187" s="39">
        <f t="shared" si="10"/>
        <v>-2.7778625162006323E-2</v>
      </c>
      <c r="HK187" s="39">
        <f t="shared" si="11"/>
        <v>-2.5019473692618161E-4</v>
      </c>
      <c r="HL187" s="31">
        <v>77</v>
      </c>
      <c r="HM187" s="45">
        <f t="shared" si="44"/>
        <v>81.017464704770831</v>
      </c>
      <c r="HN187" s="45">
        <f t="shared" si="58"/>
        <v>0.68404626973112448</v>
      </c>
      <c r="HO187" s="45">
        <f t="shared" si="45"/>
        <v>-1.2956945519335037</v>
      </c>
      <c r="HP187" s="45">
        <f t="shared" si="46"/>
        <v>8.1810799572165416E-2</v>
      </c>
      <c r="HQ187" s="31">
        <v>66.19</v>
      </c>
      <c r="HR187" s="37">
        <f t="shared" si="20"/>
        <v>66.737453261736292</v>
      </c>
      <c r="HS187" s="37">
        <f t="shared" si="23"/>
        <v>0.26277167304828281</v>
      </c>
      <c r="HT187" s="37">
        <f t="shared" si="21"/>
        <v>-7.1183284146116882E-2</v>
      </c>
      <c r="HU187" s="37">
        <f t="shared" si="22"/>
        <v>-6.2455748015529831E-3</v>
      </c>
      <c r="HV187" s="31"/>
      <c r="HW187" s="31"/>
      <c r="HX187" s="31"/>
      <c r="HY187" s="31"/>
      <c r="HZ187" s="31"/>
      <c r="IA187" s="31"/>
      <c r="IB187" s="31"/>
      <c r="IC187" s="31"/>
      <c r="ID187" s="31"/>
      <c r="IE187" s="31"/>
    </row>
    <row r="188" spans="1:239" x14ac:dyDescent="0.25">
      <c r="A188">
        <v>1959</v>
      </c>
      <c r="B188" s="34">
        <v>12.8</v>
      </c>
      <c r="C188" s="35">
        <f t="shared" si="33"/>
        <v>14.057477169365663</v>
      </c>
      <c r="D188" s="35">
        <f t="shared" si="34"/>
        <v>0.14762134479853728</v>
      </c>
      <c r="E188" s="35">
        <f t="shared" si="35"/>
        <v>8.0603375401304106E-2</v>
      </c>
      <c r="F188" s="35">
        <f t="shared" si="32"/>
        <v>2.3744414116249673E-3</v>
      </c>
      <c r="G188" s="31">
        <v>81</v>
      </c>
      <c r="H188" s="43">
        <f t="shared" si="47"/>
        <v>75.934411155587895</v>
      </c>
      <c r="I188" s="43">
        <f t="shared" si="48"/>
        <v>0.41390494731320254</v>
      </c>
      <c r="J188" s="37">
        <f t="shared" si="49"/>
        <v>-0.31120923369716119</v>
      </c>
      <c r="K188" s="37">
        <f t="shared" si="50"/>
        <v>-1.0485178819121706E-2</v>
      </c>
      <c r="L188" s="34">
        <v>74</v>
      </c>
      <c r="M188" s="35">
        <f t="shared" si="0"/>
        <v>75.153137107134938</v>
      </c>
      <c r="N188" s="35">
        <f t="shared" si="7"/>
        <v>0.10761382366142765</v>
      </c>
      <c r="O188" s="35">
        <f t="shared" si="1"/>
        <v>-3.4132274904413673E-2</v>
      </c>
      <c r="P188" s="35">
        <f t="shared" si="2"/>
        <v>3.452848216537624E-4</v>
      </c>
      <c r="Q188" s="31">
        <v>5</v>
      </c>
      <c r="R188" s="46">
        <f t="shared" si="51"/>
        <v>4.4380914762448</v>
      </c>
      <c r="S188" s="46">
        <f t="shared" si="59"/>
        <v>0.16842589816622119</v>
      </c>
      <c r="T188" s="46">
        <f t="shared" si="52"/>
        <v>0.39007539522224272</v>
      </c>
      <c r="U188" s="46">
        <f t="shared" si="53"/>
        <v>0.10139137946965678</v>
      </c>
      <c r="V188" s="36"/>
      <c r="W188" s="36"/>
      <c r="X188" s="36"/>
      <c r="Y188" s="36"/>
      <c r="Z188" s="36"/>
      <c r="AA188" s="36"/>
      <c r="AB188" s="36"/>
      <c r="AC188" s="36"/>
      <c r="AD188" s="36"/>
      <c r="AE188" s="36"/>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4"/>
      <c r="BF188" s="34"/>
      <c r="BG188" s="34"/>
      <c r="BH188" s="34"/>
      <c r="BI188" s="34"/>
      <c r="BJ188" s="31">
        <v>98</v>
      </c>
      <c r="BK188" s="37">
        <f t="shared" si="28"/>
        <v>95.174684089022065</v>
      </c>
      <c r="BL188" s="37">
        <f t="shared" si="29"/>
        <v>0.21162331318505495</v>
      </c>
      <c r="BM188" s="37">
        <f t="shared" si="30"/>
        <v>-0.56387769673063703</v>
      </c>
      <c r="BN188" s="37">
        <f t="shared" si="31"/>
        <v>0.1666768422220026</v>
      </c>
      <c r="BO188" s="31"/>
      <c r="BP188" s="31"/>
      <c r="BQ188" s="31"/>
      <c r="BR188" s="31"/>
      <c r="BS188" s="31"/>
      <c r="BT188" s="34"/>
      <c r="BU188" s="34"/>
      <c r="BV188" s="34"/>
      <c r="BW188" s="34"/>
      <c r="BX188" s="34"/>
      <c r="BY188" s="32"/>
      <c r="BZ188" s="32"/>
      <c r="CA188" s="32"/>
      <c r="CB188" s="32"/>
      <c r="CC188" s="31"/>
      <c r="CD188" s="31"/>
      <c r="CE188" s="31"/>
      <c r="CF188" s="31"/>
      <c r="CG188" s="31"/>
      <c r="CH188" s="34"/>
      <c r="CI188" s="34"/>
      <c r="CJ188" s="34"/>
      <c r="CK188" s="34"/>
      <c r="CL188" s="34"/>
      <c r="CM188" s="33"/>
      <c r="CN188" s="33"/>
      <c r="CO188" s="33"/>
      <c r="CP188" s="33"/>
      <c r="CQ188" s="34">
        <v>17.8</v>
      </c>
      <c r="CR188" s="35">
        <f t="shared" si="36"/>
        <v>18.249887204238135</v>
      </c>
      <c r="CS188" s="35">
        <f t="shared" si="37"/>
        <v>0.19240888895675121</v>
      </c>
      <c r="CT188" s="35">
        <f t="shared" si="38"/>
        <v>9.224957756042694E-2</v>
      </c>
      <c r="CU188" s="35">
        <f t="shared" si="39"/>
        <v>-8.1054406664763821E-4</v>
      </c>
      <c r="CV188" s="34">
        <v>38.119999999999997</v>
      </c>
      <c r="CW188" s="35">
        <f t="shared" si="24"/>
        <v>40.386318532774183</v>
      </c>
      <c r="CX188" s="35">
        <f t="shared" si="25"/>
        <v>0.20004161563661502</v>
      </c>
      <c r="CY188" s="35">
        <f t="shared" si="26"/>
        <v>5.8798407068375779E-3</v>
      </c>
      <c r="CZ188" s="35">
        <f t="shared" si="27"/>
        <v>-4.5380648254684649E-3</v>
      </c>
      <c r="DA188" s="34">
        <v>6.3</v>
      </c>
      <c r="DB188" s="35">
        <f t="shared" si="40"/>
        <v>10.409944999706912</v>
      </c>
      <c r="DC188" s="35">
        <f t="shared" si="41"/>
        <v>9.1084198297140831E-2</v>
      </c>
      <c r="DD188" s="35">
        <f t="shared" si="42"/>
        <v>4.1705086725391263E-2</v>
      </c>
      <c r="DE188" s="35">
        <f t="shared" si="43"/>
        <v>1.0849318185479418E-3</v>
      </c>
      <c r="DF188" s="31"/>
      <c r="DG188" s="31"/>
      <c r="DH188" s="31"/>
      <c r="DI188" s="31"/>
      <c r="DJ188" s="31"/>
      <c r="DK188" s="34">
        <v>93.6</v>
      </c>
      <c r="DL188" s="38">
        <f t="shared" si="3"/>
        <v>86.751668930913922</v>
      </c>
      <c r="DM188" s="38">
        <f t="shared" si="4"/>
        <v>0.1198936286431109</v>
      </c>
      <c r="DN188" s="38">
        <f t="shared" si="5"/>
        <v>-5.8835606335726418E-2</v>
      </c>
      <c r="DO188" s="38">
        <f t="shared" si="6"/>
        <v>2.0735642553917815E-3</v>
      </c>
      <c r="DP188" s="31"/>
      <c r="DQ188" s="31"/>
      <c r="DR188" s="31"/>
      <c r="DS188" s="31"/>
      <c r="DT188" s="31"/>
      <c r="DU188" s="33"/>
      <c r="DV188" s="33"/>
      <c r="DW188" s="33"/>
      <c r="DX188" s="33"/>
      <c r="DY188" s="36"/>
      <c r="DZ188" s="36"/>
      <c r="EA188" s="36"/>
      <c r="EB188" s="36"/>
      <c r="EC188" s="36"/>
      <c r="ED188" s="31"/>
      <c r="EE188" s="31"/>
      <c r="EF188" s="31"/>
      <c r="EG188" s="31"/>
      <c r="EH188" s="31"/>
      <c r="EI188" s="31"/>
      <c r="EJ188" s="31"/>
      <c r="EK188" s="31"/>
      <c r="EL188" s="31"/>
      <c r="EM188" s="31"/>
      <c r="EN188" s="34"/>
      <c r="EO188" s="34"/>
      <c r="EP188" s="34"/>
      <c r="EQ188" s="34"/>
      <c r="ER188" s="34"/>
      <c r="ES188" s="31"/>
      <c r="ET188" s="31"/>
      <c r="EU188" s="31"/>
      <c r="EV188" s="31"/>
      <c r="EW188" s="31"/>
      <c r="EX188" s="31"/>
      <c r="EY188" s="31"/>
      <c r="EZ188" s="31"/>
      <c r="FA188" s="31"/>
      <c r="FB188" s="31"/>
      <c r="FC188" s="31"/>
      <c r="FD188" s="31"/>
      <c r="FE188" s="31"/>
      <c r="FF188" s="31"/>
      <c r="FG188" s="31"/>
      <c r="FH188" s="36">
        <v>43</v>
      </c>
      <c r="FI188" s="40">
        <f t="shared" si="54"/>
        <v>33.480072167875477</v>
      </c>
      <c r="FJ188" s="40">
        <f t="shared" si="55"/>
        <v>0.61174304446856864</v>
      </c>
      <c r="FK188" s="40">
        <f t="shared" si="56"/>
        <v>0.35531868060906935</v>
      </c>
      <c r="FL188" s="40">
        <f t="shared" si="57"/>
        <v>-7.9463880387485142E-2</v>
      </c>
      <c r="FM188" s="36"/>
      <c r="FN188" s="36"/>
      <c r="FO188" s="36"/>
      <c r="FP188" s="36"/>
      <c r="FQ188" s="36"/>
      <c r="FR188" s="34">
        <v>97.7</v>
      </c>
      <c r="FS188" s="38">
        <f t="shared" si="16"/>
        <v>95.454389577773767</v>
      </c>
      <c r="FT188" s="38">
        <f t="shared" si="17"/>
        <v>9.7351915525431224E-2</v>
      </c>
      <c r="FU188" s="38">
        <f t="shared" si="18"/>
        <v>-0.12708277370360224</v>
      </c>
      <c r="FV188" s="38">
        <f t="shared" si="19"/>
        <v>1.8559227861852611E-2</v>
      </c>
      <c r="FW188" s="36">
        <v>99</v>
      </c>
      <c r="FX188" s="41">
        <f t="shared" si="12"/>
        <v>96.587515808471636</v>
      </c>
      <c r="FY188" s="41">
        <f t="shared" si="14"/>
        <v>3.2597421831303541E-2</v>
      </c>
      <c r="FZ188" s="41">
        <f t="shared" si="13"/>
        <v>-2.7485065815535295E-2</v>
      </c>
      <c r="GA188" s="41">
        <f t="shared" si="15"/>
        <v>2.7445947009419438E-3</v>
      </c>
      <c r="GB188" s="33"/>
      <c r="GC188" s="33"/>
      <c r="GD188" s="33"/>
      <c r="GE188" s="33"/>
      <c r="GF188" s="31"/>
      <c r="GG188" s="31"/>
      <c r="GH188" s="31"/>
      <c r="GI188" s="31"/>
      <c r="GJ188" s="31"/>
      <c r="GK188" s="31"/>
      <c r="GL188" s="31"/>
      <c r="GM188" s="31"/>
      <c r="GN188" s="31"/>
      <c r="GO188" s="31"/>
      <c r="GP188" s="31"/>
      <c r="GQ188" s="31"/>
      <c r="GR188" s="31"/>
      <c r="GS188" s="31"/>
      <c r="GT188" s="31"/>
      <c r="GU188" s="31"/>
      <c r="GV188" s="31"/>
      <c r="GW188" s="31"/>
      <c r="GX188" s="33"/>
      <c r="GY188" s="33"/>
      <c r="GZ188" s="33"/>
      <c r="HA188" s="33"/>
      <c r="HB188" s="36"/>
      <c r="HC188" s="36"/>
      <c r="HD188" s="36"/>
      <c r="HE188" s="36"/>
      <c r="HF188" s="36"/>
      <c r="HG188" s="36">
        <v>78</v>
      </c>
      <c r="HH188" s="39">
        <f t="shared" si="8"/>
        <v>73.411575687527957</v>
      </c>
      <c r="HI188" s="40">
        <f t="shared" si="9"/>
        <v>0.11562761153478393</v>
      </c>
      <c r="HJ188" s="39">
        <f t="shared" si="10"/>
        <v>-2.7979594188591528E-2</v>
      </c>
      <c r="HK188" s="39">
        <f t="shared" si="11"/>
        <v>-1.5253384439208018E-4</v>
      </c>
      <c r="HL188" s="31">
        <v>81</v>
      </c>
      <c r="HM188" s="45">
        <f t="shared" si="44"/>
        <v>85.860775609280736</v>
      </c>
      <c r="HN188" s="45">
        <f t="shared" si="58"/>
        <v>0.52968838005324725</v>
      </c>
      <c r="HO188" s="45">
        <f t="shared" si="45"/>
        <v>-1.1574959041593824</v>
      </c>
      <c r="HP188" s="45">
        <f t="shared" si="46"/>
        <v>0.18128042215992962</v>
      </c>
      <c r="HQ188" s="31">
        <v>68.260000000000005</v>
      </c>
      <c r="HR188" s="37">
        <f t="shared" si="20"/>
        <v>68.803039781804529</v>
      </c>
      <c r="HS188" s="37">
        <f t="shared" si="23"/>
        <v>0.25350629411058856</v>
      </c>
      <c r="HT188" s="37">
        <f t="shared" si="21"/>
        <v>-7.6878763867076427E-2</v>
      </c>
      <c r="HU188" s="37">
        <f t="shared" si="22"/>
        <v>-5.1420070587214345E-3</v>
      </c>
      <c r="HV188" s="31"/>
      <c r="HW188" s="31"/>
      <c r="HX188" s="31"/>
      <c r="HY188" s="31"/>
      <c r="HZ188" s="31"/>
      <c r="IA188" s="31"/>
      <c r="IB188" s="31"/>
      <c r="IC188" s="31"/>
      <c r="ID188" s="31"/>
      <c r="IE188" s="31"/>
    </row>
    <row r="189" spans="1:239" x14ac:dyDescent="0.25">
      <c r="A189">
        <v>1960</v>
      </c>
      <c r="B189" s="34">
        <v>12.8</v>
      </c>
      <c r="C189" s="35">
        <f t="shared" si="33"/>
        <v>15.279124579285947</v>
      </c>
      <c r="D189" s="35">
        <f t="shared" si="34"/>
        <v>0.1578346738935465</v>
      </c>
      <c r="E189" s="35">
        <f t="shared" si="35"/>
        <v>8.2721627675371986E-2</v>
      </c>
      <c r="F189" s="35">
        <f t="shared" si="32"/>
        <v>1.8448074654542758E-3</v>
      </c>
      <c r="G189" s="31">
        <v>78</v>
      </c>
      <c r="H189" s="43">
        <f t="shared" si="47"/>
        <v>79.088791447583631</v>
      </c>
      <c r="I189" s="43">
        <f t="shared" si="48"/>
        <v>0.37459292272547523</v>
      </c>
      <c r="J189" s="37">
        <f t="shared" si="49"/>
        <v>-0.31590806316562969</v>
      </c>
      <c r="K189" s="37">
        <f t="shared" si="50"/>
        <v>7.5709551359886933E-4</v>
      </c>
      <c r="L189" s="34">
        <v>75</v>
      </c>
      <c r="M189" s="35">
        <f t="shared" si="0"/>
        <v>75.997043443079605</v>
      </c>
      <c r="N189" s="35">
        <f t="shared" si="7"/>
        <v>0.10337102689231058</v>
      </c>
      <c r="O189" s="35">
        <f t="shared" si="1"/>
        <v>-3.3735656006118754E-2</v>
      </c>
      <c r="P189" s="35">
        <f t="shared" si="2"/>
        <v>4.461896886729617E-4</v>
      </c>
      <c r="Q189" s="31">
        <v>7</v>
      </c>
      <c r="R189" s="46">
        <f t="shared" si="51"/>
        <v>5.9982286045323487</v>
      </c>
      <c r="S189" s="46">
        <f t="shared" si="59"/>
        <v>0.22391689280798416</v>
      </c>
      <c r="T189" s="46">
        <f t="shared" si="52"/>
        <v>0.50083514486622693</v>
      </c>
      <c r="U189" s="46">
        <f t="shared" si="53"/>
        <v>0.11963804970575576</v>
      </c>
      <c r="V189" s="36"/>
      <c r="W189" s="36"/>
      <c r="X189" s="36"/>
      <c r="Y189" s="36"/>
      <c r="Z189" s="36"/>
      <c r="AA189" s="36"/>
      <c r="AB189" s="36"/>
      <c r="AC189" s="36"/>
      <c r="AD189" s="36"/>
      <c r="AE189" s="36"/>
      <c r="AF189" s="31"/>
      <c r="AG189" s="31"/>
      <c r="AH189" s="31"/>
      <c r="AI189" s="31"/>
      <c r="AJ189" s="31"/>
      <c r="AK189" s="31">
        <v>4.71</v>
      </c>
      <c r="AL189" s="37">
        <f t="shared" ref="AL189:AL202" si="60">AK$5/(1+AK$2*EXP(-AK$3*($A189-$A$189)))</f>
        <v>4.1780176342441298</v>
      </c>
      <c r="AM189" s="46">
        <f>((AK$2*AK$5*AK$3*EXP(AK$3*($A189-$A$189)))/(EXP(AK$3*($A189-$A$189))+AK$2)^2)/8</f>
        <v>0.22800663152863238</v>
      </c>
      <c r="AN189" s="37">
        <f t="shared" ref="AN189:AN202" si="61">-((AK$2*AK$5*(AK$3^2)*EXP(AK$3*($A189-$A$189))*(EXP(AK$3*($A189-$A$189))-AK$2))/((EXP(AK$3*($A189-$A$189))+AK$2)^3))</f>
        <v>0.76162883973353424</v>
      </c>
      <c r="AO189" s="37">
        <f t="shared" ref="AO189:AO202" si="62">(AK$2*AK$5*AK$3^3*EXP(AK$3*($A189-$A$189))*(EXP(2*AK$3*($A189-$A$189))-4*AK$2*EXP(AK$3*($A189-$A$189))+AK$2^2))/(EXP(AK$3*($A189-$A$189))+AK$2)^4</f>
        <v>0.28769778952232189</v>
      </c>
      <c r="AP189" s="31"/>
      <c r="AQ189" s="31"/>
      <c r="AR189" s="31"/>
      <c r="AS189" s="31"/>
      <c r="AT189" s="31"/>
      <c r="AU189" s="31"/>
      <c r="AV189" s="31"/>
      <c r="AW189" s="31"/>
      <c r="AX189" s="31"/>
      <c r="AY189" s="31"/>
      <c r="AZ189" s="31"/>
      <c r="BA189" s="31"/>
      <c r="BB189" s="31"/>
      <c r="BC189" s="31"/>
      <c r="BD189" s="31"/>
      <c r="BE189" s="34">
        <v>0.56999999999999995</v>
      </c>
      <c r="BF189" s="38">
        <f t="shared" ref="BF189:BF244" si="63">BE$5/(1+BE$2*EXP(-BE$3*($A189-$A$189)))</f>
        <v>3.8920455812912356</v>
      </c>
      <c r="BG189" s="35">
        <f>((BE$2*BE$5*BE$3*EXP(BE$3*($A189-$A$189)))/(EXP(BE$3*($A189-$A$189))+BE$2)^2)/8</f>
        <v>0.11378472321108218</v>
      </c>
      <c r="BH189" s="38">
        <f t="shared" ref="BH189:BH244" si="64">-((BE$2*BE$5*(BE$3^2)*EXP(BE$3*($A189-$A$189))*(EXP(BE$3*($A189-$A$189))-BE$2))/((EXP(BE$3*($A189-$A$189))+BE$2)^3))</f>
        <v>0.20418494601104151</v>
      </c>
      <c r="BI189" s="38">
        <f t="shared" ref="BI189:BI244" si="65">(BE$2*BE$5*BE$3^3*EXP(BE$3*($A189-$A$189))*(EXP(2*BE$3*($A189-$A$189))-4*BE$2*EXP(BE$3*($A189-$A$189))+BE$2^2))/(EXP(BE$3*($A189-$A$189))+BE$2)^4</f>
        <v>4.1725569043437216E-2</v>
      </c>
      <c r="BJ189" s="31">
        <v>99</v>
      </c>
      <c r="BK189" s="37">
        <f t="shared" si="28"/>
        <v>96.612058454775152</v>
      </c>
      <c r="BL189" s="37">
        <f t="shared" si="29"/>
        <v>0.15082855064551404</v>
      </c>
      <c r="BM189" s="37">
        <f t="shared" si="30"/>
        <v>-0.41467525817358408</v>
      </c>
      <c r="BN189" s="37">
        <f t="shared" si="31"/>
        <v>0.13177459584697551</v>
      </c>
      <c r="BO189" s="31"/>
      <c r="BP189" s="31"/>
      <c r="BQ189" s="31"/>
      <c r="BR189" s="31"/>
      <c r="BS189" s="31"/>
      <c r="BT189" s="34"/>
      <c r="BU189" s="34"/>
      <c r="BV189" s="34"/>
      <c r="BW189" s="34"/>
      <c r="BX189" s="34"/>
      <c r="BY189" s="32"/>
      <c r="BZ189" s="32"/>
      <c r="CA189" s="32"/>
      <c r="CB189" s="32"/>
      <c r="CC189" s="31"/>
      <c r="CD189" s="31"/>
      <c r="CE189" s="31"/>
      <c r="CF189" s="31"/>
      <c r="CG189" s="31"/>
      <c r="CH189" s="34"/>
      <c r="CI189" s="34"/>
      <c r="CJ189" s="34"/>
      <c r="CK189" s="34"/>
      <c r="CL189" s="34"/>
      <c r="CM189" s="33">
        <v>24.4</v>
      </c>
      <c r="CN189" s="47">
        <f t="shared" ref="CN189:CN219" si="66">CM$5/(1+CM$2*EXP(-CM$3*($A189-$A$189)))</f>
        <v>30.38045558232502</v>
      </c>
      <c r="CO189" s="47">
        <f t="shared" ref="CO189:CO230" si="67">-((CM$2*CM$5*(CM$3^2)*EXP(CM$3*($A189-$A$189))*(EXP(CM$3*($A189-$A$189))-CM$2))/((EXP(CM$3*($A189-$A$189))+CM$2)^3))</f>
        <v>4.8573239587975423E-2</v>
      </c>
      <c r="CP189" s="47">
        <f t="shared" ref="CP189:CP230" si="68">(CM$2*CM$5*CM$3^3*EXP(CM$3*($A189-$A$189))*(EXP(2*CM$3*($A189-$A$189))-4*CM$2*EXP(CM$3*($A189-$A$189))+CM$2^2))/(EXP(CM$3*($A189-$A$189))+CM$2)^4</f>
        <v>-2.5478740402835537E-3</v>
      </c>
      <c r="CQ189" s="34">
        <v>19.600000000000001</v>
      </c>
      <c r="CR189" s="35">
        <f t="shared" si="36"/>
        <v>19.835097478046624</v>
      </c>
      <c r="CS189" s="35">
        <f t="shared" si="37"/>
        <v>0.20386403496186745</v>
      </c>
      <c r="CT189" s="35">
        <f t="shared" si="38"/>
        <v>9.0824715490821939E-2</v>
      </c>
      <c r="CU189" s="35">
        <f t="shared" si="39"/>
        <v>-2.0584141838351959E-3</v>
      </c>
      <c r="CV189" s="34">
        <v>40.799999999999997</v>
      </c>
      <c r="CW189" s="35">
        <f t="shared" si="24"/>
        <v>41.988832674657935</v>
      </c>
      <c r="CX189" s="35">
        <f t="shared" si="25"/>
        <v>0.20049184085617733</v>
      </c>
      <c r="CY189" s="35">
        <f t="shared" si="26"/>
        <v>1.316915094427876E-3</v>
      </c>
      <c r="CZ189" s="35">
        <f t="shared" si="27"/>
        <v>-4.5791345047742236E-3</v>
      </c>
      <c r="DA189" s="34">
        <v>7.1</v>
      </c>
      <c r="DB189" s="35">
        <f t="shared" si="40"/>
        <v>11.159644973575872</v>
      </c>
      <c r="DC189" s="35">
        <f t="shared" si="41"/>
        <v>9.6361621982967258E-2</v>
      </c>
      <c r="DD189" s="35">
        <f t="shared" si="42"/>
        <v>4.2704266944690962E-2</v>
      </c>
      <c r="DE189" s="35">
        <f t="shared" si="43"/>
        <v>9.0836125757528814E-4</v>
      </c>
      <c r="DF189" s="31"/>
      <c r="DG189" s="31"/>
      <c r="DH189" s="31"/>
      <c r="DI189" s="31"/>
      <c r="DJ189" s="31"/>
      <c r="DK189" s="34">
        <v>94.5</v>
      </c>
      <c r="DL189" s="38">
        <f t="shared" si="3"/>
        <v>87.681751894900344</v>
      </c>
      <c r="DM189" s="38">
        <f t="shared" si="4"/>
        <v>0.11267180693941994</v>
      </c>
      <c r="DN189" s="38">
        <f t="shared" si="5"/>
        <v>-5.6690907385267865E-2</v>
      </c>
      <c r="DO189" s="38">
        <f t="shared" si="6"/>
        <v>2.2094222233490601E-3</v>
      </c>
      <c r="DP189" s="31"/>
      <c r="DQ189" s="31"/>
      <c r="DR189" s="31"/>
      <c r="DS189" s="31"/>
      <c r="DT189" s="31"/>
      <c r="DU189" s="33"/>
      <c r="DV189" s="33"/>
      <c r="DW189" s="33"/>
      <c r="DX189" s="33"/>
      <c r="DY189" s="36"/>
      <c r="DZ189" s="36"/>
      <c r="EA189" s="36"/>
      <c r="EB189" s="36"/>
      <c r="EC189" s="36"/>
      <c r="ED189" s="31"/>
      <c r="EE189" s="31"/>
      <c r="EF189" s="31"/>
      <c r="EG189" s="31"/>
      <c r="EH189" s="31"/>
      <c r="EI189" s="31"/>
      <c r="EJ189" s="31"/>
      <c r="EK189" s="31"/>
      <c r="EL189" s="31"/>
      <c r="EM189" s="31"/>
      <c r="EN189" s="34"/>
      <c r="EO189" s="34"/>
      <c r="EP189" s="34"/>
      <c r="EQ189" s="34"/>
      <c r="ER189" s="34"/>
      <c r="ES189" s="31"/>
      <c r="ET189" s="31"/>
      <c r="EU189" s="31"/>
      <c r="EV189" s="31"/>
      <c r="EW189" s="31"/>
      <c r="EX189" s="31"/>
      <c r="EY189" s="31"/>
      <c r="EZ189" s="31"/>
      <c r="FA189" s="31"/>
      <c r="FB189" s="31"/>
      <c r="FC189" s="31"/>
      <c r="FD189" s="31"/>
      <c r="FE189" s="31"/>
      <c r="FF189" s="31"/>
      <c r="FG189" s="31"/>
      <c r="FH189" s="36">
        <v>43</v>
      </c>
      <c r="FI189" s="40">
        <f t="shared" si="54"/>
        <v>38.537268292297497</v>
      </c>
      <c r="FJ189" s="40">
        <f t="shared" si="55"/>
        <v>0.65061439861404713</v>
      </c>
      <c r="FK189" s="40">
        <f t="shared" si="56"/>
        <v>0.26221205420210897</v>
      </c>
      <c r="FL189" s="40">
        <f t="shared" si="57"/>
        <v>-0.10585371296931112</v>
      </c>
      <c r="FM189" s="36"/>
      <c r="FN189" s="36"/>
      <c r="FO189" s="36"/>
      <c r="FP189" s="36"/>
      <c r="FQ189" s="36"/>
      <c r="FR189" s="34">
        <v>98.2</v>
      </c>
      <c r="FS189" s="38">
        <f t="shared" si="16"/>
        <v>96.172674599983793</v>
      </c>
      <c r="FT189" s="38">
        <f t="shared" si="17"/>
        <v>8.258543603545189E-2</v>
      </c>
      <c r="FU189" s="38">
        <f t="shared" si="18"/>
        <v>-0.10951027067640286</v>
      </c>
      <c r="FV189" s="38">
        <f t="shared" si="19"/>
        <v>1.6584676618822562E-2</v>
      </c>
      <c r="FW189" s="36">
        <v>99</v>
      </c>
      <c r="FX189" s="41">
        <f t="shared" si="12"/>
        <v>96.835000152477463</v>
      </c>
      <c r="FY189" s="41">
        <f t="shared" si="14"/>
        <v>2.9328375476884643E-2</v>
      </c>
      <c r="FZ189" s="41">
        <f t="shared" si="13"/>
        <v>-2.4858684375487983E-2</v>
      </c>
      <c r="GA189" s="41">
        <f t="shared" si="15"/>
        <v>2.5105547783789255E-3</v>
      </c>
      <c r="GB189" s="33"/>
      <c r="GC189" s="33"/>
      <c r="GD189" s="33"/>
      <c r="GE189" s="33"/>
      <c r="GF189" s="31"/>
      <c r="GG189" s="31"/>
      <c r="GH189" s="31"/>
      <c r="GI189" s="31"/>
      <c r="GJ189" s="31"/>
      <c r="GK189" s="31"/>
      <c r="GL189" s="31"/>
      <c r="GM189" s="31"/>
      <c r="GN189" s="31"/>
      <c r="GO189" s="31"/>
      <c r="GP189" s="31"/>
      <c r="GQ189" s="31"/>
      <c r="GR189" s="31"/>
      <c r="GS189" s="31"/>
      <c r="GT189" s="31"/>
      <c r="GU189" s="31"/>
      <c r="GV189" s="31"/>
      <c r="GW189" s="31"/>
      <c r="GX189" s="33">
        <v>10</v>
      </c>
      <c r="GY189" s="48">
        <f t="shared" ref="GY189:GY208" si="69">GX$5/(1+GX$2*EXP(-GX$3*($A189-$A$179)))</f>
        <v>22.04184769604117</v>
      </c>
      <c r="GZ189" s="33"/>
      <c r="HA189" s="33"/>
      <c r="HB189" s="36"/>
      <c r="HC189" s="36"/>
      <c r="HD189" s="36"/>
      <c r="HE189" s="36"/>
      <c r="HF189" s="36"/>
      <c r="HG189" s="36">
        <v>78.5</v>
      </c>
      <c r="HH189" s="39">
        <f t="shared" si="8"/>
        <v>74.322585287305287</v>
      </c>
      <c r="HI189" s="40">
        <f t="shared" si="9"/>
        <v>0.11212258703862379</v>
      </c>
      <c r="HJ189" s="39">
        <f t="shared" si="10"/>
        <v>-2.8085345958274163E-2</v>
      </c>
      <c r="HK189" s="39">
        <f t="shared" si="11"/>
        <v>-5.9829240855488947E-5</v>
      </c>
      <c r="HL189" s="31">
        <v>87.1</v>
      </c>
      <c r="HM189" s="45">
        <f t="shared" si="44"/>
        <v>89.551744632976039</v>
      </c>
      <c r="HN189" s="45">
        <f t="shared" si="58"/>
        <v>0.3972661695545413</v>
      </c>
      <c r="HO189" s="45">
        <f t="shared" si="45"/>
        <v>-0.95624438932122635</v>
      </c>
      <c r="HP189" s="45">
        <f t="shared" si="46"/>
        <v>0.21183891677377428</v>
      </c>
      <c r="HQ189" s="31">
        <v>70.099999999999994</v>
      </c>
      <c r="HR189" s="37">
        <f t="shared" si="20"/>
        <v>70.791840047262568</v>
      </c>
      <c r="HS189" s="37">
        <f t="shared" si="23"/>
        <v>0.24359821590713215</v>
      </c>
      <c r="HT189" s="37">
        <f t="shared" si="21"/>
        <v>-8.146562986151025E-2</v>
      </c>
      <c r="HU189" s="37">
        <f t="shared" si="22"/>
        <v>-4.0333342175385058E-3</v>
      </c>
      <c r="HV189" s="31"/>
      <c r="HW189" s="31"/>
      <c r="HX189" s="31"/>
      <c r="HY189" s="31"/>
      <c r="HZ189" s="31"/>
      <c r="IA189" s="31"/>
      <c r="IB189" s="31"/>
      <c r="IC189" s="31"/>
      <c r="ID189" s="31"/>
      <c r="IE189" s="31"/>
    </row>
    <row r="190" spans="1:239" x14ac:dyDescent="0.25">
      <c r="A190">
        <v>1961</v>
      </c>
      <c r="B190" s="34">
        <v>13.2</v>
      </c>
      <c r="C190" s="35">
        <f t="shared" si="33"/>
        <v>16.583445138384672</v>
      </c>
      <c r="D190" s="35">
        <f t="shared" si="34"/>
        <v>0.16827751105096331</v>
      </c>
      <c r="E190" s="35">
        <f t="shared" si="35"/>
        <v>8.4258036187761315E-2</v>
      </c>
      <c r="F190" s="35">
        <f t="shared" si="32"/>
        <v>1.2104174017035789E-3</v>
      </c>
      <c r="G190" s="31">
        <v>77</v>
      </c>
      <c r="H190" s="43">
        <f t="shared" si="47"/>
        <v>81.928113849143358</v>
      </c>
      <c r="I190" s="43">
        <f t="shared" si="48"/>
        <v>0.33535279780614075</v>
      </c>
      <c r="J190" s="37">
        <f t="shared" si="49"/>
        <v>-0.31042069173556203</v>
      </c>
      <c r="K190" s="37">
        <f t="shared" si="50"/>
        <v>9.834065786822244E-3</v>
      </c>
      <c r="L190" s="34">
        <v>76</v>
      </c>
      <c r="M190" s="35">
        <f t="shared" si="0"/>
        <v>76.807222091507441</v>
      </c>
      <c r="N190" s="35">
        <f t="shared" si="7"/>
        <v>9.918389397176855E-2</v>
      </c>
      <c r="O190" s="35">
        <f t="shared" si="1"/>
        <v>-3.3243410403452023E-2</v>
      </c>
      <c r="P190" s="35">
        <f t="shared" si="2"/>
        <v>5.3655426982967516E-4</v>
      </c>
      <c r="Q190" s="31">
        <v>8</v>
      </c>
      <c r="R190" s="46">
        <f t="shared" si="51"/>
        <v>8.0605456007607685</v>
      </c>
      <c r="S190" s="46">
        <f t="shared" si="59"/>
        <v>0.294302647656567</v>
      </c>
      <c r="T190" s="46">
        <f t="shared" si="52"/>
        <v>0.627414747913973</v>
      </c>
      <c r="U190" s="46">
        <f t="shared" si="53"/>
        <v>0.1319736020194924</v>
      </c>
      <c r="V190" s="36"/>
      <c r="W190" s="36"/>
      <c r="X190" s="36"/>
      <c r="Y190" s="36"/>
      <c r="Z190" s="36"/>
      <c r="AA190" s="36"/>
      <c r="AB190" s="36"/>
      <c r="AC190" s="36"/>
      <c r="AD190" s="36"/>
      <c r="AE190" s="36"/>
      <c r="AF190" s="31"/>
      <c r="AG190" s="31"/>
      <c r="AH190" s="31"/>
      <c r="AI190" s="31"/>
      <c r="AJ190" s="31"/>
      <c r="AK190" s="31">
        <v>5.5</v>
      </c>
      <c r="AL190" s="37">
        <f t="shared" si="60"/>
        <v>6.4342085058915179</v>
      </c>
      <c r="AM190" s="46">
        <f t="shared" ref="AM190:AM202" si="70">((AK$2*AK$5*AK$3*EXP(AK$3*($A190-$A$189)))/(EXP(AK$3*($A190-$A$189))+AK$2)^2)/8</f>
        <v>0.34286589259065164</v>
      </c>
      <c r="AN190" s="37">
        <f t="shared" si="61"/>
        <v>1.0889098381237112</v>
      </c>
      <c r="AO190" s="37">
        <f t="shared" si="62"/>
        <v>0.36372602214619199</v>
      </c>
      <c r="AP190" s="31"/>
      <c r="AQ190" s="31"/>
      <c r="AR190" s="31"/>
      <c r="AS190" s="31"/>
      <c r="AT190" s="31"/>
      <c r="AU190" s="31"/>
      <c r="AV190" s="31"/>
      <c r="AW190" s="31"/>
      <c r="AX190" s="31"/>
      <c r="AY190" s="31"/>
      <c r="AZ190" s="31"/>
      <c r="BA190" s="31"/>
      <c r="BB190" s="31"/>
      <c r="BC190" s="31"/>
      <c r="BD190" s="31"/>
      <c r="BE190" s="34">
        <v>0.95</v>
      </c>
      <c r="BF190" s="38">
        <f t="shared" si="63"/>
        <v>4.9116460165037639</v>
      </c>
      <c r="BG190" s="35">
        <f t="shared" ref="BG190:BG244" si="71">((BE$2*BE$5*BE$3*EXP(BE$3*($A190-$A$189)))/(EXP(BE$3*($A190-$A$189))+BE$2)^2)/8</f>
        <v>0.14205356229381622</v>
      </c>
      <c r="BH190" s="38">
        <f t="shared" si="64"/>
        <v>0.24921417314561656</v>
      </c>
      <c r="BI190" s="38">
        <f t="shared" si="65"/>
        <v>4.8299909917760765E-2</v>
      </c>
      <c r="BJ190" s="31">
        <v>99.5</v>
      </c>
      <c r="BK190" s="37">
        <f t="shared" si="28"/>
        <v>97.631918410509812</v>
      </c>
      <c r="BL190" s="37">
        <f t="shared" si="29"/>
        <v>0.10653806344368008</v>
      </c>
      <c r="BM190" s="37">
        <f t="shared" si="30"/>
        <v>-0.29931546408847343</v>
      </c>
      <c r="BN190" s="37">
        <f t="shared" si="31"/>
        <v>9.9758898224588263E-2</v>
      </c>
      <c r="BO190" s="31"/>
      <c r="BP190" s="31"/>
      <c r="BQ190" s="31"/>
      <c r="BR190" s="31"/>
      <c r="BS190" s="31"/>
      <c r="BT190" s="34"/>
      <c r="BU190" s="34"/>
      <c r="BV190" s="34"/>
      <c r="BW190" s="34"/>
      <c r="BX190" s="34"/>
      <c r="BY190" s="32"/>
      <c r="BZ190" s="32"/>
      <c r="CA190" s="32"/>
      <c r="CB190" s="32"/>
      <c r="CC190" s="31"/>
      <c r="CD190" s="31"/>
      <c r="CE190" s="31"/>
      <c r="CF190" s="31"/>
      <c r="CG190" s="31"/>
      <c r="CH190" s="34"/>
      <c r="CI190" s="34"/>
      <c r="CJ190" s="34"/>
      <c r="CK190" s="34"/>
      <c r="CL190" s="34"/>
      <c r="CM190" s="33">
        <v>24.81</v>
      </c>
      <c r="CN190" s="47">
        <f t="shared" si="66"/>
        <v>32.022386130065222</v>
      </c>
      <c r="CO190" s="47">
        <f t="shared" si="67"/>
        <v>4.5807263314043861E-2</v>
      </c>
      <c r="CP190" s="47">
        <f t="shared" si="68"/>
        <v>-2.9832400446376263E-3</v>
      </c>
      <c r="CQ190" s="34">
        <v>20.8</v>
      </c>
      <c r="CR190" s="35">
        <f t="shared" si="36"/>
        <v>21.511023914448753</v>
      </c>
      <c r="CS190" s="35">
        <f t="shared" si="37"/>
        <v>0.21506081062379653</v>
      </c>
      <c r="CT190" s="35">
        <f t="shared" si="38"/>
        <v>8.8098604113101664E-2</v>
      </c>
      <c r="CU190" s="35">
        <f t="shared" si="39"/>
        <v>-3.4084248126443903E-3</v>
      </c>
      <c r="CV190" s="34">
        <v>43.4</v>
      </c>
      <c r="CW190" s="35">
        <f t="shared" si="24"/>
        <v>43.592662479190402</v>
      </c>
      <c r="CX190" s="35">
        <f t="shared" si="25"/>
        <v>0.20037021844049335</v>
      </c>
      <c r="CY190" s="35">
        <f t="shared" si="26"/>
        <v>-3.2610216471131515E-3</v>
      </c>
      <c r="CZ190" s="35">
        <f t="shared" si="27"/>
        <v>-4.5680264100981536E-3</v>
      </c>
      <c r="DA190" s="34">
        <v>8.3000000000000007</v>
      </c>
      <c r="DB190" s="35">
        <f t="shared" si="40"/>
        <v>11.952033223539376</v>
      </c>
      <c r="DC190" s="35">
        <f t="shared" si="41"/>
        <v>0.10175226902095323</v>
      </c>
      <c r="DD190" s="35">
        <f t="shared" si="42"/>
        <v>4.3511514727737371E-2</v>
      </c>
      <c r="DE190" s="35">
        <f t="shared" si="43"/>
        <v>7.009266490579228E-4</v>
      </c>
      <c r="DF190" s="31"/>
      <c r="DG190" s="31"/>
      <c r="DH190" s="31"/>
      <c r="DI190" s="31"/>
      <c r="DJ190" s="31"/>
      <c r="DK190" s="34">
        <v>95.2</v>
      </c>
      <c r="DL190" s="38">
        <f t="shared" si="3"/>
        <v>88.55515370373891</v>
      </c>
      <c r="DM190" s="38">
        <f t="shared" si="4"/>
        <v>0.10572578035790478</v>
      </c>
      <c r="DN190" s="38">
        <f t="shared" si="5"/>
        <v>-5.4429005787226668E-2</v>
      </c>
      <c r="DO190" s="38">
        <f t="shared" si="6"/>
        <v>2.3085550190152793E-3</v>
      </c>
      <c r="DP190" s="31"/>
      <c r="DQ190" s="31"/>
      <c r="DR190" s="31"/>
      <c r="DS190" s="31"/>
      <c r="DT190" s="31"/>
      <c r="DU190" s="33"/>
      <c r="DV190" s="33"/>
      <c r="DW190" s="33"/>
      <c r="DX190" s="33"/>
      <c r="DY190" s="36"/>
      <c r="DZ190" s="36"/>
      <c r="EA190" s="36"/>
      <c r="EB190" s="36"/>
      <c r="EC190" s="36"/>
      <c r="ED190" s="31"/>
      <c r="EE190" s="31"/>
      <c r="EF190" s="31"/>
      <c r="EG190" s="31"/>
      <c r="EH190" s="31"/>
      <c r="EI190" s="31"/>
      <c r="EJ190" s="31"/>
      <c r="EK190" s="31"/>
      <c r="EL190" s="31"/>
      <c r="EM190" s="31"/>
      <c r="EN190" s="34"/>
      <c r="EO190" s="34"/>
      <c r="EP190" s="34"/>
      <c r="EQ190" s="34"/>
      <c r="ER190" s="34"/>
      <c r="ES190" s="31"/>
      <c r="ET190" s="31"/>
      <c r="EU190" s="31"/>
      <c r="EV190" s="31"/>
      <c r="EW190" s="31"/>
      <c r="EX190" s="31"/>
      <c r="EY190" s="31"/>
      <c r="EZ190" s="31"/>
      <c r="FA190" s="31"/>
      <c r="FB190" s="31"/>
      <c r="FC190" s="31"/>
      <c r="FD190" s="31"/>
      <c r="FE190" s="31"/>
      <c r="FF190" s="31"/>
      <c r="FG190" s="31"/>
      <c r="FH190" s="36">
        <v>42</v>
      </c>
      <c r="FI190" s="40">
        <f t="shared" si="54"/>
        <v>43.854744344357186</v>
      </c>
      <c r="FJ190" s="40">
        <f t="shared" si="55"/>
        <v>0.676332928846477</v>
      </c>
      <c r="FK190" s="40">
        <f t="shared" si="56"/>
        <v>0.146130658949326</v>
      </c>
      <c r="FL190" s="40">
        <f t="shared" si="57"/>
        <v>-0.12471579440085806</v>
      </c>
      <c r="FM190" s="36"/>
      <c r="FN190" s="36"/>
      <c r="FO190" s="36"/>
      <c r="FP190" s="36"/>
      <c r="FQ190" s="36"/>
      <c r="FR190" s="34">
        <v>98.4</v>
      </c>
      <c r="FS190" s="38">
        <f t="shared" si="16"/>
        <v>96.781285432427424</v>
      </c>
      <c r="FT190" s="38">
        <f t="shared" si="17"/>
        <v>6.9892445427607475E-2</v>
      </c>
      <c r="FU190" s="38">
        <f t="shared" si="18"/>
        <v>-9.3900680806831532E-2</v>
      </c>
      <c r="FV190" s="38">
        <f t="shared" si="19"/>
        <v>1.4647155588214833E-2</v>
      </c>
      <c r="FW190" s="36">
        <v>99</v>
      </c>
      <c r="FX190" s="41">
        <f t="shared" si="12"/>
        <v>97.057606911010907</v>
      </c>
      <c r="FY190" s="41">
        <f t="shared" si="14"/>
        <v>2.6373300500398614E-2</v>
      </c>
      <c r="FZ190" s="41">
        <f t="shared" si="13"/>
        <v>-2.2459093634860306E-2</v>
      </c>
      <c r="GA190" s="41">
        <f t="shared" si="15"/>
        <v>2.2910885822010388E-3</v>
      </c>
      <c r="GB190" s="33"/>
      <c r="GC190" s="33"/>
      <c r="GD190" s="33"/>
      <c r="GE190" s="33"/>
      <c r="GF190" s="31"/>
      <c r="GG190" s="31"/>
      <c r="GH190" s="31"/>
      <c r="GI190" s="31"/>
      <c r="GJ190" s="31"/>
      <c r="GK190" s="31"/>
      <c r="GL190" s="31"/>
      <c r="GM190" s="31"/>
      <c r="GN190" s="31"/>
      <c r="GO190" s="31"/>
      <c r="GP190" s="31"/>
      <c r="GQ190" s="31"/>
      <c r="GR190" s="31"/>
      <c r="GS190" s="31"/>
      <c r="GT190" s="31"/>
      <c r="GU190" s="31"/>
      <c r="GV190" s="31"/>
      <c r="GW190" s="31"/>
      <c r="GX190" s="33"/>
      <c r="GY190" s="33"/>
      <c r="GZ190" s="33"/>
      <c r="HA190" s="33"/>
      <c r="HB190" s="36"/>
      <c r="HC190" s="36"/>
      <c r="HD190" s="36"/>
      <c r="HE190" s="36"/>
      <c r="HF190" s="36"/>
      <c r="HG190" s="36">
        <v>79</v>
      </c>
      <c r="HH190" s="39">
        <f t="shared" si="8"/>
        <v>75.205517048221409</v>
      </c>
      <c r="HI190" s="40">
        <f t="shared" si="9"/>
        <v>0.10861002836841781</v>
      </c>
      <c r="HJ190" s="39">
        <f t="shared" si="10"/>
        <v>-2.8101028788137025E-2</v>
      </c>
      <c r="HK190" s="39">
        <f t="shared" si="11"/>
        <v>2.7549937937419501E-5</v>
      </c>
      <c r="HL190" s="31">
        <v>88</v>
      </c>
      <c r="HM190" s="45">
        <f t="shared" si="44"/>
        <v>92.286940886307377</v>
      </c>
      <c r="HN190" s="45">
        <f t="shared" si="58"/>
        <v>0.29088185474899125</v>
      </c>
      <c r="HO190" s="45">
        <f t="shared" si="45"/>
        <v>-0.74798647731296075</v>
      </c>
      <c r="HP190" s="45">
        <f t="shared" si="46"/>
        <v>0.19974492572898997</v>
      </c>
      <c r="HQ190" s="31">
        <v>72.08</v>
      </c>
      <c r="HR190" s="37">
        <f t="shared" si="20"/>
        <v>72.699266402123286</v>
      </c>
      <c r="HS190" s="37">
        <f t="shared" si="23"/>
        <v>0.23318572790843026</v>
      </c>
      <c r="HT190" s="37">
        <f t="shared" si="21"/>
        <v>-8.4953186940332853E-2</v>
      </c>
      <c r="HU190" s="37">
        <f t="shared" si="22"/>
        <v>-2.9477937981116169E-3</v>
      </c>
      <c r="HV190" s="31"/>
      <c r="HW190" s="31"/>
      <c r="HX190" s="31"/>
      <c r="HY190" s="31"/>
      <c r="HZ190" s="31"/>
      <c r="IA190" s="31"/>
      <c r="IB190" s="31"/>
      <c r="IC190" s="31"/>
      <c r="ID190" s="31"/>
      <c r="IE190" s="31"/>
    </row>
    <row r="191" spans="1:239" x14ac:dyDescent="0.25">
      <c r="A191">
        <v>1962</v>
      </c>
      <c r="B191" s="34">
        <v>13.6</v>
      </c>
      <c r="C191" s="35">
        <f t="shared" si="33"/>
        <v>17.971966473914552</v>
      </c>
      <c r="D191" s="35">
        <f t="shared" si="34"/>
        <v>0.17887055411305836</v>
      </c>
      <c r="E191" s="35">
        <f t="shared" si="35"/>
        <v>8.5107403559527395E-2</v>
      </c>
      <c r="F191" s="35">
        <f t="shared" si="32"/>
        <v>4.7098097550436979E-4</v>
      </c>
      <c r="G191" s="31">
        <v>78</v>
      </c>
      <c r="H191" s="43">
        <f t="shared" si="47"/>
        <v>84.45767523959195</v>
      </c>
      <c r="I191" s="43">
        <f t="shared" si="48"/>
        <v>0.29731758582522005</v>
      </c>
      <c r="J191" s="37">
        <f t="shared" si="49"/>
        <v>-0.29701749859283649</v>
      </c>
      <c r="K191" s="37">
        <f t="shared" si="50"/>
        <v>1.6587222451691242E-2</v>
      </c>
      <c r="L191" s="34">
        <v>74</v>
      </c>
      <c r="M191" s="35">
        <f t="shared" si="0"/>
        <v>77.58416442490244</v>
      </c>
      <c r="N191" s="35">
        <f t="shared" si="7"/>
        <v>9.5063722128100117E-2</v>
      </c>
      <c r="O191" s="35">
        <f t="shared" si="1"/>
        <v>-3.26660094638941E-2</v>
      </c>
      <c r="P191" s="35">
        <f t="shared" si="2"/>
        <v>6.165365903188319E-4</v>
      </c>
      <c r="Q191" s="31">
        <v>10.199999999999999</v>
      </c>
      <c r="R191" s="46">
        <f t="shared" si="51"/>
        <v>10.750835515515485</v>
      </c>
      <c r="S191" s="46">
        <f t="shared" si="59"/>
        <v>0.3810431723650024</v>
      </c>
      <c r="T191" s="46">
        <f t="shared" si="52"/>
        <v>0.76022540352805557</v>
      </c>
      <c r="U191" s="46">
        <f t="shared" si="53"/>
        <v>0.13054820252011048</v>
      </c>
      <c r="V191" s="36"/>
      <c r="W191" s="36"/>
      <c r="X191" s="36"/>
      <c r="Y191" s="36"/>
      <c r="Z191" s="36"/>
      <c r="AA191" s="36"/>
      <c r="AB191" s="36"/>
      <c r="AC191" s="36"/>
      <c r="AD191" s="36"/>
      <c r="AE191" s="36"/>
      <c r="AF191" s="31"/>
      <c r="AG191" s="31"/>
      <c r="AH191" s="31"/>
      <c r="AI191" s="31"/>
      <c r="AJ191" s="31"/>
      <c r="AK191" s="31">
        <v>7.58</v>
      </c>
      <c r="AL191" s="37">
        <f t="shared" si="60"/>
        <v>9.7843673776756699</v>
      </c>
      <c r="AM191" s="46">
        <f t="shared" si="70"/>
        <v>0.50272051518783745</v>
      </c>
      <c r="AN191" s="37">
        <f t="shared" si="61"/>
        <v>1.4738169316318575</v>
      </c>
      <c r="AO191" s="37">
        <f t="shared" si="62"/>
        <v>0.39270635722582481</v>
      </c>
      <c r="AP191" s="31"/>
      <c r="AQ191" s="31"/>
      <c r="AR191" s="31"/>
      <c r="AS191" s="31"/>
      <c r="AT191" s="31"/>
      <c r="AU191" s="31"/>
      <c r="AV191" s="31"/>
      <c r="AW191" s="31"/>
      <c r="AX191" s="31"/>
      <c r="AY191" s="31"/>
      <c r="AZ191" s="31"/>
      <c r="BA191" s="31"/>
      <c r="BB191" s="31"/>
      <c r="BC191" s="31"/>
      <c r="BD191" s="31"/>
      <c r="BE191" s="34">
        <v>1.33</v>
      </c>
      <c r="BF191" s="38">
        <f t="shared" si="63"/>
        <v>6.1809925549623799</v>
      </c>
      <c r="BG191" s="35">
        <f t="shared" si="71"/>
        <v>0.17635360386228999</v>
      </c>
      <c r="BH191" s="38">
        <f t="shared" si="64"/>
        <v>0.30058133192937636</v>
      </c>
      <c r="BI191" s="38">
        <f t="shared" si="65"/>
        <v>5.4250318486910261E-2</v>
      </c>
      <c r="BJ191" s="31">
        <v>100</v>
      </c>
      <c r="BK191" s="37">
        <f t="shared" si="28"/>
        <v>98.350016725682806</v>
      </c>
      <c r="BL191" s="37">
        <f t="shared" si="29"/>
        <v>7.4777388477967194E-2</v>
      </c>
      <c r="BM191" s="37">
        <f t="shared" si="30"/>
        <v>-0.21325204567940712</v>
      </c>
      <c r="BN191" s="37">
        <f t="shared" si="31"/>
        <v>7.3381197909155232E-2</v>
      </c>
      <c r="BO191" s="31"/>
      <c r="BP191" s="31"/>
      <c r="BQ191" s="31"/>
      <c r="BR191" s="31"/>
      <c r="BS191" s="31"/>
      <c r="BT191" s="34"/>
      <c r="BU191" s="34"/>
      <c r="BV191" s="34"/>
      <c r="BW191" s="34"/>
      <c r="BX191" s="34"/>
      <c r="BY191" s="32"/>
      <c r="BZ191" s="32"/>
      <c r="CA191" s="32"/>
      <c r="CB191" s="32"/>
      <c r="CC191" s="31"/>
      <c r="CD191" s="31"/>
      <c r="CE191" s="31"/>
      <c r="CF191" s="31"/>
      <c r="CG191" s="31"/>
      <c r="CH191" s="34"/>
      <c r="CI191" s="34"/>
      <c r="CJ191" s="34"/>
      <c r="CK191" s="34"/>
      <c r="CL191" s="34"/>
      <c r="CM191" s="33">
        <v>25.42</v>
      </c>
      <c r="CN191" s="47">
        <f t="shared" si="66"/>
        <v>33.71008794521579</v>
      </c>
      <c r="CO191" s="47">
        <f t="shared" si="67"/>
        <v>4.2609727820487969E-2</v>
      </c>
      <c r="CP191" s="47">
        <f t="shared" si="68"/>
        <v>-3.4096878729057748E-3</v>
      </c>
      <c r="CQ191" s="34">
        <v>22</v>
      </c>
      <c r="CR191" s="35">
        <f t="shared" si="36"/>
        <v>23.274933130243479</v>
      </c>
      <c r="CS191" s="35">
        <f t="shared" si="37"/>
        <v>0.22583079890566918</v>
      </c>
      <c r="CT191" s="35">
        <f t="shared" si="38"/>
        <v>8.3984415612658292E-2</v>
      </c>
      <c r="CU191" s="35">
        <f t="shared" si="39"/>
        <v>-4.8285065707168165E-3</v>
      </c>
      <c r="CV191" s="34">
        <v>45.62</v>
      </c>
      <c r="CW191" s="35">
        <f t="shared" si="24"/>
        <v>45.193234360635486</v>
      </c>
      <c r="CX191" s="35">
        <f t="shared" si="25"/>
        <v>0.1996781340987786</v>
      </c>
      <c r="CY191" s="35">
        <f t="shared" si="26"/>
        <v>-7.8018206918300968E-3</v>
      </c>
      <c r="CZ191" s="35">
        <f t="shared" si="27"/>
        <v>-4.505009033781978E-3</v>
      </c>
      <c r="DA191" s="34">
        <v>9.5</v>
      </c>
      <c r="DB191" s="35">
        <f t="shared" si="40"/>
        <v>12.787914396250365</v>
      </c>
      <c r="DC191" s="35">
        <f t="shared" si="41"/>
        <v>0.10723020453738312</v>
      </c>
      <c r="DD191" s="35">
        <f t="shared" si="42"/>
        <v>4.4095648904969011E-2</v>
      </c>
      <c r="DE191" s="35">
        <f t="shared" si="43"/>
        <v>4.6210171403021741E-4</v>
      </c>
      <c r="DF191" s="31"/>
      <c r="DG191" s="31"/>
      <c r="DH191" s="31"/>
      <c r="DI191" s="31"/>
      <c r="DJ191" s="31"/>
      <c r="DK191" s="34">
        <v>95.8</v>
      </c>
      <c r="DL191" s="38">
        <f t="shared" si="3"/>
        <v>89.374133346591407</v>
      </c>
      <c r="DM191" s="38">
        <f t="shared" si="4"/>
        <v>9.9067977926189432E-2</v>
      </c>
      <c r="DN191" s="38">
        <f t="shared" si="5"/>
        <v>-5.2084844244758427E-2</v>
      </c>
      <c r="DO191" s="38">
        <f t="shared" si="6"/>
        <v>2.3745494407768617E-3</v>
      </c>
      <c r="DP191" s="31"/>
      <c r="DQ191" s="31"/>
      <c r="DR191" s="31"/>
      <c r="DS191" s="31"/>
      <c r="DT191" s="31"/>
      <c r="DU191" s="33"/>
      <c r="DV191" s="33"/>
      <c r="DW191" s="33"/>
      <c r="DX191" s="33"/>
      <c r="DY191" s="36"/>
      <c r="DZ191" s="36"/>
      <c r="EA191" s="36"/>
      <c r="EB191" s="36"/>
      <c r="EC191" s="36"/>
      <c r="ED191" s="31"/>
      <c r="EE191" s="31"/>
      <c r="EF191" s="31"/>
      <c r="EG191" s="31"/>
      <c r="EH191" s="31"/>
      <c r="EI191" s="31"/>
      <c r="EJ191" s="31"/>
      <c r="EK191" s="31"/>
      <c r="EL191" s="31"/>
      <c r="EM191" s="31"/>
      <c r="EN191" s="34"/>
      <c r="EO191" s="34"/>
      <c r="EP191" s="34"/>
      <c r="EQ191" s="34"/>
      <c r="ER191" s="34"/>
      <c r="ES191" s="31"/>
      <c r="ET191" s="31"/>
      <c r="EU191" s="31"/>
      <c r="EV191" s="31"/>
      <c r="EW191" s="31"/>
      <c r="EX191" s="31"/>
      <c r="EY191" s="31"/>
      <c r="EZ191" s="31"/>
      <c r="FA191" s="31"/>
      <c r="FB191" s="31"/>
      <c r="FC191" s="31"/>
      <c r="FD191" s="31"/>
      <c r="FE191" s="31"/>
      <c r="FF191" s="31"/>
      <c r="FG191" s="31"/>
      <c r="FH191" s="36">
        <v>43</v>
      </c>
      <c r="FI191" s="40">
        <f t="shared" si="54"/>
        <v>49.31720921229855</v>
      </c>
      <c r="FJ191" s="40">
        <f t="shared" si="55"/>
        <v>0.68657802428722048</v>
      </c>
      <c r="FK191" s="40">
        <f t="shared" si="56"/>
        <v>1.6482322460553703E-2</v>
      </c>
      <c r="FL191" s="40">
        <f t="shared" si="57"/>
        <v>-0.13254049952611419</v>
      </c>
      <c r="FM191" s="36"/>
      <c r="FN191" s="36"/>
      <c r="FO191" s="36"/>
      <c r="FP191" s="36"/>
      <c r="FQ191" s="36"/>
      <c r="FR191" s="34">
        <v>98.6</v>
      </c>
      <c r="FS191" s="38">
        <f t="shared" si="16"/>
        <v>97.295837860896228</v>
      </c>
      <c r="FT191" s="38">
        <f t="shared" si="17"/>
        <v>5.9031439627243568E-2</v>
      </c>
      <c r="FU191" s="38">
        <f t="shared" si="18"/>
        <v>-8.0181218577183161E-2</v>
      </c>
      <c r="FV191" s="38">
        <f t="shared" si="19"/>
        <v>1.2812953471924415E-2</v>
      </c>
      <c r="FW191" s="36">
        <v>99</v>
      </c>
      <c r="FX191" s="41">
        <f t="shared" si="12"/>
        <v>97.257736904194061</v>
      </c>
      <c r="FY191" s="41">
        <f t="shared" si="14"/>
        <v>2.3704766261800493E-2</v>
      </c>
      <c r="FZ191" s="41">
        <f t="shared" si="13"/>
        <v>-2.0271559747475312E-2</v>
      </c>
      <c r="GA191" s="41">
        <f t="shared" si="15"/>
        <v>2.0864538505769724E-3</v>
      </c>
      <c r="GB191" s="33"/>
      <c r="GC191" s="33"/>
      <c r="GD191" s="33"/>
      <c r="GE191" s="33"/>
      <c r="GF191" s="31"/>
      <c r="GG191" s="31"/>
      <c r="GH191" s="31"/>
      <c r="GI191" s="31"/>
      <c r="GJ191" s="31"/>
      <c r="GK191" s="31"/>
      <c r="GL191" s="31"/>
      <c r="GM191" s="31"/>
      <c r="GN191" s="31"/>
      <c r="GO191" s="31"/>
      <c r="GP191" s="31"/>
      <c r="GQ191" s="31"/>
      <c r="GR191" s="31"/>
      <c r="GS191" s="31"/>
      <c r="GT191" s="31"/>
      <c r="GU191" s="31"/>
      <c r="GV191" s="31"/>
      <c r="GW191" s="31"/>
      <c r="GX191" s="33"/>
      <c r="GY191" s="33"/>
      <c r="GZ191" s="33"/>
      <c r="HA191" s="33"/>
      <c r="HB191" s="36"/>
      <c r="HC191" s="36"/>
      <c r="HD191" s="36"/>
      <c r="HE191" s="36"/>
      <c r="HF191" s="36"/>
      <c r="HG191" s="36">
        <v>80</v>
      </c>
      <c r="HH191" s="39">
        <f t="shared" si="8"/>
        <v>76.060354830982348</v>
      </c>
      <c r="HI191" s="40">
        <f t="shared" si="9"/>
        <v>0.10510085499231388</v>
      </c>
      <c r="HJ191" s="39">
        <f t="shared" si="10"/>
        <v>-2.8032115959174399E-2</v>
      </c>
      <c r="HK191" s="39">
        <f t="shared" si="11"/>
        <v>1.0932226825721353E-4</v>
      </c>
      <c r="HL191" s="31">
        <v>89</v>
      </c>
      <c r="HM191" s="45">
        <f t="shared" si="44"/>
        <v>94.272123117281112</v>
      </c>
      <c r="HN191" s="45">
        <f t="shared" si="58"/>
        <v>0.20926922002183557</v>
      </c>
      <c r="HO191" s="45">
        <f t="shared" si="45"/>
        <v>-0.5630914377007592</v>
      </c>
      <c r="HP191" s="45">
        <f t="shared" si="46"/>
        <v>0.1683368318974322</v>
      </c>
      <c r="HQ191" s="31">
        <v>73.7</v>
      </c>
      <c r="HR191" s="37">
        <f t="shared" si="20"/>
        <v>74.52182830022933</v>
      </c>
      <c r="HS191" s="37">
        <f t="shared" si="23"/>
        <v>0.22240426886315609</v>
      </c>
      <c r="HT191" s="37">
        <f t="shared" si="21"/>
        <v>-8.7377090552588799E-2</v>
      </c>
      <c r="HU191" s="37">
        <f t="shared" si="22"/>
        <v>-1.9097215830452725E-3</v>
      </c>
      <c r="HV191" s="31"/>
      <c r="HW191" s="31"/>
      <c r="HX191" s="31"/>
      <c r="HY191" s="31"/>
      <c r="HZ191" s="31"/>
      <c r="IA191" s="31"/>
      <c r="IB191" s="31"/>
      <c r="IC191" s="31"/>
      <c r="ID191" s="31"/>
      <c r="IE191" s="31"/>
    </row>
    <row r="192" spans="1:239" x14ac:dyDescent="0.25">
      <c r="A192">
        <v>1963</v>
      </c>
      <c r="B192" s="34">
        <v>14.1</v>
      </c>
      <c r="C192" s="35">
        <f t="shared" si="33"/>
        <v>19.445529302761226</v>
      </c>
      <c r="D192" s="35">
        <f t="shared" si="34"/>
        <v>0.18952141081727036</v>
      </c>
      <c r="E192" s="35">
        <f t="shared" si="35"/>
        <v>8.5166136088554251E-2</v>
      </c>
      <c r="F192" s="35">
        <f t="shared" si="32"/>
        <v>-3.6988983909607776E-4</v>
      </c>
      <c r="G192" s="31">
        <v>80</v>
      </c>
      <c r="H192" s="43">
        <f t="shared" si="47"/>
        <v>86.690687172145672</v>
      </c>
      <c r="I192" s="43">
        <f t="shared" si="48"/>
        <v>0.26133259073520937</v>
      </c>
      <c r="J192" s="37">
        <f t="shared" si="49"/>
        <v>-0.27798725464492002</v>
      </c>
      <c r="K192" s="37">
        <f t="shared" si="50"/>
        <v>2.1123008549201582E-2</v>
      </c>
      <c r="L192" s="34">
        <v>80</v>
      </c>
      <c r="M192" s="35">
        <f t="shared" si="0"/>
        <v>78.328446989123009</v>
      </c>
      <c r="N192" s="35">
        <f t="shared" si="7"/>
        <v>9.1020511973266938E-2</v>
      </c>
      <c r="O192" s="35">
        <f t="shared" si="1"/>
        <v>-3.2013709020582558E-2</v>
      </c>
      <c r="P192" s="35">
        <f t="shared" si="2"/>
        <v>6.8640664241560116E-4</v>
      </c>
      <c r="Q192" s="31">
        <v>13</v>
      </c>
      <c r="R192" s="46">
        <f t="shared" si="51"/>
        <v>14.200351877741275</v>
      </c>
      <c r="S192" s="46">
        <f t="shared" si="59"/>
        <v>0.48385186641572253</v>
      </c>
      <c r="T192" s="46">
        <f t="shared" si="52"/>
        <v>0.88049918033842955</v>
      </c>
      <c r="U192" s="46">
        <f t="shared" si="53"/>
        <v>0.10508483271861814</v>
      </c>
      <c r="V192" s="36"/>
      <c r="W192" s="36"/>
      <c r="X192" s="36"/>
      <c r="Y192" s="36"/>
      <c r="Z192" s="36"/>
      <c r="AA192" s="36"/>
      <c r="AB192" s="36"/>
      <c r="AC192" s="36"/>
      <c r="AD192" s="36"/>
      <c r="AE192" s="36"/>
      <c r="AF192" s="31"/>
      <c r="AG192" s="31"/>
      <c r="AH192" s="31"/>
      <c r="AI192" s="31"/>
      <c r="AJ192" s="31"/>
      <c r="AK192" s="31">
        <v>11.49</v>
      </c>
      <c r="AL192" s="37">
        <f t="shared" si="60"/>
        <v>14.606572392752073</v>
      </c>
      <c r="AM192" s="46">
        <f t="shared" si="70"/>
        <v>0.71037034000206933</v>
      </c>
      <c r="AN192" s="37">
        <f t="shared" si="61"/>
        <v>1.8328607513922337</v>
      </c>
      <c r="AO192" s="37">
        <f t="shared" si="62"/>
        <v>0.29683737745934907</v>
      </c>
      <c r="AP192" s="31"/>
      <c r="AQ192" s="31"/>
      <c r="AR192" s="31"/>
      <c r="AS192" s="31"/>
      <c r="AT192" s="31"/>
      <c r="AU192" s="31"/>
      <c r="AV192" s="31"/>
      <c r="AW192" s="31"/>
      <c r="AX192" s="31"/>
      <c r="AY192" s="31"/>
      <c r="AZ192" s="31"/>
      <c r="BA192" s="31"/>
      <c r="BB192" s="31"/>
      <c r="BC192" s="31"/>
      <c r="BD192" s="31"/>
      <c r="BE192" s="34">
        <v>1.7</v>
      </c>
      <c r="BF192" s="38">
        <f t="shared" si="63"/>
        <v>7.7513584388923906</v>
      </c>
      <c r="BG192" s="35">
        <f t="shared" si="71"/>
        <v>0.21741696369513161</v>
      </c>
      <c r="BH192" s="38">
        <f t="shared" si="64"/>
        <v>0.35713707993642901</v>
      </c>
      <c r="BI192" s="38">
        <f t="shared" si="65"/>
        <v>5.8451730944846E-2</v>
      </c>
      <c r="BJ192" s="31"/>
      <c r="BK192" s="31"/>
      <c r="BL192" s="31"/>
      <c r="BM192" s="31"/>
      <c r="BN192" s="31"/>
      <c r="BO192" s="31"/>
      <c r="BP192" s="31"/>
      <c r="BQ192" s="31"/>
      <c r="BR192" s="31"/>
      <c r="BS192" s="31"/>
      <c r="BT192" s="34"/>
      <c r="BU192" s="34"/>
      <c r="BV192" s="34"/>
      <c r="BW192" s="34"/>
      <c r="BX192" s="34"/>
      <c r="BY192" s="32"/>
      <c r="BZ192" s="32"/>
      <c r="CA192" s="32"/>
      <c r="CB192" s="32"/>
      <c r="CC192" s="31"/>
      <c r="CD192" s="31"/>
      <c r="CE192" s="31"/>
      <c r="CF192" s="31"/>
      <c r="CG192" s="31"/>
      <c r="CH192" s="34"/>
      <c r="CI192" s="34"/>
      <c r="CJ192" s="34"/>
      <c r="CK192" s="34"/>
      <c r="CL192" s="34"/>
      <c r="CM192" s="33">
        <v>30.35</v>
      </c>
      <c r="CN192" s="47">
        <f t="shared" si="66"/>
        <v>35.440364565011926</v>
      </c>
      <c r="CO192" s="47">
        <f t="shared" si="67"/>
        <v>3.8993520114404399E-2</v>
      </c>
      <c r="CP192" s="47">
        <f t="shared" si="68"/>
        <v>-3.8192324505075719E-3</v>
      </c>
      <c r="CQ192" s="34">
        <v>23.2</v>
      </c>
      <c r="CR192" s="35">
        <f t="shared" si="36"/>
        <v>25.122706692523373</v>
      </c>
      <c r="CS192" s="35">
        <f t="shared" si="37"/>
        <v>0.23599691068457146</v>
      </c>
      <c r="CT192" s="35">
        <f t="shared" si="38"/>
        <v>7.8431608855530646E-2</v>
      </c>
      <c r="CU192" s="35">
        <f t="shared" si="39"/>
        <v>-6.2782968371394819E-3</v>
      </c>
      <c r="CV192" s="34">
        <v>47.6</v>
      </c>
      <c r="CW192" s="35">
        <f t="shared" si="24"/>
        <v>46.786011796147989</v>
      </c>
      <c r="CX192" s="35">
        <f t="shared" si="25"/>
        <v>0.19842344916893084</v>
      </c>
      <c r="CY192" s="35">
        <f t="shared" si="26"/>
        <v>-1.2254229023949232E-2</v>
      </c>
      <c r="CZ192" s="35">
        <f t="shared" si="27"/>
        <v>-4.3915993111070511E-3</v>
      </c>
      <c r="DA192" s="34">
        <v>10.7</v>
      </c>
      <c r="DB192" s="35">
        <f t="shared" si="40"/>
        <v>13.667870009106952</v>
      </c>
      <c r="DC192" s="35">
        <f t="shared" si="41"/>
        <v>0.11276557726601241</v>
      </c>
      <c r="DD192" s="35">
        <f t="shared" si="42"/>
        <v>4.4425306707561452E-2</v>
      </c>
      <c r="DE192" s="35">
        <f t="shared" si="43"/>
        <v>1.9207013399698297E-4</v>
      </c>
      <c r="DF192" s="31"/>
      <c r="DG192" s="31"/>
      <c r="DH192" s="31"/>
      <c r="DI192" s="31"/>
      <c r="DJ192" s="31"/>
      <c r="DK192" s="34">
        <v>96.2</v>
      </c>
      <c r="DL192" s="38">
        <f t="shared" si="3"/>
        <v>90.141032375749916</v>
      </c>
      <c r="DM192" s="38">
        <f t="shared" si="4"/>
        <v>9.2706687115978278E-2</v>
      </c>
      <c r="DN192" s="38">
        <f t="shared" si="5"/>
        <v>-4.9689732971179991E-2</v>
      </c>
      <c r="DO192" s="38">
        <f t="shared" si="6"/>
        <v>2.4110645314383539E-3</v>
      </c>
      <c r="DP192" s="31"/>
      <c r="DQ192" s="31"/>
      <c r="DR192" s="31"/>
      <c r="DS192" s="31"/>
      <c r="DT192" s="31"/>
      <c r="DU192" s="33"/>
      <c r="DV192" s="33"/>
      <c r="DW192" s="33"/>
      <c r="DX192" s="33"/>
      <c r="DY192" s="36"/>
      <c r="DZ192" s="36"/>
      <c r="EA192" s="36"/>
      <c r="EB192" s="36"/>
      <c r="EC192" s="36"/>
      <c r="ED192" s="31"/>
      <c r="EE192" s="31"/>
      <c r="EF192" s="31"/>
      <c r="EG192" s="31"/>
      <c r="EH192" s="31"/>
      <c r="EI192" s="31"/>
      <c r="EJ192" s="31"/>
      <c r="EK192" s="31"/>
      <c r="EL192" s="31"/>
      <c r="EM192" s="31"/>
      <c r="EN192" s="34"/>
      <c r="EO192" s="34"/>
      <c r="EP192" s="34"/>
      <c r="EQ192" s="34"/>
      <c r="ER192" s="34"/>
      <c r="ES192" s="31"/>
      <c r="ET192" s="31"/>
      <c r="EU192" s="31"/>
      <c r="EV192" s="31"/>
      <c r="EW192" s="31"/>
      <c r="EX192" s="31"/>
      <c r="EY192" s="31"/>
      <c r="EZ192" s="31"/>
      <c r="FA192" s="31"/>
      <c r="FB192" s="31"/>
      <c r="FC192" s="31"/>
      <c r="FD192" s="31"/>
      <c r="FE192" s="31"/>
      <c r="FF192" s="31"/>
      <c r="FG192" s="31"/>
      <c r="FH192" s="36">
        <v>48</v>
      </c>
      <c r="FI192" s="40">
        <f t="shared" si="54"/>
        <v>54.796024690479449</v>
      </c>
      <c r="FJ192" s="40">
        <f t="shared" si="55"/>
        <v>0.68038787723688043</v>
      </c>
      <c r="FK192" s="40">
        <f t="shared" si="56"/>
        <v>-0.11473048570421865</v>
      </c>
      <c r="FL192" s="40">
        <f t="shared" si="57"/>
        <v>-0.12779158596368517</v>
      </c>
      <c r="FM192" s="36"/>
      <c r="FN192" s="36"/>
      <c r="FO192" s="36"/>
      <c r="FP192" s="36"/>
      <c r="FQ192" s="36"/>
      <c r="FR192" s="34">
        <v>98.8</v>
      </c>
      <c r="FS192" s="38">
        <f t="shared" si="16"/>
        <v>97.730061843066267</v>
      </c>
      <c r="FT192" s="38">
        <f t="shared" si="17"/>
        <v>4.977354612825205E-2</v>
      </c>
      <c r="FU192" s="38">
        <f t="shared" si="18"/>
        <v>-6.8227103526300778E-2</v>
      </c>
      <c r="FV192" s="38">
        <f t="shared" si="19"/>
        <v>1.1121105289124399E-2</v>
      </c>
      <c r="FW192" s="36">
        <v>99</v>
      </c>
      <c r="FX192" s="41">
        <f t="shared" si="12"/>
        <v>97.437578902053716</v>
      </c>
      <c r="FY192" s="41">
        <f t="shared" si="14"/>
        <v>2.1297192628261224E-2</v>
      </c>
      <c r="FZ192" s="41">
        <f t="shared" si="13"/>
        <v>-1.8281263345632619E-2</v>
      </c>
      <c r="GA192" s="41">
        <f t="shared" si="15"/>
        <v>1.8965786485367158E-3</v>
      </c>
      <c r="GB192" s="33"/>
      <c r="GC192" s="33"/>
      <c r="GD192" s="33"/>
      <c r="GE192" s="33"/>
      <c r="GF192" s="31"/>
      <c r="GG192" s="31"/>
      <c r="GH192" s="31"/>
      <c r="GI192" s="31"/>
      <c r="GJ192" s="31"/>
      <c r="GK192" s="31"/>
      <c r="GL192" s="31"/>
      <c r="GM192" s="31"/>
      <c r="GN192" s="31"/>
      <c r="GO192" s="31"/>
      <c r="GP192" s="31"/>
      <c r="GQ192" s="31"/>
      <c r="GR192" s="31"/>
      <c r="GS192" s="31"/>
      <c r="GT192" s="31"/>
      <c r="GU192" s="31"/>
      <c r="GV192" s="31"/>
      <c r="GW192" s="31"/>
      <c r="GX192" s="33"/>
      <c r="GY192" s="33"/>
      <c r="GZ192" s="33"/>
      <c r="HA192" s="33"/>
      <c r="HB192" s="36"/>
      <c r="HC192" s="36"/>
      <c r="HD192" s="36"/>
      <c r="HE192" s="36"/>
      <c r="HF192" s="36"/>
      <c r="HG192" s="36">
        <v>81</v>
      </c>
      <c r="HH192" s="39">
        <f t="shared" si="8"/>
        <v>76.887167072028134</v>
      </c>
      <c r="HI192" s="40">
        <f t="shared" si="9"/>
        <v>0.10160528639099682</v>
      </c>
      <c r="HJ192" s="39">
        <f t="shared" si="10"/>
        <v>-2.7884320097924447E-2</v>
      </c>
      <c r="HK192" s="39">
        <f t="shared" si="11"/>
        <v>1.8528966064964791E-4</v>
      </c>
      <c r="HL192" s="31">
        <v>90</v>
      </c>
      <c r="HM192" s="45">
        <f t="shared" si="44"/>
        <v>95.691295704068779</v>
      </c>
      <c r="HN192" s="45">
        <f t="shared" si="58"/>
        <v>0.14865732012656951</v>
      </c>
      <c r="HO192" s="45">
        <f t="shared" si="45"/>
        <v>-0.41267895559034495</v>
      </c>
      <c r="HP192" s="45">
        <f t="shared" si="46"/>
        <v>0.13257677274269886</v>
      </c>
      <c r="HQ192" s="31">
        <v>76.03</v>
      </c>
      <c r="HR192" s="37">
        <f t="shared" si="20"/>
        <v>76.257097003454518</v>
      </c>
      <c r="HS192" s="37">
        <f t="shared" si="23"/>
        <v>0.21138339095792608</v>
      </c>
      <c r="HT192" s="37">
        <f t="shared" si="21"/>
        <v>-8.8795120743689518E-2</v>
      </c>
      <c r="HU192" s="37">
        <f t="shared" si="22"/>
        <v>-9.3896210577459937E-4</v>
      </c>
      <c r="HV192" s="31"/>
      <c r="HW192" s="31"/>
      <c r="HX192" s="31"/>
      <c r="HY192" s="31"/>
      <c r="HZ192" s="31"/>
      <c r="IA192" s="31"/>
      <c r="IB192" s="31"/>
      <c r="IC192" s="31"/>
      <c r="ID192" s="31"/>
      <c r="IE192" s="31"/>
    </row>
    <row r="193" spans="1:239" x14ac:dyDescent="0.25">
      <c r="A193">
        <v>1964</v>
      </c>
      <c r="B193" s="34">
        <v>15.7</v>
      </c>
      <c r="C193" s="35">
        <f t="shared" si="33"/>
        <v>21.00418419057576</v>
      </c>
      <c r="D193" s="35">
        <f t="shared" si="34"/>
        <v>0.20012505691544269</v>
      </c>
      <c r="E193" s="35">
        <f t="shared" si="35"/>
        <v>8.4336471842387253E-2</v>
      </c>
      <c r="F193" s="35">
        <f t="shared" si="32"/>
        <v>-1.3040488775827796E-3</v>
      </c>
      <c r="G193" s="31">
        <v>82</v>
      </c>
      <c r="H193" s="43">
        <f t="shared" si="47"/>
        <v>88.646005276238228</v>
      </c>
      <c r="I193" s="43">
        <f t="shared" si="48"/>
        <v>0.22796771851508416</v>
      </c>
      <c r="J193" s="37">
        <f t="shared" si="49"/>
        <v>-0.25541913318907045</v>
      </c>
      <c r="K193" s="37">
        <f t="shared" si="50"/>
        <v>2.3718552164864303E-2</v>
      </c>
      <c r="L193" s="34">
        <v>78</v>
      </c>
      <c r="M193" s="35">
        <f t="shared" ref="M193:M244" si="72">$L$5/(1+$L$2*EXP(-$L$3*($A193-$A$129)))</f>
        <v>79.040721256139022</v>
      </c>
      <c r="N193" s="35">
        <f t="shared" si="7"/>
        <v>8.7063001062647152E-2</v>
      </c>
      <c r="O193" s="35">
        <f t="shared" ref="O193:O244" si="73">-((L$2*L$5*(L$3^2)*EXP(L$3*($A193-$A$129))*(EXP(L$3*($A193-$A$129))-L$2))/((EXP(L$3*($A193-$A$129))+L$2)^3))</f>
        <v>-3.129644651096599E-2</v>
      </c>
      <c r="P193" s="35">
        <f t="shared" ref="P193:P244" si="74">(L$2*L$5*L$3^3*EXP(L$3*($A193-$A$129))*(EXP(2*L$3*($A193-$A$129))-4*L$2*EXP(L$3*($A193-$A$129))+L$2^2))/(EXP(L$3*($A193-$A$129))+L$2)^4</f>
        <v>7.4652823676600653E-4</v>
      </c>
      <c r="Q193" s="31">
        <v>17</v>
      </c>
      <c r="R193" s="46">
        <f t="shared" si="51"/>
        <v>18.52692170148293</v>
      </c>
      <c r="S193" s="46">
        <f t="shared" si="59"/>
        <v>0.59943928207890196</v>
      </c>
      <c r="T193" s="46">
        <f t="shared" si="52"/>
        <v>0.95900793158332698</v>
      </c>
      <c r="U193" s="46">
        <f t="shared" si="53"/>
        <v>4.5659744432838864E-2</v>
      </c>
      <c r="V193" s="36"/>
      <c r="W193" s="36"/>
      <c r="X193" s="36"/>
      <c r="Y193" s="36"/>
      <c r="Z193" s="36"/>
      <c r="AA193" s="36"/>
      <c r="AB193" s="36"/>
      <c r="AC193" s="36"/>
      <c r="AD193" s="36"/>
      <c r="AE193" s="36"/>
      <c r="AF193" s="31"/>
      <c r="AG193" s="31"/>
      <c r="AH193" s="31"/>
      <c r="AI193" s="31"/>
      <c r="AJ193" s="31"/>
      <c r="AK193" s="31">
        <v>20.48</v>
      </c>
      <c r="AL193" s="37">
        <f t="shared" si="60"/>
        <v>21.245700682836482</v>
      </c>
      <c r="AM193" s="46">
        <f t="shared" si="70"/>
        <v>0.9529220780938058</v>
      </c>
      <c r="AN193" s="37">
        <f t="shared" si="61"/>
        <v>1.9974789283404464</v>
      </c>
      <c r="AO193" s="37">
        <f t="shared" si="62"/>
        <v>-6.1942726204906075E-3</v>
      </c>
      <c r="AP193" s="31"/>
      <c r="AQ193" s="31"/>
      <c r="AR193" s="31"/>
      <c r="AS193" s="31"/>
      <c r="AT193" s="31"/>
      <c r="AU193" s="31"/>
      <c r="AV193" s="31"/>
      <c r="AW193" s="31"/>
      <c r="AX193" s="31"/>
      <c r="AY193" s="31"/>
      <c r="AZ193" s="31"/>
      <c r="BA193" s="31"/>
      <c r="BB193" s="31"/>
      <c r="BC193" s="31"/>
      <c r="BD193" s="31"/>
      <c r="BE193" s="34">
        <v>3.31</v>
      </c>
      <c r="BF193" s="38">
        <f t="shared" si="63"/>
        <v>9.6790927145012606</v>
      </c>
      <c r="BG193" s="35">
        <f t="shared" si="71"/>
        <v>0.26575226477808883</v>
      </c>
      <c r="BH193" s="38">
        <f t="shared" si="64"/>
        <v>0.41637753847689307</v>
      </c>
      <c r="BI193" s="38">
        <f t="shared" si="65"/>
        <v>5.9316745445007965E-2</v>
      </c>
      <c r="BJ193" s="31"/>
      <c r="BK193" s="31"/>
      <c r="BL193" s="31"/>
      <c r="BM193" s="31"/>
      <c r="BN193" s="31"/>
      <c r="BO193" s="31"/>
      <c r="BP193" s="31"/>
      <c r="BQ193" s="31"/>
      <c r="BR193" s="31"/>
      <c r="BS193" s="31"/>
      <c r="BT193" s="34"/>
      <c r="BU193" s="34"/>
      <c r="BV193" s="34"/>
      <c r="BW193" s="34"/>
      <c r="BX193" s="34"/>
      <c r="BY193" s="32"/>
      <c r="BZ193" s="32"/>
      <c r="CA193" s="32"/>
      <c r="CB193" s="32"/>
      <c r="CC193" s="31"/>
      <c r="CD193" s="31"/>
      <c r="CE193" s="31"/>
      <c r="CF193" s="31"/>
      <c r="CG193" s="31"/>
      <c r="CH193" s="34"/>
      <c r="CI193" s="34"/>
      <c r="CJ193" s="34"/>
      <c r="CK193" s="34"/>
      <c r="CL193" s="34"/>
      <c r="CM193" s="33">
        <v>34.21</v>
      </c>
      <c r="CN193" s="47">
        <f t="shared" si="66"/>
        <v>37.209601529471492</v>
      </c>
      <c r="CO193" s="47">
        <f t="shared" si="67"/>
        <v>3.4979614990823076E-2</v>
      </c>
      <c r="CP193" s="47">
        <f t="shared" si="68"/>
        <v>-4.2037237534774024E-3</v>
      </c>
      <c r="CQ193" s="34">
        <v>24.2</v>
      </c>
      <c r="CR193" s="35">
        <f t="shared" si="36"/>
        <v>27.048791225395426</v>
      </c>
      <c r="CS193" s="35">
        <f t="shared" si="37"/>
        <v>0.24537841699280297</v>
      </c>
      <c r="CT193" s="35">
        <f t="shared" si="38"/>
        <v>7.1433662301994119E-2</v>
      </c>
      <c r="CU193" s="35">
        <f t="shared" si="39"/>
        <v>-7.7103978640729633E-3</v>
      </c>
      <c r="CV193" s="34">
        <v>49.44</v>
      </c>
      <c r="CW193" s="35">
        <f t="shared" si="24"/>
        <v>48.366546476796394</v>
      </c>
      <c r="CX193" s="35">
        <f t="shared" si="25"/>
        <v>0.19662031165226043</v>
      </c>
      <c r="CY193" s="35">
        <f t="shared" si="26"/>
        <v>-1.6569110857483162E-2</v>
      </c>
      <c r="CZ193" s="35">
        <f t="shared" si="27"/>
        <v>-4.2305002596747633E-3</v>
      </c>
      <c r="DA193" s="34">
        <v>11.8</v>
      </c>
      <c r="DB193" s="35">
        <f t="shared" si="40"/>
        <v>14.592227151727737</v>
      </c>
      <c r="DC193" s="35">
        <f t="shared" si="41"/>
        <v>0.11832464375646239</v>
      </c>
      <c r="DD193" s="35">
        <f t="shared" si="42"/>
        <v>4.4469714227136498E-2</v>
      </c>
      <c r="DE193" s="35">
        <f t="shared" si="43"/>
        <v>-1.081550210383571E-4</v>
      </c>
      <c r="DF193" s="31"/>
      <c r="DG193" s="31"/>
      <c r="DH193" s="31"/>
      <c r="DI193" s="31"/>
      <c r="DJ193" s="31"/>
      <c r="DK193" s="34">
        <v>96.6</v>
      </c>
      <c r="DL193" s="38">
        <f t="shared" ref="DL193:DL244" si="75">DK$5/(1+DK$2*EXP(-DK$3*($A193-$A$129)))</f>
        <v>90.858243597876978</v>
      </c>
      <c r="DM193" s="38">
        <f t="shared" ref="DM193:DM244" si="76">((DK$2*DK$5*DK$3*EXP(DK$3*($A193-$A$129))/(EXP(DK$3*($A193-$A$129))+DK$2)^2)/8)</f>
        <v>8.6646510143644842E-2</v>
      </c>
      <c r="DN193" s="38">
        <f t="shared" ref="DN193:DN244" si="77">-((DK$2*DK$5*(DK$3^2)*EXP(DK$3*($A193-$A$129))*(EXP(DK$3*($A193-$A$129))-DK$2))/((EXP(DK$3*($A193-$A$129))+DK$2)^3))</f>
        <v>-4.7271331141166668E-2</v>
      </c>
      <c r="DO193" s="38">
        <f t="shared" ref="DO193:DO244" si="78">(DK$2*DK$5*DK$3^3*EXP(DK$3*($A193-$A$129))*(EXP(2*DK$3*($A193-$A$129))-4*DK$2*EXP(DK$3*($A193-$A$129))+DK$2^2))/(EXP(DK$3*($A193-$A$129))+DK$2)^4</f>
        <v>2.4217278784946089E-3</v>
      </c>
      <c r="DP193" s="31"/>
      <c r="DQ193" s="31"/>
      <c r="DR193" s="31"/>
      <c r="DS193" s="31"/>
      <c r="DT193" s="31"/>
      <c r="DU193" s="33"/>
      <c r="DV193" s="33"/>
      <c r="DW193" s="33"/>
      <c r="DX193" s="33"/>
      <c r="DY193" s="36"/>
      <c r="DZ193" s="36"/>
      <c r="EA193" s="36"/>
      <c r="EB193" s="36"/>
      <c r="EC193" s="36"/>
      <c r="ED193" s="31"/>
      <c r="EE193" s="31"/>
      <c r="EF193" s="31"/>
      <c r="EG193" s="31"/>
      <c r="EH193" s="31"/>
      <c r="EI193" s="31"/>
      <c r="EJ193" s="31"/>
      <c r="EK193" s="31"/>
      <c r="EL193" s="31"/>
      <c r="EM193" s="31"/>
      <c r="EN193" s="34"/>
      <c r="EO193" s="34"/>
      <c r="EP193" s="34"/>
      <c r="EQ193" s="34"/>
      <c r="ER193" s="34"/>
      <c r="ES193" s="31"/>
      <c r="ET193" s="31"/>
      <c r="EU193" s="31"/>
      <c r="EV193" s="31"/>
      <c r="EW193" s="31"/>
      <c r="EX193" s="31"/>
      <c r="EY193" s="31"/>
      <c r="EZ193" s="31"/>
      <c r="FA193" s="31"/>
      <c r="FB193" s="31"/>
      <c r="FC193" s="31"/>
      <c r="FD193" s="31"/>
      <c r="FE193" s="31"/>
      <c r="FF193" s="31"/>
      <c r="FG193" s="31"/>
      <c r="FH193" s="36">
        <v>53</v>
      </c>
      <c r="FI193" s="40">
        <f t="shared" si="54"/>
        <v>60.161014220420242</v>
      </c>
      <c r="FJ193" s="40">
        <f t="shared" si="55"/>
        <v>0.65834616199056417</v>
      </c>
      <c r="FK193" s="40">
        <f t="shared" si="56"/>
        <v>-0.2351972405902874</v>
      </c>
      <c r="FL193" s="40">
        <f t="shared" si="57"/>
        <v>-0.11140687152853665</v>
      </c>
      <c r="FM193" s="36"/>
      <c r="FN193" s="36"/>
      <c r="FO193" s="36"/>
      <c r="FP193" s="36"/>
      <c r="FQ193" s="36"/>
      <c r="FR193" s="34">
        <v>98.3</v>
      </c>
      <c r="FS193" s="38">
        <f t="shared" si="16"/>
        <v>98.095924339467132</v>
      </c>
      <c r="FT193" s="38">
        <f t="shared" si="17"/>
        <v>4.1907480323719729E-2</v>
      </c>
      <c r="FU193" s="38">
        <f t="shared" si="18"/>
        <v>-5.7885018914677393E-2</v>
      </c>
      <c r="FV193" s="38">
        <f t="shared" si="19"/>
        <v>9.5907679250933457E-3</v>
      </c>
      <c r="FW193" s="36">
        <v>99</v>
      </c>
      <c r="FX193" s="41">
        <f t="shared" si="12"/>
        <v>97.599124419955842</v>
      </c>
      <c r="FY193" s="41">
        <f t="shared" si="14"/>
        <v>1.9126841824628687E-2</v>
      </c>
      <c r="FZ193" s="41">
        <f t="shared" si="13"/>
        <v>-1.6473587489279441E-2</v>
      </c>
      <c r="GA193" s="41">
        <f t="shared" si="15"/>
        <v>1.7211423144556342E-3</v>
      </c>
      <c r="GB193" s="33"/>
      <c r="GC193" s="33"/>
      <c r="GD193" s="33"/>
      <c r="GE193" s="33"/>
      <c r="GF193" s="31"/>
      <c r="GG193" s="31"/>
      <c r="GH193" s="31"/>
      <c r="GI193" s="31"/>
      <c r="GJ193" s="31"/>
      <c r="GK193" s="31"/>
      <c r="GL193" s="31"/>
      <c r="GM193" s="31"/>
      <c r="GN193" s="31"/>
      <c r="GO193" s="31"/>
      <c r="GP193" s="31"/>
      <c r="GQ193" s="31"/>
      <c r="GR193" s="31"/>
      <c r="GS193" s="31"/>
      <c r="GT193" s="31"/>
      <c r="GU193" s="31"/>
      <c r="GV193" s="31"/>
      <c r="GW193" s="31"/>
      <c r="GX193" s="33">
        <v>23.43</v>
      </c>
      <c r="GY193" s="47">
        <f t="shared" si="69"/>
        <v>39.91830340787574</v>
      </c>
      <c r="GZ193" s="47">
        <f t="shared" ref="GZ193:GZ208" si="79">-((GX$2*GX$5*(GX$3^2)*EXP(GX$3*($A193-$A$193))*(EXP(GX$3*($A193-$A$193))-GX$2))/((EXP(GX$3*($A193-$A$193))+GX$2)^3))</f>
        <v>0.13346766365689977</v>
      </c>
      <c r="HA193" s="47">
        <f t="shared" ref="HA193:HA208" si="80">(GX$2*GX$5*GX$3^3*EXP(GX$3*($A193-$A$193))*(EXP(2*GX$3*($A193-$A$193))-4*GX$2*EXP(GX$3*($A193-$A$193))+GX$2^2))/(EXP(GX$3*($A193-$A$193))+GX$2)^4</f>
        <v>2.4757901718415291E-2</v>
      </c>
      <c r="HB193" s="36"/>
      <c r="HC193" s="36"/>
      <c r="HD193" s="36"/>
      <c r="HE193" s="36"/>
      <c r="HF193" s="36"/>
      <c r="HG193" s="36">
        <v>82</v>
      </c>
      <c r="HH193" s="39">
        <f t="shared" si="8"/>
        <v>77.686101077635755</v>
      </c>
      <c r="HI193" s="40">
        <f t="shared" si="9"/>
        <v>9.8132817240158321E-2</v>
      </c>
      <c r="HJ193" s="39">
        <f t="shared" si="10"/>
        <v>-2.7663512466084228E-2</v>
      </c>
      <c r="HK193" s="39">
        <f t="shared" si="11"/>
        <v>2.5533196264410421E-4</v>
      </c>
      <c r="HL193" s="31">
        <v>91</v>
      </c>
      <c r="HM193" s="45">
        <f t="shared" si="44"/>
        <v>96.694889800273344</v>
      </c>
      <c r="HN193" s="45">
        <f t="shared" si="58"/>
        <v>0.10465286547288057</v>
      </c>
      <c r="HO193" s="45">
        <f t="shared" si="45"/>
        <v>-0.29683286173315404</v>
      </c>
      <c r="HP193" s="45">
        <f t="shared" si="46"/>
        <v>9.9974762231833741E-2</v>
      </c>
      <c r="HQ193" s="31">
        <v>78.7</v>
      </c>
      <c r="HR193" s="37">
        <f t="shared" si="20"/>
        <v>77.903648189871973</v>
      </c>
      <c r="HS193" s="37">
        <f t="shared" si="23"/>
        <v>0.20024428181049597</v>
      </c>
      <c r="HT193" s="37">
        <f t="shared" si="21"/>
        <v>-8.9282539879821973E-2</v>
      </c>
      <c r="HU193" s="37">
        <f t="shared" si="22"/>
        <v>-5.0620802934155518E-5</v>
      </c>
      <c r="HV193" s="31"/>
      <c r="HW193" s="31"/>
      <c r="HX193" s="31"/>
      <c r="HY193" s="31"/>
      <c r="HZ193" s="31"/>
      <c r="IA193" s="31"/>
      <c r="IB193" s="31"/>
      <c r="IC193" s="31"/>
      <c r="ID193" s="31"/>
      <c r="IE193" s="31"/>
    </row>
    <row r="194" spans="1:239" x14ac:dyDescent="0.25">
      <c r="A194">
        <v>1965</v>
      </c>
      <c r="B194" s="34">
        <v>17.3</v>
      </c>
      <c r="C194" s="35">
        <f t="shared" si="33"/>
        <v>22.647094189645731</v>
      </c>
      <c r="D194" s="35">
        <f t="shared" si="34"/>
        <v>0.21056485942647912</v>
      </c>
      <c r="E194" s="35">
        <f t="shared" si="35"/>
        <v>8.2531268423173168E-2</v>
      </c>
      <c r="F194" s="35">
        <f t="shared" si="32"/>
        <v>-2.3183415659726357E-3</v>
      </c>
      <c r="G194" s="31">
        <v>84</v>
      </c>
      <c r="H194" s="43">
        <f t="shared" si="47"/>
        <v>90.346050518346729</v>
      </c>
      <c r="I194" s="43">
        <f t="shared" si="48"/>
        <v>0.19755120784194596</v>
      </c>
      <c r="J194" s="37">
        <f t="shared" si="49"/>
        <v>-0.23107671359792228</v>
      </c>
      <c r="K194" s="37">
        <f t="shared" si="50"/>
        <v>2.4734870721167038E-2</v>
      </c>
      <c r="L194" s="34">
        <v>79</v>
      </c>
      <c r="M194" s="35">
        <f t="shared" si="72"/>
        <v>79.721703693672026</v>
      </c>
      <c r="N194" s="35">
        <f t="shared" ref="N194:N244" si="81">((L$2*L$5*L$3*EXP(L$3*($A194-$A$129)))/(EXP(L$3*($A194-$A$129))+L$2)^2)/8</f>
        <v>8.319870918819823E-2</v>
      </c>
      <c r="O194" s="35">
        <f t="shared" si="73"/>
        <v>-3.0523756006302048E-2</v>
      </c>
      <c r="P194" s="35">
        <f t="shared" si="74"/>
        <v>7.9734143591792374E-4</v>
      </c>
      <c r="Q194" s="31">
        <v>21</v>
      </c>
      <c r="R194" s="46">
        <f t="shared" si="51"/>
        <v>23.805959319535535</v>
      </c>
      <c r="S194" s="46">
        <f t="shared" si="59"/>
        <v>0.72033497237512867</v>
      </c>
      <c r="T194" s="46">
        <f t="shared" si="52"/>
        <v>0.95912403761175202</v>
      </c>
      <c r="U194" s="46">
        <f t="shared" si="53"/>
        <v>-5.1373074699414059E-2</v>
      </c>
      <c r="V194" s="36"/>
      <c r="W194" s="36"/>
      <c r="X194" s="36"/>
      <c r="Y194" s="36"/>
      <c r="Z194" s="36"/>
      <c r="AA194" s="36"/>
      <c r="AB194" s="36"/>
      <c r="AC194" s="36"/>
      <c r="AD194" s="36"/>
      <c r="AE194" s="36"/>
      <c r="AF194" s="31"/>
      <c r="AG194" s="31"/>
      <c r="AH194" s="31"/>
      <c r="AI194" s="31"/>
      <c r="AJ194" s="31"/>
      <c r="AK194" s="31">
        <v>29.96</v>
      </c>
      <c r="AL194" s="37">
        <f t="shared" si="60"/>
        <v>29.847736038342369</v>
      </c>
      <c r="AM194" s="46">
        <f t="shared" si="70"/>
        <v>1.1925185547444639</v>
      </c>
      <c r="AN194" s="37">
        <f t="shared" si="61"/>
        <v>1.7519068727425315</v>
      </c>
      <c r="AO194" s="37">
        <f t="shared" si="62"/>
        <v>-0.50764677676347292</v>
      </c>
      <c r="AP194" s="31"/>
      <c r="AQ194" s="31"/>
      <c r="AR194" s="31"/>
      <c r="AS194" s="31"/>
      <c r="AT194" s="31"/>
      <c r="AU194" s="31"/>
      <c r="AV194" s="31"/>
      <c r="AW194" s="31"/>
      <c r="AX194" s="31"/>
      <c r="AY194" s="31"/>
      <c r="AZ194" s="31"/>
      <c r="BA194" s="31"/>
      <c r="BB194" s="31"/>
      <c r="BC194" s="31"/>
      <c r="BD194" s="31"/>
      <c r="BE194" s="34">
        <v>4.92</v>
      </c>
      <c r="BF194" s="38">
        <f t="shared" si="63"/>
        <v>12.023078140944389</v>
      </c>
      <c r="BG194" s="35">
        <f t="shared" si="71"/>
        <v>0.32144664853995381</v>
      </c>
      <c r="BH194" s="38">
        <f t="shared" si="64"/>
        <v>0.4739930606292832</v>
      </c>
      <c r="BI194" s="38">
        <f t="shared" si="65"/>
        <v>5.4842303023944362E-2</v>
      </c>
      <c r="BJ194" s="31"/>
      <c r="BK194" s="31"/>
      <c r="BL194" s="31"/>
      <c r="BM194" s="31"/>
      <c r="BN194" s="31"/>
      <c r="BO194" s="31"/>
      <c r="BP194" s="31"/>
      <c r="BQ194" s="31"/>
      <c r="BR194" s="31"/>
      <c r="BS194" s="31"/>
      <c r="BT194" s="34"/>
      <c r="BU194" s="34"/>
      <c r="BV194" s="34"/>
      <c r="BW194" s="34"/>
      <c r="BX194" s="34"/>
      <c r="BY194" s="32"/>
      <c r="BZ194" s="32"/>
      <c r="CA194" s="32"/>
      <c r="CB194" s="32"/>
      <c r="CC194" s="31"/>
      <c r="CD194" s="31"/>
      <c r="CE194" s="31"/>
      <c r="CF194" s="31"/>
      <c r="CG194" s="31"/>
      <c r="CH194" s="34"/>
      <c r="CI194" s="34"/>
      <c r="CJ194" s="34"/>
      <c r="CK194" s="34"/>
      <c r="CL194" s="34"/>
      <c r="CM194" s="33">
        <v>36.65</v>
      </c>
      <c r="CN194" s="47">
        <f t="shared" si="66"/>
        <v>39.013787359559743</v>
      </c>
      <c r="CO194" s="47">
        <f t="shared" si="67"/>
        <v>3.0597114299654619E-2</v>
      </c>
      <c r="CP194" s="47">
        <f t="shared" si="68"/>
        <v>-4.5551020623081093E-3</v>
      </c>
      <c r="CQ194" s="34">
        <v>26.4</v>
      </c>
      <c r="CR194" s="35">
        <f t="shared" si="36"/>
        <v>29.046192396937307</v>
      </c>
      <c r="CS194" s="35">
        <f t="shared" si="37"/>
        <v>0.25379685200478064</v>
      </c>
      <c r="CT194" s="35">
        <f t="shared" si="38"/>
        <v>6.3034135269770253E-2</v>
      </c>
      <c r="CU194" s="35">
        <f t="shared" si="39"/>
        <v>-9.0724597047815263E-3</v>
      </c>
      <c r="CV194" s="34">
        <v>51.19</v>
      </c>
      <c r="CW194" s="35">
        <f t="shared" si="24"/>
        <v>49.930527348586246</v>
      </c>
      <c r="CX194" s="35">
        <f t="shared" si="25"/>
        <v>0.19428881948289242</v>
      </c>
      <c r="CY194" s="35">
        <f t="shared" si="26"/>
        <v>-2.0700582558490398E-2</v>
      </c>
      <c r="CZ194" s="35">
        <f t="shared" si="27"/>
        <v>-4.0254912465675415E-3</v>
      </c>
      <c r="DA194" s="34">
        <v>13.5</v>
      </c>
      <c r="DB194" s="35">
        <f t="shared" si="40"/>
        <v>15.561027785767187</v>
      </c>
      <c r="DC194" s="35">
        <f t="shared" si="41"/>
        <v>0.12386989611483157</v>
      </c>
      <c r="DD194" s="35">
        <f t="shared" si="42"/>
        <v>4.419957020429497E-2</v>
      </c>
      <c r="DE194" s="35">
        <f t="shared" si="43"/>
        <v>-4.3662548490529723E-4</v>
      </c>
      <c r="DF194" s="31"/>
      <c r="DG194" s="31"/>
      <c r="DH194" s="31"/>
      <c r="DI194" s="31"/>
      <c r="DJ194" s="31"/>
      <c r="DK194" s="34">
        <v>96.9</v>
      </c>
      <c r="DL194" s="38">
        <f t="shared" si="75"/>
        <v>91.528183408555279</v>
      </c>
      <c r="DM194" s="38">
        <f t="shared" si="76"/>
        <v>8.0888816563977547E-2</v>
      </c>
      <c r="DN194" s="38">
        <f t="shared" si="77"/>
        <v>-4.4853721152353934E-2</v>
      </c>
      <c r="DO194" s="38">
        <f t="shared" si="78"/>
        <v>2.4100534811499924E-3</v>
      </c>
      <c r="DP194" s="31"/>
      <c r="DQ194" s="31"/>
      <c r="DR194" s="31"/>
      <c r="DS194" s="31"/>
      <c r="DT194" s="31"/>
      <c r="DU194" s="33"/>
      <c r="DV194" s="33"/>
      <c r="DW194" s="33"/>
      <c r="DX194" s="33"/>
      <c r="DY194" s="36"/>
      <c r="DZ194" s="36"/>
      <c r="EA194" s="36"/>
      <c r="EB194" s="36"/>
      <c r="EC194" s="36"/>
      <c r="ED194" s="31"/>
      <c r="EE194" s="31"/>
      <c r="EF194" s="31"/>
      <c r="EG194" s="31"/>
      <c r="EH194" s="31"/>
      <c r="EI194" s="31"/>
      <c r="EJ194" s="31"/>
      <c r="EK194" s="31"/>
      <c r="EL194" s="31"/>
      <c r="EM194" s="31"/>
      <c r="EN194" s="34"/>
      <c r="EO194" s="34"/>
      <c r="EP194" s="34"/>
      <c r="EQ194" s="34"/>
      <c r="ER194" s="34"/>
      <c r="ES194" s="31"/>
      <c r="ET194" s="31"/>
      <c r="EU194" s="31"/>
      <c r="EV194" s="31"/>
      <c r="EW194" s="31"/>
      <c r="EX194" s="31"/>
      <c r="EY194" s="31"/>
      <c r="EZ194" s="31"/>
      <c r="FA194" s="31"/>
      <c r="FB194" s="31"/>
      <c r="FC194" s="31"/>
      <c r="FD194" s="31"/>
      <c r="FE194" s="31"/>
      <c r="FF194" s="31"/>
      <c r="FG194" s="31"/>
      <c r="FH194" s="36">
        <v>59</v>
      </c>
      <c r="FI194" s="40">
        <f t="shared" si="54"/>
        <v>65.292571070742525</v>
      </c>
      <c r="FJ194" s="40">
        <f t="shared" si="55"/>
        <v>0.62246809851545903</v>
      </c>
      <c r="FK194" s="40">
        <f t="shared" si="56"/>
        <v>-0.33468670521217914</v>
      </c>
      <c r="FL194" s="40">
        <f t="shared" si="57"/>
        <v>-8.6490413183904546E-2</v>
      </c>
      <c r="FM194" s="36"/>
      <c r="FN194" s="36"/>
      <c r="FO194" s="36"/>
      <c r="FP194" s="36"/>
      <c r="FQ194" s="36"/>
      <c r="FR194" s="34">
        <v>99.5</v>
      </c>
      <c r="FS194" s="38">
        <f t="shared" si="16"/>
        <v>98.403781240051686</v>
      </c>
      <c r="FT194" s="38">
        <f t="shared" si="17"/>
        <v>3.5242002844156489E-2</v>
      </c>
      <c r="FU194" s="38">
        <f t="shared" si="18"/>
        <v>-4.898986305477282E-2</v>
      </c>
      <c r="FV194" s="38">
        <f t="shared" si="19"/>
        <v>8.227243487009336E-3</v>
      </c>
      <c r="FW194" s="36">
        <v>99</v>
      </c>
      <c r="FX194" s="41">
        <f t="shared" si="12"/>
        <v>97.744182317748908</v>
      </c>
      <c r="FY194" s="41">
        <f t="shared" si="14"/>
        <v>1.7171779045492681E-2</v>
      </c>
      <c r="FZ194" s="41">
        <f t="shared" si="13"/>
        <v>-1.4834331891692112E-2</v>
      </c>
      <c r="GA194" s="41">
        <f t="shared" si="15"/>
        <v>1.5596422449970131E-3</v>
      </c>
      <c r="GB194" s="33"/>
      <c r="GC194" s="33"/>
      <c r="GD194" s="33"/>
      <c r="GE194" s="33"/>
      <c r="GF194" s="31"/>
      <c r="GG194" s="31"/>
      <c r="GH194" s="31"/>
      <c r="GI194" s="31"/>
      <c r="GJ194" s="31"/>
      <c r="GK194" s="31"/>
      <c r="GL194" s="31"/>
      <c r="GM194" s="31"/>
      <c r="GN194" s="31"/>
      <c r="GO194" s="31"/>
      <c r="GP194" s="31"/>
      <c r="GQ194" s="31"/>
      <c r="GR194" s="31"/>
      <c r="GS194" s="31"/>
      <c r="GT194" s="31"/>
      <c r="GU194" s="31"/>
      <c r="GV194" s="31"/>
      <c r="GW194" s="31"/>
      <c r="GX194" s="33">
        <v>54.62</v>
      </c>
      <c r="GY194" s="47">
        <f t="shared" si="69"/>
        <v>45.133442255994595</v>
      </c>
      <c r="GZ194" s="47">
        <f t="shared" si="79"/>
        <v>0.16016192511393926</v>
      </c>
      <c r="HA194" s="47">
        <f t="shared" si="80"/>
        <v>2.8657485931027009E-2</v>
      </c>
      <c r="HB194" s="36"/>
      <c r="HC194" s="36"/>
      <c r="HD194" s="36"/>
      <c r="HE194" s="36"/>
      <c r="HF194" s="36"/>
      <c r="HG194" s="36">
        <v>85</v>
      </c>
      <c r="HH194" s="39">
        <f t="shared" si="8"/>
        <v>78.457377158902304</v>
      </c>
      <c r="HI194" s="40">
        <f t="shared" si="9"/>
        <v>9.4692202326995656E-2</v>
      </c>
      <c r="HJ194" s="39">
        <f t="shared" si="10"/>
        <v>-2.7375648056013988E-2</v>
      </c>
      <c r="HK194" s="39">
        <f t="shared" si="11"/>
        <v>3.1940078381006087E-4</v>
      </c>
      <c r="HL194" s="31">
        <v>92.6</v>
      </c>
      <c r="HM194" s="45">
        <f t="shared" si="44"/>
        <v>97.399166879125957</v>
      </c>
      <c r="HN194" s="45">
        <f t="shared" si="58"/>
        <v>7.3207775781026788E-2</v>
      </c>
      <c r="HO194" s="45">
        <f t="shared" si="45"/>
        <v>-0.21074197727992525</v>
      </c>
      <c r="HP194" s="45">
        <f t="shared" si="46"/>
        <v>7.325567941993559E-2</v>
      </c>
      <c r="HQ194" s="31">
        <v>80.599999999999994</v>
      </c>
      <c r="HR194" s="37">
        <f t="shared" si="20"/>
        <v>79.460987087152404</v>
      </c>
      <c r="HS194" s="37">
        <f t="shared" si="23"/>
        <v>0.18909787570749623</v>
      </c>
      <c r="HT194" s="37">
        <f t="shared" si="21"/>
        <v>-8.8927357197745638E-2</v>
      </c>
      <c r="HU194" s="37">
        <f t="shared" si="22"/>
        <v>7.4488299480474334E-4</v>
      </c>
      <c r="HV194" s="31"/>
      <c r="HW194" s="31"/>
      <c r="HX194" s="31"/>
      <c r="HY194" s="31"/>
      <c r="HZ194" s="31"/>
      <c r="IA194" s="31"/>
      <c r="IB194" s="31"/>
      <c r="IC194" s="31"/>
      <c r="ID194" s="31"/>
      <c r="IE194" s="31"/>
    </row>
    <row r="195" spans="1:239" x14ac:dyDescent="0.25">
      <c r="A195">
        <v>1966</v>
      </c>
      <c r="B195" s="34">
        <v>18.899999999999999</v>
      </c>
      <c r="C195" s="35">
        <f t="shared" si="33"/>
        <v>24.372448126798453</v>
      </c>
      <c r="D195" s="35">
        <f t="shared" si="34"/>
        <v>0.22071422346019487</v>
      </c>
      <c r="E195" s="35">
        <f t="shared" si="35"/>
        <v>7.9679152679440021E-2</v>
      </c>
      <c r="F195" s="35">
        <f t="shared" si="32"/>
        <v>-3.3943686230484735E-3</v>
      </c>
      <c r="G195" s="31">
        <v>86.5</v>
      </c>
      <c r="H195" s="43">
        <f t="shared" si="47"/>
        <v>91.815049564466065</v>
      </c>
      <c r="I195" s="43">
        <f t="shared" si="48"/>
        <v>0.17021405665083195</v>
      </c>
      <c r="J195" s="37">
        <f t="shared" si="49"/>
        <v>-0.20634953907888795</v>
      </c>
      <c r="K195" s="37">
        <f t="shared" si="50"/>
        <v>2.4549748319100853E-2</v>
      </c>
      <c r="L195" s="34">
        <v>79</v>
      </c>
      <c r="M195" s="35">
        <f t="shared" si="72"/>
        <v>80.37216623677331</v>
      </c>
      <c r="N195" s="35">
        <f t="shared" si="81"/>
        <v>7.9433993212900747E-2</v>
      </c>
      <c r="O195" s="35">
        <f t="shared" si="73"/>
        <v>-2.9704700365462106E-2</v>
      </c>
      <c r="P195" s="35">
        <f t="shared" si="74"/>
        <v>8.3934592358552817E-4</v>
      </c>
      <c r="Q195" s="31">
        <v>28</v>
      </c>
      <c r="R195" s="46">
        <f t="shared" si="51"/>
        <v>30.03468186018182</v>
      </c>
      <c r="S195" s="46">
        <f t="shared" si="59"/>
        <v>0.83451405805812962</v>
      </c>
      <c r="T195" s="46">
        <f t="shared" si="52"/>
        <v>0.84693029779407247</v>
      </c>
      <c r="U195" s="46">
        <f t="shared" si="53"/>
        <v>-0.17575978416625762</v>
      </c>
      <c r="V195" s="36">
        <v>1</v>
      </c>
      <c r="W195" s="40">
        <f t="shared" ref="W195:W213" si="82">V$5/(1+V$2*EXP(-V$3*($A195-$A$195)))</f>
        <v>2.7201775884471369</v>
      </c>
      <c r="X195" s="40">
        <f t="shared" ref="X195:X213" si="83">((V$2*V$5*V$3*EXP(V$3*($A195-$A$195))/(EXP(V$3*($A195-$A$195))+V$2)^2)/8)</f>
        <v>0.2136022227918265</v>
      </c>
      <c r="Y195" s="40">
        <f t="shared" ref="Y195:Y213" si="84">-((V$2*V$5*(V$3^2)*EXP(V$3*($A195-$A$195))*(EXP(V$3*($A195-$A$195))-V$2))/((EXP(V$3*($A195-$A$195))+V$2)^3))</f>
        <v>1.0434636256927967</v>
      </c>
      <c r="Z195" s="40">
        <f t="shared" ref="Z195:Z213" si="85">(V$2*V$5*V$3^3*EXP(V$3*($A195-$A$195))*(EXP(2*V$3*($A195-$A$195))-4*V$2*EXP(V$3*($A195-$A$195))+V$2^2))/(EXP(V$3*($A195-$A$195))+V$2)^4</f>
        <v>0.59946168098365271</v>
      </c>
      <c r="AA195" s="36"/>
      <c r="AB195" s="36"/>
      <c r="AC195" s="36"/>
      <c r="AD195" s="36"/>
      <c r="AE195" s="36"/>
      <c r="AF195" s="31"/>
      <c r="AG195" s="31"/>
      <c r="AH195" s="31"/>
      <c r="AI195" s="31"/>
      <c r="AJ195" s="31"/>
      <c r="AK195" s="31">
        <v>43.93</v>
      </c>
      <c r="AL195" s="37">
        <f t="shared" si="60"/>
        <v>40.156707725483635</v>
      </c>
      <c r="AM195" s="46">
        <f t="shared" si="70"/>
        <v>1.3686286797396883</v>
      </c>
      <c r="AN195" s="37">
        <f t="shared" si="61"/>
        <v>0.98208266520039278</v>
      </c>
      <c r="AO195" s="37">
        <f t="shared" si="62"/>
        <v>-1.0043152619870199</v>
      </c>
      <c r="AP195" s="31"/>
      <c r="AQ195" s="31"/>
      <c r="AR195" s="31"/>
      <c r="AS195" s="31"/>
      <c r="AT195" s="31"/>
      <c r="AU195" s="31"/>
      <c r="AV195" s="31"/>
      <c r="AW195" s="31"/>
      <c r="AX195" s="31"/>
      <c r="AY195" s="31"/>
      <c r="AZ195" s="31"/>
      <c r="BA195" s="31"/>
      <c r="BB195" s="31"/>
      <c r="BC195" s="31"/>
      <c r="BD195" s="31"/>
      <c r="BE195" s="34">
        <v>10.45</v>
      </c>
      <c r="BF195" s="38">
        <f t="shared" si="63"/>
        <v>14.840394293885183</v>
      </c>
      <c r="BG195" s="35">
        <f t="shared" si="71"/>
        <v>0.38391787276618006</v>
      </c>
      <c r="BH195" s="38">
        <f t="shared" si="64"/>
        <v>0.52355355953022187</v>
      </c>
      <c r="BI195" s="38">
        <f t="shared" si="65"/>
        <v>4.2852632326389604E-2</v>
      </c>
      <c r="BJ195" s="31"/>
      <c r="BK195" s="31"/>
      <c r="BL195" s="31"/>
      <c r="BM195" s="31"/>
      <c r="BN195" s="31"/>
      <c r="BO195" s="31"/>
      <c r="BP195" s="31"/>
      <c r="BQ195" s="31"/>
      <c r="BR195" s="31"/>
      <c r="BS195" s="31"/>
      <c r="BT195" s="34"/>
      <c r="BU195" s="34"/>
      <c r="BV195" s="34"/>
      <c r="BW195" s="34"/>
      <c r="BX195" s="34"/>
      <c r="BY195" s="32"/>
      <c r="BZ195" s="32"/>
      <c r="CA195" s="32"/>
      <c r="CB195" s="32"/>
      <c r="CC195" s="31"/>
      <c r="CD195" s="31"/>
      <c r="CE195" s="31"/>
      <c r="CF195" s="31"/>
      <c r="CG195" s="31"/>
      <c r="CH195" s="34"/>
      <c r="CI195" s="34"/>
      <c r="CJ195" s="34"/>
      <c r="CK195" s="34"/>
      <c r="CL195" s="34"/>
      <c r="CM195" s="33">
        <v>39.79</v>
      </c>
      <c r="CN195" s="47">
        <f t="shared" si="66"/>
        <v>40.848542640276072</v>
      </c>
      <c r="CO195" s="47">
        <f t="shared" si="67"/>
        <v>2.5883021220392398E-2</v>
      </c>
      <c r="CP195" s="47">
        <f t="shared" si="68"/>
        <v>-4.8656706881820581E-3</v>
      </c>
      <c r="CQ195" s="34">
        <v>30.5</v>
      </c>
      <c r="CR195" s="35">
        <f t="shared" si="36"/>
        <v>31.10651878051468</v>
      </c>
      <c r="CS195" s="35">
        <f t="shared" si="37"/>
        <v>0.26108252710200863</v>
      </c>
      <c r="CT195" s="35">
        <f t="shared" si="38"/>
        <v>5.3330257414242369E-2</v>
      </c>
      <c r="CU195" s="35">
        <f t="shared" si="39"/>
        <v>-1.0310020253481683E-2</v>
      </c>
      <c r="CV195" s="34">
        <v>52.88</v>
      </c>
      <c r="CW195" s="35">
        <f t="shared" si="24"/>
        <v>51.473826412257957</v>
      </c>
      <c r="CX195" s="35">
        <f t="shared" si="25"/>
        <v>0.1914545496778525</v>
      </c>
      <c r="CY195" s="35">
        <f t="shared" si="26"/>
        <v>-2.4607016854753038E-2</v>
      </c>
      <c r="CZ195" s="35">
        <f t="shared" si="27"/>
        <v>-3.7812776308493688E-3</v>
      </c>
      <c r="DA195" s="34">
        <v>15.7</v>
      </c>
      <c r="DB195" s="35">
        <f t="shared" si="40"/>
        <v>16.573999525360151</v>
      </c>
      <c r="DC195" s="35">
        <f t="shared" si="41"/>
        <v>0.12936030640890475</v>
      </c>
      <c r="DD195" s="35">
        <f t="shared" si="42"/>
        <v>4.3588025111944054E-2</v>
      </c>
      <c r="DE195" s="35">
        <f t="shared" si="43"/>
        <v>-7.9037456660497934E-4</v>
      </c>
      <c r="DF195" s="31"/>
      <c r="DG195" s="31"/>
      <c r="DH195" s="31"/>
      <c r="DI195" s="31"/>
      <c r="DJ195" s="31"/>
      <c r="DK195" s="34">
        <v>97.3</v>
      </c>
      <c r="DL195" s="38">
        <f t="shared" si="75"/>
        <v>92.153267697622724</v>
      </c>
      <c r="DM195" s="38">
        <f t="shared" si="76"/>
        <v>7.543218187346791E-2</v>
      </c>
      <c r="DN195" s="38">
        <f t="shared" si="77"/>
        <v>-4.2457554884608104E-2</v>
      </c>
      <c r="DO195" s="38">
        <f t="shared" si="78"/>
        <v>2.3793795675877446E-3</v>
      </c>
      <c r="DP195" s="31"/>
      <c r="DQ195" s="31"/>
      <c r="DR195" s="31"/>
      <c r="DS195" s="31"/>
      <c r="DT195" s="31"/>
      <c r="DU195" s="33"/>
      <c r="DV195" s="33"/>
      <c r="DW195" s="33"/>
      <c r="DX195" s="33"/>
      <c r="DY195" s="36"/>
      <c r="DZ195" s="36"/>
      <c r="EA195" s="36"/>
      <c r="EB195" s="36"/>
      <c r="EC195" s="36"/>
      <c r="ED195" s="31"/>
      <c r="EE195" s="31"/>
      <c r="EF195" s="31"/>
      <c r="EG195" s="31"/>
      <c r="EH195" s="31"/>
      <c r="EI195" s="31"/>
      <c r="EJ195" s="31"/>
      <c r="EK195" s="31"/>
      <c r="EL195" s="31"/>
      <c r="EM195" s="31"/>
      <c r="EN195" s="34"/>
      <c r="EO195" s="34"/>
      <c r="EP195" s="34"/>
      <c r="EQ195" s="34"/>
      <c r="ER195" s="34"/>
      <c r="ES195" s="31"/>
      <c r="ET195" s="31"/>
      <c r="EU195" s="31"/>
      <c r="EV195" s="31"/>
      <c r="EW195" s="31"/>
      <c r="EX195" s="31"/>
      <c r="EY195" s="31"/>
      <c r="EZ195" s="31"/>
      <c r="FA195" s="31"/>
      <c r="FB195" s="31"/>
      <c r="FC195" s="31"/>
      <c r="FD195" s="31"/>
      <c r="FE195" s="31"/>
      <c r="FF195" s="31"/>
      <c r="FG195" s="31"/>
      <c r="FH195" s="36">
        <v>65</v>
      </c>
      <c r="FI195" s="40">
        <f t="shared" si="54"/>
        <v>70.091744124017865</v>
      </c>
      <c r="FJ195" s="40">
        <f t="shared" si="55"/>
        <v>0.57582277702643658</v>
      </c>
      <c r="FK195" s="40">
        <f t="shared" si="56"/>
        <v>-0.40676851803399505</v>
      </c>
      <c r="FL195" s="40">
        <f t="shared" si="57"/>
        <v>-5.7344509819208092E-2</v>
      </c>
      <c r="FM195" s="36"/>
      <c r="FN195" s="36"/>
      <c r="FO195" s="36"/>
      <c r="FP195" s="36"/>
      <c r="FQ195" s="36"/>
      <c r="FR195" s="34">
        <v>99.6</v>
      </c>
      <c r="FS195" s="38">
        <f t="shared" si="16"/>
        <v>98.662541520721916</v>
      </c>
      <c r="FT195" s="38">
        <f t="shared" si="17"/>
        <v>2.9606631034256592E-2</v>
      </c>
      <c r="FU195" s="38">
        <f t="shared" si="18"/>
        <v>-4.1376155251890215E-2</v>
      </c>
      <c r="FV195" s="38">
        <f t="shared" si="19"/>
        <v>7.0266639722161338E-3</v>
      </c>
      <c r="FW195" s="36">
        <v>99</v>
      </c>
      <c r="FX195" s="41">
        <f t="shared" si="12"/>
        <v>97.874392987282107</v>
      </c>
      <c r="FY195" s="41">
        <f t="shared" si="14"/>
        <v>1.5411810195051154E-2</v>
      </c>
      <c r="FZ195" s="41">
        <f t="shared" si="13"/>
        <v>-1.3349866720871665E-2</v>
      </c>
      <c r="GA195" s="41">
        <f t="shared" si="15"/>
        <v>1.411448248244393E-3</v>
      </c>
      <c r="GB195" s="33"/>
      <c r="GC195" s="33"/>
      <c r="GD195" s="33"/>
      <c r="GE195" s="33"/>
      <c r="GF195" s="31"/>
      <c r="GG195" s="31"/>
      <c r="GH195" s="31"/>
      <c r="GI195" s="31"/>
      <c r="GJ195" s="31"/>
      <c r="GK195" s="31"/>
      <c r="GL195" s="31"/>
      <c r="GM195" s="31"/>
      <c r="GN195" s="31"/>
      <c r="GO195" s="31"/>
      <c r="GP195" s="31"/>
      <c r="GQ195" s="31"/>
      <c r="GR195" s="31"/>
      <c r="GS195" s="31"/>
      <c r="GT195" s="31"/>
      <c r="GU195" s="31"/>
      <c r="GV195" s="31"/>
      <c r="GW195" s="31"/>
      <c r="GX195" s="33">
        <v>73.510000000000005</v>
      </c>
      <c r="GY195" s="47">
        <f t="shared" si="69"/>
        <v>50.457718134080409</v>
      </c>
      <c r="GZ195" s="47">
        <f t="shared" si="79"/>
        <v>0.19079771685000818</v>
      </c>
      <c r="HA195" s="47">
        <f t="shared" si="80"/>
        <v>3.2598080567642296E-2</v>
      </c>
      <c r="HB195" s="36"/>
      <c r="HC195" s="36"/>
      <c r="HD195" s="36"/>
      <c r="HE195" s="36"/>
      <c r="HF195" s="36"/>
      <c r="HG195" s="36">
        <v>86</v>
      </c>
      <c r="HH195" s="39">
        <f t="shared" si="8"/>
        <v>79.201282682457546</v>
      </c>
      <c r="HI195" s="40">
        <f t="shared" si="9"/>
        <v>9.1291450431272556E-2</v>
      </c>
      <c r="HJ195" s="39">
        <f t="shared" si="10"/>
        <v>-2.7026697153408229E-2</v>
      </c>
      <c r="HK195" s="39">
        <f t="shared" si="11"/>
        <v>3.775127734698055E-4</v>
      </c>
      <c r="HL195" s="31"/>
      <c r="HM195" s="45"/>
      <c r="HN195" s="45">
        <f t="shared" si="58"/>
        <v>5.0983842270529593E-2</v>
      </c>
      <c r="HO195" s="45">
        <f t="shared" si="45"/>
        <v>-0.14827251864095106</v>
      </c>
      <c r="HP195" s="45">
        <f t="shared" si="46"/>
        <v>5.2651499238101009E-2</v>
      </c>
      <c r="HQ195" s="31">
        <v>82.96</v>
      </c>
      <c r="HR195" s="37">
        <f t="shared" si="20"/>
        <v>80.929460843844751</v>
      </c>
      <c r="HS195" s="37">
        <f t="shared" si="23"/>
        <v>0.17804354806969536</v>
      </c>
      <c r="HT195" s="37">
        <f t="shared" si="21"/>
        <v>-8.7825773143476907E-2</v>
      </c>
      <c r="HU195" s="37">
        <f t="shared" si="22"/>
        <v>1.4415200264649955E-3</v>
      </c>
      <c r="HV195" s="31"/>
      <c r="HW195" s="31"/>
      <c r="HX195" s="31"/>
      <c r="HY195" s="31"/>
      <c r="HZ195" s="31"/>
      <c r="IA195" s="31"/>
      <c r="IB195" s="31"/>
      <c r="IC195" s="31"/>
      <c r="ID195" s="31"/>
      <c r="IE195" s="31"/>
    </row>
    <row r="196" spans="1:239" x14ac:dyDescent="0.25">
      <c r="A196">
        <v>1967</v>
      </c>
      <c r="B196" s="34">
        <v>20.5</v>
      </c>
      <c r="C196" s="35">
        <f t="shared" si="33"/>
        <v>26.17738966792993</v>
      </c>
      <c r="D196" s="35">
        <f t="shared" si="34"/>
        <v>0.23043889134464457</v>
      </c>
      <c r="E196" s="35">
        <f t="shared" si="35"/>
        <v>7.5729755369732893E-2</v>
      </c>
      <c r="F196" s="35">
        <f t="shared" si="32"/>
        <v>-4.5085644075466211E-3</v>
      </c>
      <c r="G196" s="31">
        <v>89.5</v>
      </c>
      <c r="H196" s="43">
        <f t="shared" si="47"/>
        <v>93.077644541115035</v>
      </c>
      <c r="I196" s="43">
        <f t="shared" si="48"/>
        <v>0.14593678550834024</v>
      </c>
      <c r="J196" s="37">
        <f t="shared" si="49"/>
        <v>-0.1822603455498453</v>
      </c>
      <c r="K196" s="37">
        <f t="shared" si="50"/>
        <v>2.3513465019798105E-2</v>
      </c>
      <c r="L196" s="34">
        <v>78</v>
      </c>
      <c r="M196" s="35">
        <f t="shared" si="72"/>
        <v>80.992927229275978</v>
      </c>
      <c r="N196" s="35">
        <f t="shared" si="81"/>
        <v>7.5774109370402756E-2</v>
      </c>
      <c r="O196" s="35">
        <f t="shared" si="73"/>
        <v>-2.8847819437501782E-2</v>
      </c>
      <c r="P196" s="35">
        <f t="shared" si="74"/>
        <v>8.7308557507247348E-4</v>
      </c>
      <c r="Q196" s="31">
        <v>36</v>
      </c>
      <c r="R196" s="46">
        <f t="shared" si="51"/>
        <v>37.099596993585408</v>
      </c>
      <c r="S196" s="46">
        <f t="shared" si="59"/>
        <v>0.9267240370701525</v>
      </c>
      <c r="T196" s="46">
        <f t="shared" si="52"/>
        <v>0.60770314368117773</v>
      </c>
      <c r="U196" s="46">
        <f t="shared" si="53"/>
        <v>-0.29943074844630047</v>
      </c>
      <c r="V196" s="36">
        <v>3.5</v>
      </c>
      <c r="W196" s="40">
        <f t="shared" si="82"/>
        <v>5.0636091203968894</v>
      </c>
      <c r="X196" s="40">
        <f t="shared" si="83"/>
        <v>0.38804190805221356</v>
      </c>
      <c r="Y196" s="40">
        <f t="shared" si="84"/>
        <v>1.8016587288659252</v>
      </c>
      <c r="Z196" s="40">
        <f t="shared" si="85"/>
        <v>0.92116239193082283</v>
      </c>
      <c r="AA196" s="36"/>
      <c r="AB196" s="36"/>
      <c r="AC196" s="36"/>
      <c r="AD196" s="36"/>
      <c r="AE196" s="36"/>
      <c r="AF196" s="31"/>
      <c r="AG196" s="31"/>
      <c r="AH196" s="31"/>
      <c r="AI196" s="31"/>
      <c r="AJ196" s="31"/>
      <c r="AK196" s="31">
        <v>53.1</v>
      </c>
      <c r="AL196" s="37">
        <f t="shared" si="60"/>
        <v>51.416605096333051</v>
      </c>
      <c r="AM196" s="46">
        <f t="shared" si="70"/>
        <v>1.4226671893619354</v>
      </c>
      <c r="AN196" s="37">
        <f t="shared" si="61"/>
        <v>-0.14691770772813961</v>
      </c>
      <c r="AO196" s="37">
        <f t="shared" si="62"/>
        <v>-1.1784748043760744</v>
      </c>
      <c r="AP196" s="31"/>
      <c r="AQ196" s="31"/>
      <c r="AR196" s="31"/>
      <c r="AS196" s="31"/>
      <c r="AT196" s="31"/>
      <c r="AU196" s="31"/>
      <c r="AV196" s="31"/>
      <c r="AW196" s="31"/>
      <c r="AX196" s="31"/>
      <c r="AY196" s="31"/>
      <c r="AZ196" s="31"/>
      <c r="BA196" s="31"/>
      <c r="BB196" s="31"/>
      <c r="BC196" s="31"/>
      <c r="BD196" s="31"/>
      <c r="BE196" s="34">
        <v>16.54</v>
      </c>
      <c r="BF196" s="38">
        <f t="shared" si="63"/>
        <v>18.179891559020824</v>
      </c>
      <c r="BG196" s="35">
        <f t="shared" si="71"/>
        <v>0.4516478173706493</v>
      </c>
      <c r="BH196" s="38">
        <f t="shared" si="64"/>
        <v>0.5565732649513232</v>
      </c>
      <c r="BI196" s="38">
        <f t="shared" si="65"/>
        <v>2.1526357177512178E-2</v>
      </c>
      <c r="BJ196" s="31"/>
      <c r="BK196" s="31"/>
      <c r="BL196" s="31"/>
      <c r="BM196" s="31"/>
      <c r="BN196" s="31"/>
      <c r="BO196" s="31"/>
      <c r="BP196" s="31"/>
      <c r="BQ196" s="31"/>
      <c r="BR196" s="31"/>
      <c r="BS196" s="31"/>
      <c r="BT196" s="34"/>
      <c r="BU196" s="34"/>
      <c r="BV196" s="34"/>
      <c r="BW196" s="34"/>
      <c r="BX196" s="34"/>
      <c r="BY196" s="32"/>
      <c r="BZ196" s="32"/>
      <c r="CA196" s="32"/>
      <c r="CB196" s="32"/>
      <c r="CC196" s="31"/>
      <c r="CD196" s="31"/>
      <c r="CE196" s="31"/>
      <c r="CF196" s="31"/>
      <c r="CG196" s="31"/>
      <c r="CH196" s="34"/>
      <c r="CI196" s="34"/>
      <c r="CJ196" s="34"/>
      <c r="CK196" s="34"/>
      <c r="CL196" s="34"/>
      <c r="CM196" s="33">
        <v>39.07</v>
      </c>
      <c r="CN196" s="47">
        <f t="shared" si="66"/>
        <v>42.70915698200325</v>
      </c>
      <c r="CO196" s="47">
        <f t="shared" si="67"/>
        <v>2.0881738428082185E-2</v>
      </c>
      <c r="CP196" s="47">
        <f t="shared" si="68"/>
        <v>-5.128373143572615E-3</v>
      </c>
      <c r="CQ196" s="34">
        <v>34.6</v>
      </c>
      <c r="CR196" s="35">
        <f t="shared" si="36"/>
        <v>33.220079123119184</v>
      </c>
      <c r="CS196" s="35">
        <f t="shared" si="37"/>
        <v>0.26708130289942023</v>
      </c>
      <c r="CT196" s="35">
        <f t="shared" si="38"/>
        <v>4.2473370305681366E-2</v>
      </c>
      <c r="CU196" s="35">
        <f t="shared" si="39"/>
        <v>-1.1369921406470144E-2</v>
      </c>
      <c r="CV196" s="34">
        <v>54.56</v>
      </c>
      <c r="CW196" s="35">
        <f t="shared" si="24"/>
        <v>52.992540280679776</v>
      </c>
      <c r="CX196" s="35">
        <f t="shared" si="25"/>
        <v>0.18814797206817449</v>
      </c>
      <c r="CY196" s="35">
        <f t="shared" si="26"/>
        <v>-2.8251880057889367E-2</v>
      </c>
      <c r="CZ196" s="35">
        <f t="shared" si="27"/>
        <v>-3.5033088004187795E-3</v>
      </c>
      <c r="DA196" s="34">
        <v>18.100000000000001</v>
      </c>
      <c r="DB196" s="35">
        <f t="shared" si="40"/>
        <v>17.630528875005083</v>
      </c>
      <c r="DC196" s="35">
        <f t="shared" si="41"/>
        <v>0.1347516980426112</v>
      </c>
      <c r="DD196" s="35">
        <f t="shared" si="42"/>
        <v>4.2611728239141194E-2</v>
      </c>
      <c r="DE196" s="35">
        <f t="shared" si="43"/>
        <v>-1.1653659637359481E-3</v>
      </c>
      <c r="DF196" s="31"/>
      <c r="DG196" s="31"/>
      <c r="DH196" s="31"/>
      <c r="DI196" s="31"/>
      <c r="DJ196" s="31"/>
      <c r="DK196" s="34">
        <v>97.5</v>
      </c>
      <c r="DL196" s="38">
        <f t="shared" si="75"/>
        <v>92.735891180611645</v>
      </c>
      <c r="DM196" s="38">
        <f t="shared" si="76"/>
        <v>7.0272804327997707E-2</v>
      </c>
      <c r="DN196" s="38">
        <f t="shared" si="77"/>
        <v>-4.0100253039394733E-2</v>
      </c>
      <c r="DO196" s="38">
        <f t="shared" si="78"/>
        <v>2.3328242337459846E-3</v>
      </c>
      <c r="DP196" s="31"/>
      <c r="DQ196" s="31"/>
      <c r="DR196" s="31"/>
      <c r="DS196" s="31"/>
      <c r="DT196" s="31"/>
      <c r="DU196" s="33"/>
      <c r="DV196" s="33"/>
      <c r="DW196" s="33"/>
      <c r="DX196" s="33"/>
      <c r="DY196" s="36"/>
      <c r="DZ196" s="36"/>
      <c r="EA196" s="36"/>
      <c r="EB196" s="36"/>
      <c r="EC196" s="36"/>
      <c r="ED196" s="31"/>
      <c r="EE196" s="31"/>
      <c r="EF196" s="31"/>
      <c r="EG196" s="31"/>
      <c r="EH196" s="31"/>
      <c r="EI196" s="31"/>
      <c r="EJ196" s="31"/>
      <c r="EK196" s="31"/>
      <c r="EL196" s="31"/>
      <c r="EM196" s="31"/>
      <c r="EN196" s="34"/>
      <c r="EO196" s="34"/>
      <c r="EP196" s="34"/>
      <c r="EQ196" s="34"/>
      <c r="ER196" s="34"/>
      <c r="ES196" s="31"/>
      <c r="ET196" s="31"/>
      <c r="EU196" s="31"/>
      <c r="EV196" s="31"/>
      <c r="EW196" s="31"/>
      <c r="EX196" s="31"/>
      <c r="EY196" s="31"/>
      <c r="EZ196" s="31"/>
      <c r="FA196" s="31"/>
      <c r="FB196" s="31"/>
      <c r="FC196" s="31"/>
      <c r="FD196" s="31"/>
      <c r="FE196" s="31"/>
      <c r="FF196" s="31"/>
      <c r="FG196" s="31"/>
      <c r="FH196" s="36">
        <v>73</v>
      </c>
      <c r="FI196" s="40">
        <f t="shared" si="54"/>
        <v>74.486618299284842</v>
      </c>
      <c r="FJ196" s="40">
        <f t="shared" si="55"/>
        <v>0.52200801281266851</v>
      </c>
      <c r="FK196" s="40">
        <f t="shared" si="56"/>
        <v>-0.44941424683978948</v>
      </c>
      <c r="FL196" s="40">
        <f t="shared" si="57"/>
        <v>-2.8280759492576704E-2</v>
      </c>
      <c r="FM196" s="36"/>
      <c r="FN196" s="36"/>
      <c r="FO196" s="36"/>
      <c r="FP196" s="36"/>
      <c r="FQ196" s="36"/>
      <c r="FR196" s="34">
        <v>99.7</v>
      </c>
      <c r="FS196" s="38">
        <f t="shared" si="16"/>
        <v>98.879832117722017</v>
      </c>
      <c r="FT196" s="38">
        <f t="shared" si="17"/>
        <v>2.4851191792683931E-2</v>
      </c>
      <c r="FU196" s="38">
        <f t="shared" si="18"/>
        <v>-3.4885365760774077E-2</v>
      </c>
      <c r="FV196" s="38">
        <f t="shared" si="19"/>
        <v>5.9794905142833239E-3</v>
      </c>
      <c r="FW196" s="36">
        <v>99</v>
      </c>
      <c r="FX196" s="41">
        <f t="shared" si="12"/>
        <v>97.991241973532624</v>
      </c>
      <c r="FY196" s="41">
        <f t="shared" si="14"/>
        <v>1.3828403566764383E-2</v>
      </c>
      <c r="FZ196" s="41">
        <f t="shared" si="13"/>
        <v>-1.2007237548339699E-2</v>
      </c>
      <c r="GA196" s="41">
        <f t="shared" si="15"/>
        <v>1.2758461744008785E-3</v>
      </c>
      <c r="GB196" s="33"/>
      <c r="GC196" s="33"/>
      <c r="GD196" s="33"/>
      <c r="GE196" s="33"/>
      <c r="GF196" s="31"/>
      <c r="GG196" s="31"/>
      <c r="GH196" s="31"/>
      <c r="GI196" s="31"/>
      <c r="GJ196" s="31"/>
      <c r="GK196" s="31"/>
      <c r="GL196" s="31"/>
      <c r="GM196" s="31"/>
      <c r="GN196" s="31"/>
      <c r="GO196" s="31"/>
      <c r="GP196" s="31"/>
      <c r="GQ196" s="31"/>
      <c r="GR196" s="31"/>
      <c r="GS196" s="31"/>
      <c r="GT196" s="31"/>
      <c r="GU196" s="31"/>
      <c r="GV196" s="31"/>
      <c r="GW196" s="31"/>
      <c r="GX196" s="33">
        <v>84.9</v>
      </c>
      <c r="GY196" s="47">
        <f t="shared" si="69"/>
        <v>55.771633060447634</v>
      </c>
      <c r="GZ196" s="47">
        <f t="shared" si="79"/>
        <v>0.22526443347024236</v>
      </c>
      <c r="HA196" s="47">
        <f t="shared" si="80"/>
        <v>3.6252302346025361E-2</v>
      </c>
      <c r="HB196" s="36"/>
      <c r="HC196" s="36"/>
      <c r="HD196" s="36"/>
      <c r="HE196" s="36"/>
      <c r="HF196" s="36"/>
      <c r="HG196" s="36">
        <v>87</v>
      </c>
      <c r="HH196" s="39">
        <f t="shared" ref="HH196:HH231" si="86">HG$5/(1+HG$2*EXP(-HG$3*($A196-$A$132)))</f>
        <v>79.918166105306796</v>
      </c>
      <c r="HI196" s="40">
        <f t="shared" ref="HI196:HI231" si="87">((HG$2*HG$5*HG$3*EXP(HG$3*($A196-$A$132))/(EXP(HG$3*($A196-$A$132))+HG$2)^2)/8)</f>
        <v>8.7937826332879693E-2</v>
      </c>
      <c r="HJ196" s="39">
        <f t="shared" ref="HJ196:HJ243" si="88">-((HG$2*HG$5*(HG$3^2)*EXP(HG$3*($A196-$A$132))*(EXP(HG$3*($A196-$A$132))-HG$2))/((EXP(HG$3*($A196-$A$132))+HG$2)^3))</f>
        <v>-2.6622583806270139E-2</v>
      </c>
      <c r="HK196" s="39">
        <f t="shared" ref="HK196:HK243" si="89">(HG$2*HG$5*HG$3^3*EXP(HG$3*($A196-$A$132))*(EXP(2*HG$3*($A196-$A$132))-4*HG$2*EXP(HG$3*($A196-$A$132))+HG$2^2))/(EXP(HG$3*($A196-$A$132))+HG$2)^4</f>
        <v>4.2974256424672388E-4</v>
      </c>
      <c r="HL196" s="31"/>
      <c r="HM196" s="45"/>
      <c r="HN196" s="45">
        <f t="shared" si="58"/>
        <v>3.5396705332953825E-2</v>
      </c>
      <c r="HO196" s="45">
        <f t="shared" si="45"/>
        <v>-0.10366874320720973</v>
      </c>
      <c r="HP196" s="45">
        <f t="shared" si="46"/>
        <v>3.7350318900885394E-2</v>
      </c>
      <c r="HQ196" s="31">
        <v>84.84</v>
      </c>
      <c r="HR196" s="37">
        <f t="shared" si="20"/>
        <v>82.310162676641596</v>
      </c>
      <c r="HS196" s="37">
        <f t="shared" si="23"/>
        <v>0.16716835682800055</v>
      </c>
      <c r="HT196" s="37">
        <f t="shared" si="21"/>
        <v>-8.6078014031153588E-2</v>
      </c>
      <c r="HU196" s="37">
        <f t="shared" si="22"/>
        <v>2.0371776440149124E-3</v>
      </c>
      <c r="HV196" s="31"/>
      <c r="HW196" s="31"/>
      <c r="HX196" s="31"/>
      <c r="HY196" s="31"/>
      <c r="HZ196" s="31"/>
      <c r="IA196" s="31"/>
      <c r="IB196" s="31"/>
      <c r="IC196" s="31"/>
      <c r="ID196" s="31"/>
      <c r="IE196" s="31"/>
    </row>
    <row r="197" spans="1:239" x14ac:dyDescent="0.25">
      <c r="A197">
        <v>1968</v>
      </c>
      <c r="B197" s="34">
        <v>26.6</v>
      </c>
      <c r="C197" s="35">
        <f t="shared" si="33"/>
        <v>28.057967364777301</v>
      </c>
      <c r="D197" s="35">
        <f t="shared" si="34"/>
        <v>0.2395998836070222</v>
      </c>
      <c r="E197" s="35">
        <f t="shared" si="35"/>
        <v>7.0658683239552378E-2</v>
      </c>
      <c r="F197" s="35">
        <f t="shared" si="32"/>
        <v>-5.632652325950286E-3</v>
      </c>
      <c r="G197" s="31">
        <v>93</v>
      </c>
      <c r="H197" s="43">
        <f t="shared" si="47"/>
        <v>94.157866809917749</v>
      </c>
      <c r="I197" s="43">
        <f t="shared" si="48"/>
        <v>0.12459297618155384</v>
      </c>
      <c r="J197" s="37">
        <f t="shared" si="49"/>
        <v>-0.15950603161855087</v>
      </c>
      <c r="K197" s="37">
        <f t="shared" si="50"/>
        <v>2.1924874248011584E-2</v>
      </c>
      <c r="L197" s="34">
        <v>79</v>
      </c>
      <c r="M197" s="35">
        <f t="shared" si="72"/>
        <v>81.584842887027293</v>
      </c>
      <c r="N197" s="35">
        <f t="shared" si="81"/>
        <v>7.2223281103080267E-2</v>
      </c>
      <c r="O197" s="35">
        <f t="shared" si="73"/>
        <v>-2.7961093013343107E-2</v>
      </c>
      <c r="P197" s="35">
        <f t="shared" si="74"/>
        <v>8.9913441297818464E-4</v>
      </c>
      <c r="Q197" s="31">
        <v>45</v>
      </c>
      <c r="R197" s="46">
        <f t="shared" si="51"/>
        <v>44.763125448034586</v>
      </c>
      <c r="S197" s="46">
        <f t="shared" si="59"/>
        <v>0.98192271565753708</v>
      </c>
      <c r="T197" s="46">
        <f t="shared" si="52"/>
        <v>0.2613889685916253</v>
      </c>
      <c r="U197" s="46">
        <f t="shared" si="53"/>
        <v>-0.38338918576373937</v>
      </c>
      <c r="V197" s="36">
        <v>7.3</v>
      </c>
      <c r="W197" s="40">
        <f t="shared" si="82"/>
        <v>9.2342653504094621</v>
      </c>
      <c r="X197" s="40">
        <f t="shared" si="83"/>
        <v>0.67656576415029568</v>
      </c>
      <c r="Y197" s="40">
        <f t="shared" si="84"/>
        <v>2.8497121960837015</v>
      </c>
      <c r="Z197" s="40">
        <f t="shared" si="85"/>
        <v>1.1220220765077893</v>
      </c>
      <c r="AA197" s="36"/>
      <c r="AB197" s="36"/>
      <c r="AC197" s="36"/>
      <c r="AD197" s="36"/>
      <c r="AE197" s="36"/>
      <c r="AF197" s="31"/>
      <c r="AG197" s="31"/>
      <c r="AH197" s="31"/>
      <c r="AI197" s="31"/>
      <c r="AJ197" s="31"/>
      <c r="AK197" s="31">
        <v>61.62</v>
      </c>
      <c r="AL197" s="37">
        <f t="shared" si="60"/>
        <v>62.534516578953721</v>
      </c>
      <c r="AM197" s="46">
        <f t="shared" si="70"/>
        <v>1.3343298332313782</v>
      </c>
      <c r="AN197" s="37">
        <f t="shared" si="61"/>
        <v>-1.2192501382272036</v>
      </c>
      <c r="AO197" s="37">
        <f t="shared" si="62"/>
        <v>-0.89907524476110356</v>
      </c>
      <c r="AP197" s="31"/>
      <c r="AQ197" s="31"/>
      <c r="AR197" s="31"/>
      <c r="AS197" s="31"/>
      <c r="AT197" s="31"/>
      <c r="AU197" s="31"/>
      <c r="AV197" s="31"/>
      <c r="AW197" s="31"/>
      <c r="AX197" s="31"/>
      <c r="AY197" s="31"/>
      <c r="AZ197" s="31"/>
      <c r="BA197" s="31"/>
      <c r="BB197" s="31"/>
      <c r="BC197" s="31"/>
      <c r="BD197" s="31"/>
      <c r="BE197" s="34">
        <v>22.78</v>
      </c>
      <c r="BF197" s="38">
        <f t="shared" si="63"/>
        <v>22.073766341465742</v>
      </c>
      <c r="BG197" s="35">
        <f t="shared" si="71"/>
        <v>0.52196346970351104</v>
      </c>
      <c r="BH197" s="38">
        <f t="shared" si="64"/>
        <v>0.56325551059187728</v>
      </c>
      <c r="BI197" s="38">
        <f t="shared" si="65"/>
        <v>-9.7801935877741136E-3</v>
      </c>
      <c r="BJ197" s="31"/>
      <c r="BK197" s="31"/>
      <c r="BL197" s="31"/>
      <c r="BM197" s="31"/>
      <c r="BN197" s="31"/>
      <c r="BO197" s="31"/>
      <c r="BP197" s="31"/>
      <c r="BQ197" s="31"/>
      <c r="BR197" s="31"/>
      <c r="BS197" s="31"/>
      <c r="BT197" s="34"/>
      <c r="BU197" s="34"/>
      <c r="BV197" s="34"/>
      <c r="BW197" s="34"/>
      <c r="BX197" s="34"/>
      <c r="BY197" s="32"/>
      <c r="BZ197" s="32"/>
      <c r="CA197" s="32"/>
      <c r="CB197" s="32"/>
      <c r="CC197" s="31"/>
      <c r="CD197" s="31"/>
      <c r="CE197" s="31"/>
      <c r="CF197" s="31"/>
      <c r="CG197" s="31"/>
      <c r="CH197" s="34"/>
      <c r="CI197" s="34"/>
      <c r="CJ197" s="34"/>
      <c r="CK197" s="34"/>
      <c r="CL197" s="34"/>
      <c r="CM197" s="33">
        <v>43.03</v>
      </c>
      <c r="CN197" s="47">
        <f t="shared" si="66"/>
        <v>44.590633358507162</v>
      </c>
      <c r="CO197" s="47">
        <f t="shared" si="67"/>
        <v>1.564429286666073E-2</v>
      </c>
      <c r="CP197" s="47">
        <f t="shared" si="68"/>
        <v>-5.3370602715653599E-3</v>
      </c>
      <c r="CQ197" s="34">
        <v>37.9</v>
      </c>
      <c r="CR197" s="35">
        <f t="shared" si="36"/>
        <v>35.376033425217187</v>
      </c>
      <c r="CS197" s="35">
        <f t="shared" si="37"/>
        <v>0.27166119522917254</v>
      </c>
      <c r="CT197" s="35">
        <f t="shared" si="38"/>
        <v>3.0665780952108448E-2</v>
      </c>
      <c r="CU197" s="35">
        <f t="shared" si="39"/>
        <v>-1.2204013174038304E-2</v>
      </c>
      <c r="CV197" s="34">
        <v>56.27</v>
      </c>
      <c r="CW197" s="35">
        <f t="shared" si="24"/>
        <v>54.483026658821146</v>
      </c>
      <c r="CX197" s="35">
        <f t="shared" si="25"/>
        <v>0.18440377024624571</v>
      </c>
      <c r="CY197" s="35">
        <f t="shared" si="26"/>
        <v>-3.1604375867723987E-2</v>
      </c>
      <c r="CZ197" s="35">
        <f t="shared" si="27"/>
        <v>-3.1975751376307261E-3</v>
      </c>
      <c r="DA197" s="34">
        <v>20.9</v>
      </c>
      <c r="DB197" s="35">
        <f t="shared" si="40"/>
        <v>18.729637968906513</v>
      </c>
      <c r="DC197" s="35">
        <f t="shared" si="41"/>
        <v>0.13999725040091976</v>
      </c>
      <c r="DD197" s="35">
        <f t="shared" si="42"/>
        <v>4.1251906044107722E-2</v>
      </c>
      <c r="DE197" s="35">
        <f t="shared" si="43"/>
        <v>-1.5564838998277113E-3</v>
      </c>
      <c r="DF197" s="31"/>
      <c r="DG197" s="31"/>
      <c r="DH197" s="31"/>
      <c r="DI197" s="31"/>
      <c r="DJ197" s="31"/>
      <c r="DK197" s="34">
        <v>97.8</v>
      </c>
      <c r="DL197" s="38">
        <f t="shared" si="75"/>
        <v>93.278409958339651</v>
      </c>
      <c r="DM197" s="38">
        <f t="shared" si="76"/>
        <v>6.5404894404712227E-2</v>
      </c>
      <c r="DN197" s="38">
        <f t="shared" si="77"/>
        <v>-3.7796240922341316E-2</v>
      </c>
      <c r="DO197" s="38">
        <f t="shared" si="78"/>
        <v>2.2732565074880164E-3</v>
      </c>
      <c r="DP197" s="31"/>
      <c r="DQ197" s="31"/>
      <c r="DR197" s="31"/>
      <c r="DS197" s="31"/>
      <c r="DT197" s="31"/>
      <c r="DU197" s="33"/>
      <c r="DV197" s="33"/>
      <c r="DW197" s="33"/>
      <c r="DX197" s="33"/>
      <c r="DY197" s="36"/>
      <c r="DZ197" s="36"/>
      <c r="EA197" s="36"/>
      <c r="EB197" s="36"/>
      <c r="EC197" s="36"/>
      <c r="ED197" s="31"/>
      <c r="EE197" s="31"/>
      <c r="EF197" s="31"/>
      <c r="EG197" s="31"/>
      <c r="EH197" s="31"/>
      <c r="EI197" s="31"/>
      <c r="EJ197" s="31"/>
      <c r="EK197" s="31"/>
      <c r="EL197" s="31"/>
      <c r="EM197" s="31"/>
      <c r="EN197" s="34"/>
      <c r="EO197" s="34"/>
      <c r="EP197" s="34"/>
      <c r="EQ197" s="34"/>
      <c r="ER197" s="34"/>
      <c r="ES197" s="31"/>
      <c r="ET197" s="31"/>
      <c r="EU197" s="31"/>
      <c r="EV197" s="31"/>
      <c r="EW197" s="31"/>
      <c r="EX197" s="31"/>
      <c r="EY197" s="31"/>
      <c r="EZ197" s="31"/>
      <c r="FA197" s="31"/>
      <c r="FB197" s="31"/>
      <c r="FC197" s="31"/>
      <c r="FD197" s="31"/>
      <c r="FE197" s="31"/>
      <c r="FF197" s="31"/>
      <c r="FG197" s="31"/>
      <c r="FH197" s="36">
        <v>80</v>
      </c>
      <c r="FI197" s="40">
        <f t="shared" si="54"/>
        <v>78.434386370607371</v>
      </c>
      <c r="FJ197" s="40">
        <f t="shared" si="55"/>
        <v>0.46462139944618347</v>
      </c>
      <c r="FK197" s="40">
        <f t="shared" si="56"/>
        <v>-0.46449808074730708</v>
      </c>
      <c r="FL197" s="40">
        <f t="shared" si="57"/>
        <v>-2.6728005874090822E-3</v>
      </c>
      <c r="FM197" s="36"/>
      <c r="FN197" s="36"/>
      <c r="FO197" s="36"/>
      <c r="FP197" s="36"/>
      <c r="FQ197" s="36"/>
      <c r="FR197" s="34">
        <v>99.7</v>
      </c>
      <c r="FS197" s="38">
        <f t="shared" si="16"/>
        <v>99.062156099497471</v>
      </c>
      <c r="FT197" s="38">
        <f t="shared" si="17"/>
        <v>2.0844655351721895E-2</v>
      </c>
      <c r="FU197" s="38">
        <f t="shared" si="18"/>
        <v>-2.9370254027167426E-2</v>
      </c>
      <c r="FV197" s="38">
        <f t="shared" si="19"/>
        <v>5.0730332186685921E-3</v>
      </c>
      <c r="FW197" s="36">
        <v>99</v>
      </c>
      <c r="FX197" s="41">
        <f t="shared" si="12"/>
        <v>98.096072923568983</v>
      </c>
      <c r="FY197" s="41">
        <f t="shared" si="14"/>
        <v>1.2404600933458923E-2</v>
      </c>
      <c r="FZ197" s="41">
        <f t="shared" si="13"/>
        <v>-1.0794231350976655E-2</v>
      </c>
      <c r="GA197" s="41">
        <f t="shared" si="15"/>
        <v>1.1520724371112949E-3</v>
      </c>
      <c r="GB197" s="33"/>
      <c r="GC197" s="33"/>
      <c r="GD197" s="33"/>
      <c r="GE197" s="33"/>
      <c r="GF197" s="31"/>
      <c r="GG197" s="31"/>
      <c r="GH197" s="31"/>
      <c r="GI197" s="31"/>
      <c r="GJ197" s="31"/>
      <c r="GK197" s="31"/>
      <c r="GL197" s="31"/>
      <c r="GM197" s="31"/>
      <c r="GN197" s="31"/>
      <c r="GO197" s="31"/>
      <c r="GP197" s="31"/>
      <c r="GQ197" s="31"/>
      <c r="GR197" s="31"/>
      <c r="GS197" s="31"/>
      <c r="GT197" s="31"/>
      <c r="GU197" s="31"/>
      <c r="GV197" s="31"/>
      <c r="GW197" s="31"/>
      <c r="GX197" s="33">
        <v>50.73</v>
      </c>
      <c r="GY197" s="47">
        <f t="shared" si="69"/>
        <v>60.956611453031783</v>
      </c>
      <c r="GZ197" s="47">
        <f t="shared" si="79"/>
        <v>0.26304603647341845</v>
      </c>
      <c r="HA197" s="47">
        <f t="shared" si="80"/>
        <v>3.913137329201366E-2</v>
      </c>
      <c r="HB197" s="36"/>
      <c r="HC197" s="36"/>
      <c r="HD197" s="36"/>
      <c r="HE197" s="36"/>
      <c r="HF197" s="36"/>
      <c r="HG197" s="36">
        <v>88.5</v>
      </c>
      <c r="HH197" s="39">
        <f t="shared" si="86"/>
        <v>80.608431055315435</v>
      </c>
      <c r="HI197" s="40">
        <f t="shared" si="87"/>
        <v>8.4637860065839579E-2</v>
      </c>
      <c r="HJ197" s="39">
        <f t="shared" si="88"/>
        <v>-2.6169131436451169E-2</v>
      </c>
      <c r="HK197" s="39">
        <f t="shared" si="89"/>
        <v>4.762155734675072E-4</v>
      </c>
      <c r="HL197" s="31"/>
      <c r="HM197" s="45"/>
      <c r="HN197" s="45">
        <f t="shared" si="58"/>
        <v>2.4522178620801378E-2</v>
      </c>
      <c r="HO197" s="45">
        <f t="shared" si="45"/>
        <v>-7.2169137398161276E-2</v>
      </c>
      <c r="HP197" s="45">
        <f t="shared" si="46"/>
        <v>2.6260238732997206E-2</v>
      </c>
      <c r="HQ197" s="31">
        <v>86.18</v>
      </c>
      <c r="HR197" s="37">
        <f t="shared" si="20"/>
        <v>83.60483194695577</v>
      </c>
      <c r="HS197" s="37">
        <f t="shared" si="23"/>
        <v>0.15654677221426694</v>
      </c>
      <c r="HT197" s="37">
        <f t="shared" si="21"/>
        <v>-8.378470137117465E-2</v>
      </c>
      <c r="HU197" s="37">
        <f t="shared" si="22"/>
        <v>2.5330745078451836E-3</v>
      </c>
      <c r="HV197" s="31"/>
      <c r="HW197" s="31"/>
      <c r="HX197" s="31"/>
      <c r="HY197" s="31"/>
      <c r="HZ197" s="31"/>
      <c r="IA197" s="31"/>
      <c r="IB197" s="31"/>
      <c r="IC197" s="31"/>
      <c r="ID197" s="31"/>
      <c r="IE197" s="31"/>
    </row>
    <row r="198" spans="1:239" x14ac:dyDescent="0.25">
      <c r="A198">
        <v>1969</v>
      </c>
      <c r="B198" s="34">
        <v>32.700000000000003</v>
      </c>
      <c r="C198" s="35">
        <f t="shared" si="33"/>
        <v>30.009110622725533</v>
      </c>
      <c r="D198" s="35">
        <f t="shared" si="34"/>
        <v>0.24805702449954303</v>
      </c>
      <c r="E198" s="35">
        <f t="shared" si="35"/>
        <v>6.4471830689712115E-2</v>
      </c>
      <c r="F198" s="35">
        <f t="shared" si="32"/>
        <v>-6.7345134568477204E-3</v>
      </c>
      <c r="G198" s="31">
        <v>95</v>
      </c>
      <c r="H198" s="43">
        <f t="shared" si="47"/>
        <v>95.078435285683881</v>
      </c>
      <c r="I198" s="43">
        <f t="shared" si="48"/>
        <v>0.10598654165279002</v>
      </c>
      <c r="J198" s="37">
        <f t="shared" si="49"/>
        <v>-0.13851443000482697</v>
      </c>
      <c r="K198" s="37">
        <f t="shared" si="50"/>
        <v>2.0022809725694334E-2</v>
      </c>
      <c r="L198" s="34">
        <v>79.400000000000006</v>
      </c>
      <c r="M198" s="35">
        <f t="shared" si="72"/>
        <v>82.148799320070054</v>
      </c>
      <c r="N198" s="35">
        <f t="shared" si="81"/>
        <v>6.8784770684135479E-2</v>
      </c>
      <c r="O198" s="35">
        <f t="shared" si="73"/>
        <v>-2.7051917079842978E-2</v>
      </c>
      <c r="P198" s="35">
        <f t="shared" si="74"/>
        <v>9.1808405979011047E-4</v>
      </c>
      <c r="Q198" s="31">
        <v>55</v>
      </c>
      <c r="R198" s="46">
        <f t="shared" si="51"/>
        <v>52.683777769801019</v>
      </c>
      <c r="S198" s="46">
        <f t="shared" si="59"/>
        <v>0.98995346436181009</v>
      </c>
      <c r="T198" s="46">
        <f t="shared" si="52"/>
        <v>-0.13505140554680325</v>
      </c>
      <c r="U198" s="46">
        <f t="shared" si="53"/>
        <v>-0.39622361173427395</v>
      </c>
      <c r="V198" s="36">
        <v>15.2</v>
      </c>
      <c r="W198" s="40">
        <f t="shared" si="82"/>
        <v>16.252031983179045</v>
      </c>
      <c r="X198" s="40">
        <f t="shared" si="83"/>
        <v>1.0986710660417554</v>
      </c>
      <c r="Y198" s="40">
        <f t="shared" si="84"/>
        <v>3.8309900704799622</v>
      </c>
      <c r="Z198" s="40">
        <f t="shared" si="85"/>
        <v>0.67205122560527475</v>
      </c>
      <c r="AA198" s="36"/>
      <c r="AB198" s="36"/>
      <c r="AC198" s="36"/>
      <c r="AD198" s="36"/>
      <c r="AE198" s="36"/>
      <c r="AF198" s="31"/>
      <c r="AG198" s="31"/>
      <c r="AH198" s="31"/>
      <c r="AI198" s="31"/>
      <c r="AJ198" s="31"/>
      <c r="AK198" s="31">
        <v>75.61</v>
      </c>
      <c r="AL198" s="37">
        <f t="shared" si="60"/>
        <v>72.470428313568803</v>
      </c>
      <c r="AM198" s="46">
        <f t="shared" si="70"/>
        <v>1.1362459315990461</v>
      </c>
      <c r="AN198" s="37">
        <f t="shared" si="61"/>
        <v>-1.8612543257508349</v>
      </c>
      <c r="AO198" s="37">
        <f t="shared" si="62"/>
        <v>-0.37182471526819655</v>
      </c>
      <c r="AP198" s="31"/>
      <c r="AQ198" s="31"/>
      <c r="AR198" s="31"/>
      <c r="AS198" s="31"/>
      <c r="AT198" s="31"/>
      <c r="AU198" s="31"/>
      <c r="AV198" s="31"/>
      <c r="AW198" s="31"/>
      <c r="AX198" s="31"/>
      <c r="AY198" s="31"/>
      <c r="AZ198" s="31"/>
      <c r="BA198" s="31"/>
      <c r="BB198" s="31"/>
      <c r="BC198" s="31"/>
      <c r="BD198" s="31"/>
      <c r="BE198" s="34">
        <v>28.76</v>
      </c>
      <c r="BF198" s="38">
        <f t="shared" si="63"/>
        <v>26.527902563920559</v>
      </c>
      <c r="BG198" s="35">
        <f t="shared" si="71"/>
        <v>0.59096660893817221</v>
      </c>
      <c r="BH198" s="38">
        <f t="shared" si="64"/>
        <v>0.53414941955616124</v>
      </c>
      <c r="BI198" s="38">
        <f t="shared" si="65"/>
        <v>-4.9580350257830939E-2</v>
      </c>
      <c r="BJ198" s="31"/>
      <c r="BK198" s="31"/>
      <c r="BL198" s="31"/>
      <c r="BM198" s="31"/>
      <c r="BN198" s="31"/>
      <c r="BO198" s="31"/>
      <c r="BP198" s="31"/>
      <c r="BQ198" s="31"/>
      <c r="BR198" s="31"/>
      <c r="BS198" s="31"/>
      <c r="BT198" s="34"/>
      <c r="BU198" s="34"/>
      <c r="BV198" s="34"/>
      <c r="BW198" s="34"/>
      <c r="BX198" s="34"/>
      <c r="BY198" s="32"/>
      <c r="BZ198" s="32"/>
      <c r="CA198" s="32"/>
      <c r="CB198" s="32"/>
      <c r="CC198" s="31"/>
      <c r="CD198" s="31"/>
      <c r="CE198" s="31"/>
      <c r="CF198" s="31"/>
      <c r="CG198" s="31"/>
      <c r="CH198" s="34"/>
      <c r="CI198" s="34"/>
      <c r="CJ198" s="34"/>
      <c r="CK198" s="34"/>
      <c r="CL198" s="34"/>
      <c r="CM198" s="33">
        <v>51.71</v>
      </c>
      <c r="CN198" s="47">
        <f t="shared" si="66"/>
        <v>46.487739047820831</v>
      </c>
      <c r="CO198" s="47">
        <f t="shared" si="67"/>
        <v>1.022730464829315E-2</v>
      </c>
      <c r="CP198" s="47">
        <f t="shared" si="68"/>
        <v>-5.4867323962742255E-3</v>
      </c>
      <c r="CQ198" s="34">
        <v>41.2</v>
      </c>
      <c r="CR198" s="35">
        <f t="shared" si="36"/>
        <v>37.562594676302609</v>
      </c>
      <c r="CS198" s="35">
        <f t="shared" si="37"/>
        <v>0.27471835592441601</v>
      </c>
      <c r="CT198" s="35">
        <f t="shared" si="38"/>
        <v>1.815391829363901E-2</v>
      </c>
      <c r="CU198" s="35">
        <f t="shared" si="39"/>
        <v>-1.2772777922178668E-2</v>
      </c>
      <c r="CV198" s="34">
        <v>58.04</v>
      </c>
      <c r="CW198" s="35">
        <f t="shared" si="24"/>
        <v>55.941935103793767</v>
      </c>
      <c r="CX198" s="35">
        <f t="shared" si="25"/>
        <v>0.18026009499152737</v>
      </c>
      <c r="CY198" s="35">
        <f t="shared" si="26"/>
        <v>-3.4639880269931839E-2</v>
      </c>
      <c r="CZ198" s="35">
        <f t="shared" si="27"/>
        <v>-2.8703951180219685E-3</v>
      </c>
      <c r="DA198" s="34">
        <v>23.7</v>
      </c>
      <c r="DB198" s="35">
        <f t="shared" si="40"/>
        <v>19.869965886325694</v>
      </c>
      <c r="DC198" s="35">
        <f t="shared" si="41"/>
        <v>0.14504813791156035</v>
      </c>
      <c r="DD198" s="35">
        <f t="shared" si="42"/>
        <v>3.9495426202532269E-2</v>
      </c>
      <c r="DE198" s="35">
        <f t="shared" si="43"/>
        <v>-1.9575728359136351E-3</v>
      </c>
      <c r="DF198" s="31"/>
      <c r="DG198" s="31"/>
      <c r="DH198" s="31"/>
      <c r="DI198" s="31"/>
      <c r="DJ198" s="31"/>
      <c r="DK198" s="34">
        <v>98</v>
      </c>
      <c r="DL198" s="38">
        <f t="shared" si="75"/>
        <v>93.783127070052004</v>
      </c>
      <c r="DM198" s="38">
        <f t="shared" si="76"/>
        <v>6.082103326529139E-2</v>
      </c>
      <c r="DN198" s="38">
        <f t="shared" si="77"/>
        <v>-3.5557206479378448E-2</v>
      </c>
      <c r="DO198" s="38">
        <f t="shared" si="78"/>
        <v>2.2032803675739515E-3</v>
      </c>
      <c r="DP198" s="31"/>
      <c r="DQ198" s="31"/>
      <c r="DR198" s="31"/>
      <c r="DS198" s="31"/>
      <c r="DT198" s="31"/>
      <c r="DU198" s="33"/>
      <c r="DV198" s="33"/>
      <c r="DW198" s="33"/>
      <c r="DX198" s="33"/>
      <c r="DY198" s="36"/>
      <c r="DZ198" s="36"/>
      <c r="EA198" s="36"/>
      <c r="EB198" s="36"/>
      <c r="EC198" s="36"/>
      <c r="ED198" s="31"/>
      <c r="EE198" s="31"/>
      <c r="EF198" s="31"/>
      <c r="EG198" s="31"/>
      <c r="EH198" s="31"/>
      <c r="EI198" s="31"/>
      <c r="EJ198" s="31"/>
      <c r="EK198" s="31"/>
      <c r="EL198" s="31"/>
      <c r="EM198" s="31"/>
      <c r="EN198" s="34"/>
      <c r="EO198" s="34"/>
      <c r="EP198" s="34"/>
      <c r="EQ198" s="34"/>
      <c r="ER198" s="34"/>
      <c r="ES198" s="31"/>
      <c r="ET198" s="31"/>
      <c r="EU198" s="31"/>
      <c r="EV198" s="31"/>
      <c r="EW198" s="31"/>
      <c r="EX198" s="31"/>
      <c r="EY198" s="31"/>
      <c r="EZ198" s="31"/>
      <c r="FA198" s="31"/>
      <c r="FB198" s="31"/>
      <c r="FC198" s="31"/>
      <c r="FD198" s="31"/>
      <c r="FE198" s="31"/>
      <c r="FF198" s="31"/>
      <c r="FG198" s="31"/>
      <c r="FH198" s="36">
        <v>87</v>
      </c>
      <c r="FI198" s="40">
        <f t="shared" si="54"/>
        <v>81.919577704741343</v>
      </c>
      <c r="FJ198" s="40">
        <f t="shared" si="55"/>
        <v>0.40684329218503218</v>
      </c>
      <c r="FK198" s="40">
        <f t="shared" si="56"/>
        <v>-0.4565886924972748</v>
      </c>
      <c r="FL198" s="40">
        <f t="shared" si="57"/>
        <v>1.7495049463985564E-2</v>
      </c>
      <c r="FM198" s="36"/>
      <c r="FN198" s="36"/>
      <c r="FO198" s="36"/>
      <c r="FP198" s="36"/>
      <c r="FQ198" s="36"/>
      <c r="FR198" s="34">
        <v>99.8</v>
      </c>
      <c r="FS198" s="38">
        <f t="shared" si="16"/>
        <v>99.215039725014151</v>
      </c>
      <c r="FT198" s="38">
        <f t="shared" si="17"/>
        <v>1.7473567165349035E-2</v>
      </c>
      <c r="FU198" s="38">
        <f t="shared" si="18"/>
        <v>-2.469708905273213E-2</v>
      </c>
      <c r="FV198" s="38">
        <f t="shared" si="19"/>
        <v>4.2932005594688762E-3</v>
      </c>
      <c r="FW198" s="36">
        <v>99</v>
      </c>
      <c r="FX198" s="41">
        <f t="shared" si="12"/>
        <v>98.190099796651651</v>
      </c>
      <c r="FY198" s="41">
        <f t="shared" si="14"/>
        <v>1.1124922378401271E-2</v>
      </c>
      <c r="FZ198" s="41">
        <f t="shared" si="13"/>
        <v>-9.6994119259439428E-3</v>
      </c>
      <c r="GA198" s="41">
        <f t="shared" si="15"/>
        <v>1.0393408984306185E-3</v>
      </c>
      <c r="GB198" s="33"/>
      <c r="GC198" s="33"/>
      <c r="GD198" s="33"/>
      <c r="GE198" s="33"/>
      <c r="GF198" s="31"/>
      <c r="GG198" s="31"/>
      <c r="GH198" s="31"/>
      <c r="GI198" s="31"/>
      <c r="GJ198" s="31"/>
      <c r="GK198" s="31"/>
      <c r="GL198" s="31"/>
      <c r="GM198" s="31"/>
      <c r="GN198" s="31"/>
      <c r="GO198" s="31"/>
      <c r="GP198" s="31"/>
      <c r="GQ198" s="31"/>
      <c r="GR198" s="31"/>
      <c r="GS198" s="31"/>
      <c r="GT198" s="31"/>
      <c r="GU198" s="31"/>
      <c r="GV198" s="31"/>
      <c r="GW198" s="31"/>
      <c r="GX198" s="33">
        <v>57.35</v>
      </c>
      <c r="GY198" s="47">
        <f t="shared" si="69"/>
        <v>65.9053363725629</v>
      </c>
      <c r="GZ198" s="47">
        <f t="shared" si="79"/>
        <v>0.303046036414167</v>
      </c>
      <c r="HA198" s="47">
        <f t="shared" si="80"/>
        <v>4.0560701036893826E-2</v>
      </c>
      <c r="HB198" s="36"/>
      <c r="HC198" s="36"/>
      <c r="HD198" s="36"/>
      <c r="HE198" s="36"/>
      <c r="HF198" s="36"/>
      <c r="HG198" s="36">
        <v>90</v>
      </c>
      <c r="HH198" s="39">
        <f t="shared" si="86"/>
        <v>81.272530511719225</v>
      </c>
      <c r="HI198" s="40">
        <f t="shared" si="87"/>
        <v>8.1397362520684094E-2</v>
      </c>
      <c r="HJ198" s="39">
        <f t="shared" si="88"/>
        <v>-2.5672015649725471E-2</v>
      </c>
      <c r="HK198" s="39">
        <f t="shared" si="89"/>
        <v>5.1710083066084636E-4</v>
      </c>
      <c r="HL198" s="31"/>
      <c r="HM198" s="45"/>
      <c r="HN198" s="45">
        <f t="shared" si="58"/>
        <v>1.6963210488185922E-2</v>
      </c>
      <c r="HO198" s="45">
        <f t="shared" si="45"/>
        <v>-5.0090281808203727E-2</v>
      </c>
      <c r="HP198" s="45">
        <f t="shared" si="46"/>
        <v>1.8350460273034549E-2</v>
      </c>
      <c r="HQ198" s="31">
        <v>87.73</v>
      </c>
      <c r="HR198" s="37">
        <f t="shared" si="20"/>
        <v>84.815753790733609</v>
      </c>
      <c r="HS198" s="37">
        <f t="shared" si="23"/>
        <v>0.14624082242626305</v>
      </c>
      <c r="HT198" s="37">
        <f t="shared" si="21"/>
        <v>-8.1043837241981206E-2</v>
      </c>
      <c r="HU198" s="37">
        <f t="shared" si="22"/>
        <v>2.9331229963351965E-3</v>
      </c>
      <c r="HV198" s="31"/>
      <c r="HW198" s="31"/>
      <c r="HX198" s="31"/>
      <c r="HY198" s="31"/>
      <c r="HZ198" s="31"/>
      <c r="IA198" s="31"/>
      <c r="IB198" s="31"/>
      <c r="IC198" s="31"/>
      <c r="ID198" s="31"/>
      <c r="IE198" s="31"/>
    </row>
    <row r="199" spans="1:239" x14ac:dyDescent="0.25">
      <c r="A199">
        <v>1970</v>
      </c>
      <c r="B199" s="34">
        <v>38.799999999999997</v>
      </c>
      <c r="C199" s="35">
        <f t="shared" si="33"/>
        <v>32.024635866466078</v>
      </c>
      <c r="D199" s="35">
        <f t="shared" si="34"/>
        <v>0.25567294350158304</v>
      </c>
      <c r="E199" s="35">
        <f t="shared" si="35"/>
        <v>5.7208614950194997E-2</v>
      </c>
      <c r="F199" s="35">
        <f t="shared" si="32"/>
        <v>-7.7794670715157221E-3</v>
      </c>
      <c r="G199" s="31">
        <v>97</v>
      </c>
      <c r="H199" s="43">
        <f t="shared" si="47"/>
        <v>95.860323576912705</v>
      </c>
      <c r="I199" s="43">
        <f t="shared" si="48"/>
        <v>8.9881597334393118E-2</v>
      </c>
      <c r="J199" s="37">
        <f t="shared" si="49"/>
        <v>-0.11950425300970346</v>
      </c>
      <c r="K199" s="37">
        <f t="shared" si="50"/>
        <v>1.7987491448252849E-2</v>
      </c>
      <c r="L199" s="34">
        <v>79.599999999999994</v>
      </c>
      <c r="M199" s="35">
        <f t="shared" si="72"/>
        <v>82.685705137646906</v>
      </c>
      <c r="N199" s="35">
        <f t="shared" si="81"/>
        <v>6.5460953055810733E-2</v>
      </c>
      <c r="O199" s="35">
        <f t="shared" si="73"/>
        <v>-2.6127091850064947E-2</v>
      </c>
      <c r="P199" s="35">
        <f t="shared" si="74"/>
        <v>9.3053273638824105E-4</v>
      </c>
      <c r="Q199" s="31">
        <v>64</v>
      </c>
      <c r="R199" s="46">
        <f t="shared" si="51"/>
        <v>60.471608996560782</v>
      </c>
      <c r="S199" s="46">
        <f t="shared" si="59"/>
        <v>0.94926718659107223</v>
      </c>
      <c r="T199" s="46">
        <f t="shared" si="52"/>
        <v>-0.50528879051191256</v>
      </c>
      <c r="U199" s="46">
        <f t="shared" si="53"/>
        <v>-0.33282129723758469</v>
      </c>
      <c r="V199" s="36">
        <v>26.5</v>
      </c>
      <c r="W199" s="40">
        <f t="shared" si="82"/>
        <v>27.015680876527863</v>
      </c>
      <c r="X199" s="40">
        <f t="shared" si="83"/>
        <v>1.591590062487942</v>
      </c>
      <c r="Y199" s="40">
        <f t="shared" si="84"/>
        <v>3.77971080304521</v>
      </c>
      <c r="Z199" s="40">
        <f t="shared" si="85"/>
        <v>-0.97185442351211193</v>
      </c>
      <c r="AA199" s="36"/>
      <c r="AB199" s="36"/>
      <c r="AC199" s="36"/>
      <c r="AD199" s="36"/>
      <c r="AE199" s="36"/>
      <c r="AF199" s="31"/>
      <c r="AG199" s="31"/>
      <c r="AH199" s="31"/>
      <c r="AI199" s="31"/>
      <c r="AJ199" s="31"/>
      <c r="AK199" s="31">
        <v>78.61</v>
      </c>
      <c r="AL199" s="37">
        <f t="shared" si="60"/>
        <v>80.589231737367271</v>
      </c>
      <c r="AM199" s="46">
        <f t="shared" si="70"/>
        <v>0.8909058259648176</v>
      </c>
      <c r="AN199" s="37">
        <f t="shared" si="61"/>
        <v>-1.9866547354361437</v>
      </c>
      <c r="AO199" s="37">
        <f t="shared" si="62"/>
        <v>9.0874147277194686E-2</v>
      </c>
      <c r="AP199" s="31"/>
      <c r="AQ199" s="31"/>
      <c r="AR199" s="31"/>
      <c r="AS199" s="31"/>
      <c r="AT199" s="31"/>
      <c r="AU199" s="31"/>
      <c r="AV199" s="31"/>
      <c r="AW199" s="31"/>
      <c r="AX199" s="31"/>
      <c r="AY199" s="31"/>
      <c r="AZ199" s="31"/>
      <c r="BA199" s="31"/>
      <c r="BB199" s="31"/>
      <c r="BC199" s="31"/>
      <c r="BD199" s="31"/>
      <c r="BE199" s="34">
        <v>32.981000000000002</v>
      </c>
      <c r="BF199" s="38">
        <f t="shared" si="63"/>
        <v>31.512632404139573</v>
      </c>
      <c r="BG199" s="35">
        <f t="shared" si="71"/>
        <v>0.65372692180817016</v>
      </c>
      <c r="BH199" s="38">
        <f t="shared" si="64"/>
        <v>0.46266127342092206</v>
      </c>
      <c r="BI199" s="38">
        <f t="shared" si="65"/>
        <v>-9.358863297080143E-2</v>
      </c>
      <c r="BJ199" s="31"/>
      <c r="BK199" s="31"/>
      <c r="BL199" s="31"/>
      <c r="BM199" s="31"/>
      <c r="BN199" s="31"/>
      <c r="BO199" s="31"/>
      <c r="BP199" s="31"/>
      <c r="BQ199" s="31"/>
      <c r="BR199" s="31"/>
      <c r="BS199" s="31"/>
      <c r="BT199" s="34"/>
      <c r="BU199" s="34"/>
      <c r="BV199" s="34"/>
      <c r="BW199" s="34"/>
      <c r="BX199" s="34"/>
      <c r="BY199" s="32"/>
      <c r="BZ199" s="32"/>
      <c r="CA199" s="32"/>
      <c r="CB199" s="32"/>
      <c r="CC199" s="31"/>
      <c r="CD199" s="31"/>
      <c r="CE199" s="31"/>
      <c r="CF199" s="31"/>
      <c r="CG199" s="31"/>
      <c r="CH199" s="34"/>
      <c r="CI199" s="34"/>
      <c r="CJ199" s="34"/>
      <c r="CK199" s="34"/>
      <c r="CL199" s="34"/>
      <c r="CM199" s="33">
        <v>51.72</v>
      </c>
      <c r="CN199" s="47">
        <f t="shared" si="66"/>
        <v>48.395062147601529</v>
      </c>
      <c r="CO199" s="47">
        <f t="shared" si="67"/>
        <v>4.6917322892457659E-3</v>
      </c>
      <c r="CP199" s="47">
        <f t="shared" si="68"/>
        <v>-5.5737422434324804E-3</v>
      </c>
      <c r="CQ199" s="34">
        <v>44.6</v>
      </c>
      <c r="CR199" s="35">
        <f t="shared" si="36"/>
        <v>39.767274425937444</v>
      </c>
      <c r="CS199" s="35">
        <f t="shared" si="37"/>
        <v>0.27618197957426915</v>
      </c>
      <c r="CT199" s="35">
        <f t="shared" si="38"/>
        <v>5.2180723473496523E-3</v>
      </c>
      <c r="CU199" s="35">
        <f t="shared" si="39"/>
        <v>-1.304847446756998E-2</v>
      </c>
      <c r="CV199" s="34">
        <v>59.9</v>
      </c>
      <c r="CW199" s="35">
        <f t="shared" si="24"/>
        <v>57.366231630419065</v>
      </c>
      <c r="CX199" s="35">
        <f t="shared" si="25"/>
        <v>0.17575777667202991</v>
      </c>
      <c r="CY199" s="35">
        <f t="shared" si="26"/>
        <v>-3.7340163222563595E-2</v>
      </c>
      <c r="CZ199" s="35">
        <f t="shared" si="27"/>
        <v>-2.5282035705240409E-3</v>
      </c>
      <c r="DA199" s="34">
        <v>26.5</v>
      </c>
      <c r="DB199" s="35">
        <f t="shared" si="40"/>
        <v>21.049755602568098</v>
      </c>
      <c r="DC199" s="35">
        <f t="shared" si="41"/>
        <v>0.14985429849389043</v>
      </c>
      <c r="DD199" s="35">
        <f t="shared" si="42"/>
        <v>3.7335794439476246E-2</v>
      </c>
      <c r="DE199" s="35">
        <f t="shared" si="43"/>
        <v>-2.361533017198051E-3</v>
      </c>
      <c r="DF199" s="31"/>
      <c r="DG199" s="31"/>
      <c r="DH199" s="31"/>
      <c r="DI199" s="31"/>
      <c r="DJ199" s="31"/>
      <c r="DK199" s="34">
        <v>98.2</v>
      </c>
      <c r="DL199" s="38">
        <f t="shared" si="75"/>
        <v>94.252280783057884</v>
      </c>
      <c r="DM199" s="38">
        <f t="shared" si="76"/>
        <v>5.6512498197918579E-2</v>
      </c>
      <c r="DN199" s="38">
        <f t="shared" si="77"/>
        <v>-3.3392368843111524E-2</v>
      </c>
      <c r="DO199" s="38">
        <f t="shared" si="78"/>
        <v>2.1252293154350541E-3</v>
      </c>
      <c r="DP199" s="31"/>
      <c r="DQ199" s="31"/>
      <c r="DR199" s="31"/>
      <c r="DS199" s="31"/>
      <c r="DT199" s="31"/>
      <c r="DU199" s="33"/>
      <c r="DV199" s="33"/>
      <c r="DW199" s="33"/>
      <c r="DX199" s="33"/>
      <c r="DY199" s="36"/>
      <c r="DZ199" s="36"/>
      <c r="EA199" s="36"/>
      <c r="EB199" s="36"/>
      <c r="EC199" s="36"/>
      <c r="ED199" s="31"/>
      <c r="EE199" s="31"/>
      <c r="EF199" s="31"/>
      <c r="EG199" s="31"/>
      <c r="EH199" s="31"/>
      <c r="EI199" s="31"/>
      <c r="EJ199" s="31"/>
      <c r="EK199" s="31"/>
      <c r="EL199" s="31"/>
      <c r="EM199" s="31"/>
      <c r="EN199" s="34"/>
      <c r="EO199" s="34"/>
      <c r="EP199" s="34"/>
      <c r="EQ199" s="34"/>
      <c r="ER199" s="34"/>
      <c r="ES199" s="31"/>
      <c r="ET199" s="31"/>
      <c r="EU199" s="31"/>
      <c r="EV199" s="31"/>
      <c r="EW199" s="31"/>
      <c r="EX199" s="31"/>
      <c r="EY199" s="31"/>
      <c r="EZ199" s="31"/>
      <c r="FA199" s="31"/>
      <c r="FB199" s="31"/>
      <c r="FC199" s="31"/>
      <c r="FD199" s="31"/>
      <c r="FE199" s="31"/>
      <c r="FF199" s="31"/>
      <c r="FG199" s="31"/>
      <c r="FH199" s="36">
        <v>91</v>
      </c>
      <c r="FI199" s="40">
        <f t="shared" si="54"/>
        <v>84.949608570199231</v>
      </c>
      <c r="FJ199" s="40">
        <f t="shared" si="55"/>
        <v>0.35118831922496357</v>
      </c>
      <c r="FK199" s="40">
        <f t="shared" si="56"/>
        <v>-0.43154216249945743</v>
      </c>
      <c r="FL199" s="40">
        <f t="shared" si="57"/>
        <v>3.1594644025690011E-2</v>
      </c>
      <c r="FM199" s="36"/>
      <c r="FN199" s="36"/>
      <c r="FO199" s="36"/>
      <c r="FP199" s="36"/>
      <c r="FQ199" s="36"/>
      <c r="FR199" s="34">
        <v>99.8</v>
      </c>
      <c r="FS199" s="38">
        <f t="shared" si="16"/>
        <v>99.343166112085584</v>
      </c>
      <c r="FT199" s="38">
        <f t="shared" si="17"/>
        <v>1.464029853377035E-2</v>
      </c>
      <c r="FU199" s="38">
        <f t="shared" si="18"/>
        <v>-2.0746426381259335E-2</v>
      </c>
      <c r="FV199" s="38">
        <f t="shared" si="19"/>
        <v>3.6256654315296828E-3</v>
      </c>
      <c r="FW199" s="36">
        <v>99</v>
      </c>
      <c r="FX199" s="41">
        <f t="shared" si="12"/>
        <v>98.274418299476906</v>
      </c>
      <c r="FY199" s="41">
        <f t="shared" si="14"/>
        <v>9.9752682416332089E-3</v>
      </c>
      <c r="FZ199" s="41">
        <f t="shared" si="13"/>
        <v>-8.7121316851381074E-3</v>
      </c>
      <c r="GA199" s="41">
        <f t="shared" si="15"/>
        <v>9.3686342963042858E-4</v>
      </c>
      <c r="GB199" s="33"/>
      <c r="GC199" s="33"/>
      <c r="GD199" s="33"/>
      <c r="GE199" s="33"/>
      <c r="GF199" s="31"/>
      <c r="GG199" s="31"/>
      <c r="GH199" s="31"/>
      <c r="GI199" s="31"/>
      <c r="GJ199" s="31"/>
      <c r="GK199" s="31"/>
      <c r="GL199" s="31"/>
      <c r="GM199" s="31"/>
      <c r="GN199" s="31"/>
      <c r="GO199" s="31"/>
      <c r="GP199" s="31"/>
      <c r="GQ199" s="31"/>
      <c r="GR199" s="31"/>
      <c r="GS199" s="31"/>
      <c r="GT199" s="31"/>
      <c r="GU199" s="31"/>
      <c r="GV199" s="31"/>
      <c r="GW199" s="31"/>
      <c r="GX199" s="33">
        <v>57.5</v>
      </c>
      <c r="GY199" s="47">
        <f t="shared" si="69"/>
        <v>70.530061241808895</v>
      </c>
      <c r="GZ199" s="47">
        <f t="shared" si="79"/>
        <v>0.3433997483958427</v>
      </c>
      <c r="HA199" s="47">
        <f t="shared" si="80"/>
        <v>3.9682311018602791E-2</v>
      </c>
      <c r="HB199" s="36"/>
      <c r="HC199" s="36"/>
      <c r="HD199" s="36"/>
      <c r="HE199" s="36"/>
      <c r="HF199" s="36"/>
      <c r="HG199" s="36">
        <v>87</v>
      </c>
      <c r="HH199" s="39">
        <f t="shared" si="86"/>
        <v>81.910961132858432</v>
      </c>
      <c r="HI199" s="40">
        <f t="shared" si="87"/>
        <v>7.8221446500133601E-2</v>
      </c>
      <c r="HJ199" s="39">
        <f t="shared" si="88"/>
        <v>-2.5136724144620193E-2</v>
      </c>
      <c r="HK199" s="39">
        <f t="shared" si="89"/>
        <v>5.5260397428123233E-4</v>
      </c>
      <c r="HL199" s="31">
        <v>95.3</v>
      </c>
      <c r="HM199" s="45">
        <f>HL$5/(1+HL$2*EXP(-HL$3*($A199-$A$179)))</f>
        <v>98.747169930432378</v>
      </c>
      <c r="HN199" s="45">
        <f t="shared" si="58"/>
        <v>1.1722204424481835E-2</v>
      </c>
      <c r="HO199" s="45">
        <f t="shared" si="45"/>
        <v>-3.4694165631989231E-2</v>
      </c>
      <c r="HP199" s="45">
        <f t="shared" si="46"/>
        <v>1.276945895952388E-2</v>
      </c>
      <c r="HQ199" s="31">
        <v>89.26</v>
      </c>
      <c r="HR199" s="37">
        <f t="shared" si="20"/>
        <v>85.945661313971542</v>
      </c>
      <c r="HS199" s="37">
        <f t="shared" si="23"/>
        <v>0.13630057598699274</v>
      </c>
      <c r="HT199" s="37">
        <f t="shared" si="21"/>
        <v>-7.7948432200682122E-2</v>
      </c>
      <c r="HU199" s="37">
        <f t="shared" si="22"/>
        <v>3.2432890659002977E-3</v>
      </c>
      <c r="HV199" s="31"/>
      <c r="HW199" s="31"/>
      <c r="HX199" s="31"/>
      <c r="HY199" s="31"/>
      <c r="HZ199" s="31"/>
      <c r="IA199" s="31"/>
      <c r="IB199" s="31"/>
      <c r="IC199" s="31"/>
      <c r="ID199" s="31"/>
      <c r="IE199" s="31"/>
    </row>
    <row r="200" spans="1:239" x14ac:dyDescent="0.25">
      <c r="A200">
        <v>1971</v>
      </c>
      <c r="B200" s="34">
        <v>44.9</v>
      </c>
      <c r="C200" s="35">
        <f t="shared" si="33"/>
        <v>34.09728610577811</v>
      </c>
      <c r="D200" s="35">
        <f t="shared" si="34"/>
        <v>0.26231739322110553</v>
      </c>
      <c r="E200" s="35">
        <f t="shared" si="35"/>
        <v>4.8943742344265552E-2</v>
      </c>
      <c r="F200" s="35">
        <f t="shared" si="32"/>
        <v>-8.7319160350984373E-3</v>
      </c>
      <c r="G200" s="31">
        <v>97.5</v>
      </c>
      <c r="H200" s="43">
        <f t="shared" si="47"/>
        <v>96.522536636985791</v>
      </c>
      <c r="I200" s="43">
        <f t="shared" si="48"/>
        <v>7.6025062400005269E-2</v>
      </c>
      <c r="J200" s="37">
        <f t="shared" si="49"/>
        <v>-0.10254054865582181</v>
      </c>
      <c r="K200" s="37">
        <f t="shared" si="50"/>
        <v>1.59474522811297E-2</v>
      </c>
      <c r="L200" s="34">
        <v>80.33</v>
      </c>
      <c r="M200" s="35">
        <f t="shared" si="72"/>
        <v>83.196484648125903</v>
      </c>
      <c r="N200" s="35">
        <f t="shared" si="81"/>
        <v>6.2253390508494419E-2</v>
      </c>
      <c r="O200" s="35">
        <f t="shared" si="73"/>
        <v>-2.5192820021505215E-2</v>
      </c>
      <c r="P200" s="35">
        <f t="shared" si="74"/>
        <v>9.3707580330637248E-4</v>
      </c>
      <c r="Q200" s="31">
        <v>71</v>
      </c>
      <c r="R200" s="46">
        <f t="shared" si="51"/>
        <v>67.761990129958917</v>
      </c>
      <c r="S200" s="46">
        <f t="shared" si="59"/>
        <v>0.86752536995858409</v>
      </c>
      <c r="T200" s="46">
        <f t="shared" si="52"/>
        <v>-0.78327016780160719</v>
      </c>
      <c r="U200" s="46">
        <f t="shared" si="53"/>
        <v>-0.21765008040052872</v>
      </c>
      <c r="V200" s="36">
        <v>43.5</v>
      </c>
      <c r="W200" s="40">
        <f t="shared" si="82"/>
        <v>41.385286732378646</v>
      </c>
      <c r="X200" s="40">
        <f t="shared" si="83"/>
        <v>1.9581157192472738</v>
      </c>
      <c r="Y200" s="40">
        <f t="shared" si="84"/>
        <v>1.7429097160552172</v>
      </c>
      <c r="Z200" s="40">
        <f t="shared" si="85"/>
        <v>-2.9753736163219306</v>
      </c>
      <c r="AA200" s="36"/>
      <c r="AB200" s="36"/>
      <c r="AC200" s="36"/>
      <c r="AD200" s="36"/>
      <c r="AE200" s="36"/>
      <c r="AF200" s="31"/>
      <c r="AG200" s="31"/>
      <c r="AH200" s="31"/>
      <c r="AI200" s="31"/>
      <c r="AJ200" s="31"/>
      <c r="AK200" s="31">
        <v>78.37</v>
      </c>
      <c r="AL200" s="37">
        <f t="shared" si="60"/>
        <v>86.75141863524793</v>
      </c>
      <c r="AM200" s="46">
        <f t="shared" si="70"/>
        <v>0.6545729003198848</v>
      </c>
      <c r="AN200" s="37">
        <f t="shared" si="61"/>
        <v>-1.7536953781495437</v>
      </c>
      <c r="AO200" s="37">
        <f t="shared" si="62"/>
        <v>0.33742239228096782</v>
      </c>
      <c r="AP200" s="31"/>
      <c r="AQ200" s="31"/>
      <c r="AR200" s="31"/>
      <c r="AS200" s="31"/>
      <c r="AT200" s="31"/>
      <c r="AU200" s="31"/>
      <c r="AV200" s="31"/>
      <c r="AW200" s="31"/>
      <c r="AX200" s="31"/>
      <c r="AY200" s="31"/>
      <c r="AZ200" s="31"/>
      <c r="BA200" s="31"/>
      <c r="BB200" s="31"/>
      <c r="BC200" s="31"/>
      <c r="BD200" s="31"/>
      <c r="BE200" s="34">
        <v>38.052999999999997</v>
      </c>
      <c r="BF200" s="38">
        <f t="shared" si="63"/>
        <v>36.956380640551615</v>
      </c>
      <c r="BG200" s="35">
        <f t="shared" si="71"/>
        <v>0.70481600085044716</v>
      </c>
      <c r="BH200" s="38">
        <f t="shared" si="64"/>
        <v>0.3478546313254095</v>
      </c>
      <c r="BI200" s="38">
        <f t="shared" si="65"/>
        <v>-0.13490539584591932</v>
      </c>
      <c r="BJ200" s="31"/>
      <c r="BK200" s="31"/>
      <c r="BL200" s="31"/>
      <c r="BM200" s="31"/>
      <c r="BN200" s="31"/>
      <c r="BO200" s="31"/>
      <c r="BP200" s="31"/>
      <c r="BQ200" s="31"/>
      <c r="BR200" s="31"/>
      <c r="BS200" s="31"/>
      <c r="BT200" s="34"/>
      <c r="BU200" s="34"/>
      <c r="BV200" s="34"/>
      <c r="BW200" s="34"/>
      <c r="BX200" s="34"/>
      <c r="BY200" s="32"/>
      <c r="BZ200" s="32"/>
      <c r="CA200" s="32"/>
      <c r="CB200" s="32"/>
      <c r="CC200" s="31"/>
      <c r="CD200" s="31"/>
      <c r="CE200" s="31"/>
      <c r="CF200" s="31"/>
      <c r="CG200" s="31"/>
      <c r="CH200" s="34"/>
      <c r="CI200" s="34"/>
      <c r="CJ200" s="34"/>
      <c r="CK200" s="34"/>
      <c r="CL200" s="34"/>
      <c r="CM200" s="33">
        <v>53.05</v>
      </c>
      <c r="CN200" s="47">
        <f t="shared" si="66"/>
        <v>50.307072414009625</v>
      </c>
      <c r="CO200" s="47">
        <f t="shared" si="67"/>
        <v>-8.985600854119456E-4</v>
      </c>
      <c r="CP200" s="47">
        <f t="shared" si="68"/>
        <v>-5.5959462272806102E-3</v>
      </c>
      <c r="CQ200" s="34">
        <v>47.6</v>
      </c>
      <c r="CR200" s="35">
        <f t="shared" si="36"/>
        <v>41.977161985630509</v>
      </c>
      <c r="CS200" s="35">
        <f t="shared" si="37"/>
        <v>0.2760177471555878</v>
      </c>
      <c r="CT200" s="35">
        <f t="shared" si="38"/>
        <v>-7.8406124785273153E-3</v>
      </c>
      <c r="CU200" s="35">
        <f t="shared" si="39"/>
        <v>-1.3017429084871005E-2</v>
      </c>
      <c r="CV200" s="34">
        <v>61.88</v>
      </c>
      <c r="CW200" s="35">
        <f t="shared" si="24"/>
        <v>58.753216940103933</v>
      </c>
      <c r="CX200" s="35">
        <f t="shared" si="25"/>
        <v>0.17093952298360282</v>
      </c>
      <c r="CY200" s="35">
        <f t="shared" si="26"/>
        <v>-3.9693403443860367E-2</v>
      </c>
      <c r="CZ200" s="35">
        <f t="shared" si="27"/>
        <v>-2.1773511876891105E-3</v>
      </c>
      <c r="DA200" s="34">
        <v>29.6</v>
      </c>
      <c r="DB200" s="35">
        <f t="shared" si="40"/>
        <v>22.266847567611222</v>
      </c>
      <c r="DC200" s="35">
        <f t="shared" si="41"/>
        <v>0.15436531941679021</v>
      </c>
      <c r="DD200" s="35">
        <f t="shared" si="42"/>
        <v>3.4774026376252355E-2</v>
      </c>
      <c r="DE200" s="35">
        <f t="shared" si="43"/>
        <v>-2.7604751492251037E-3</v>
      </c>
      <c r="DF200" s="31"/>
      <c r="DG200" s="31"/>
      <c r="DH200" s="31"/>
      <c r="DI200" s="31"/>
      <c r="DJ200" s="31"/>
      <c r="DK200" s="34">
        <v>98.4</v>
      </c>
      <c r="DL200" s="38">
        <f t="shared" si="75"/>
        <v>94.688035351097454</v>
      </c>
      <c r="DM200" s="38">
        <f t="shared" si="76"/>
        <v>5.2469554336108351E-2</v>
      </c>
      <c r="DN200" s="38">
        <f t="shared" si="77"/>
        <v>-3.1308747971015467E-2</v>
      </c>
      <c r="DO200" s="38">
        <f t="shared" si="78"/>
        <v>2.0411692649515969E-3</v>
      </c>
      <c r="DP200" s="31"/>
      <c r="DQ200" s="31"/>
      <c r="DR200" s="31"/>
      <c r="DS200" s="31"/>
      <c r="DT200" s="31"/>
      <c r="DU200" s="33"/>
      <c r="DV200" s="33"/>
      <c r="DW200" s="33"/>
      <c r="DX200" s="33"/>
      <c r="DY200" s="36"/>
      <c r="DZ200" s="36"/>
      <c r="EA200" s="36"/>
      <c r="EB200" s="36"/>
      <c r="EC200" s="36"/>
      <c r="ED200" s="31"/>
      <c r="EE200" s="31"/>
      <c r="EF200" s="31"/>
      <c r="EG200" s="31"/>
      <c r="EH200" s="31"/>
      <c r="EI200" s="31"/>
      <c r="EJ200" s="31"/>
      <c r="EK200" s="31"/>
      <c r="EL200" s="31"/>
      <c r="EM200" s="31"/>
      <c r="EN200" s="34"/>
      <c r="EO200" s="34"/>
      <c r="EP200" s="34"/>
      <c r="EQ200" s="34"/>
      <c r="ER200" s="34"/>
      <c r="ES200" s="31"/>
      <c r="ET200" s="31"/>
      <c r="EU200" s="31"/>
      <c r="EV200" s="31"/>
      <c r="EW200" s="31"/>
      <c r="EX200" s="31"/>
      <c r="EY200" s="31"/>
      <c r="EZ200" s="31"/>
      <c r="FA200" s="31"/>
      <c r="FB200" s="31"/>
      <c r="FC200" s="31"/>
      <c r="FD200" s="31"/>
      <c r="FE200" s="31"/>
      <c r="FF200" s="31"/>
      <c r="FG200" s="31"/>
      <c r="FH200" s="36">
        <v>91.5</v>
      </c>
      <c r="FI200" s="40">
        <f t="shared" si="54"/>
        <v>87.549027159022074</v>
      </c>
      <c r="FJ200" s="40">
        <f t="shared" si="55"/>
        <v>0.29942323324058923</v>
      </c>
      <c r="FK200" s="40">
        <f t="shared" si="56"/>
        <v>-0.39529838508898951</v>
      </c>
      <c r="FL200" s="40">
        <f t="shared" si="57"/>
        <v>4.0016599764559221E-2</v>
      </c>
      <c r="FM200" s="36"/>
      <c r="FN200" s="36"/>
      <c r="FO200" s="36"/>
      <c r="FP200" s="36"/>
      <c r="FQ200" s="36"/>
      <c r="FR200" s="34">
        <v>99.1</v>
      </c>
      <c r="FS200" s="38">
        <f t="shared" si="16"/>
        <v>99.450494696963858</v>
      </c>
      <c r="FT200" s="38">
        <f t="shared" si="17"/>
        <v>1.2261263342874973E-2</v>
      </c>
      <c r="FU200" s="38">
        <f t="shared" si="18"/>
        <v>-1.7412944459151272E-2</v>
      </c>
      <c r="FV200" s="38">
        <f t="shared" si="19"/>
        <v>3.0566035424473949E-3</v>
      </c>
      <c r="FW200" s="36">
        <v>99</v>
      </c>
      <c r="FX200" s="41">
        <f t="shared" si="12"/>
        <v>98.35001653429174</v>
      </c>
      <c r="FY200" s="41">
        <f t="shared" si="14"/>
        <v>8.9428207636063246E-3</v>
      </c>
      <c r="FZ200" s="41">
        <f t="shared" si="13"/>
        <v>-7.8225255664923603E-3</v>
      </c>
      <c r="GA200" s="41">
        <f t="shared" si="15"/>
        <v>8.438652940488551E-4</v>
      </c>
      <c r="GB200" s="33"/>
      <c r="GC200" s="33"/>
      <c r="GD200" s="33"/>
      <c r="GE200" s="33"/>
      <c r="GF200" s="31"/>
      <c r="GG200" s="31"/>
      <c r="GH200" s="31"/>
      <c r="GI200" s="31"/>
      <c r="GJ200" s="31"/>
      <c r="GK200" s="31"/>
      <c r="GL200" s="31"/>
      <c r="GM200" s="31"/>
      <c r="GN200" s="31"/>
      <c r="GO200" s="31"/>
      <c r="GP200" s="31"/>
      <c r="GQ200" s="31"/>
      <c r="GR200" s="31"/>
      <c r="GS200" s="31"/>
      <c r="GT200" s="31"/>
      <c r="GU200" s="31"/>
      <c r="GV200" s="31"/>
      <c r="GW200" s="31"/>
      <c r="GX200" s="33">
        <v>63.1</v>
      </c>
      <c r="GY200" s="47">
        <f t="shared" si="69"/>
        <v>74.767643651748998</v>
      </c>
      <c r="GZ200" s="47">
        <f t="shared" si="79"/>
        <v>0.38131220910359215</v>
      </c>
      <c r="HA200" s="47">
        <f t="shared" si="80"/>
        <v>3.5508218239764175E-2</v>
      </c>
      <c r="HB200" s="36"/>
      <c r="HC200" s="36"/>
      <c r="HD200" s="36"/>
      <c r="HE200" s="36"/>
      <c r="HF200" s="36"/>
      <c r="HG200" s="36">
        <v>87.5</v>
      </c>
      <c r="HH200" s="39">
        <f t="shared" si="86"/>
        <v>82.52425777124644</v>
      </c>
      <c r="HI200" s="40">
        <f t="shared" si="87"/>
        <v>7.5114552353894345E-2</v>
      </c>
      <c r="HJ200" s="39">
        <f t="shared" si="88"/>
        <v>-2.4568523489790557E-2</v>
      </c>
      <c r="HK200" s="39">
        <f t="shared" si="89"/>
        <v>5.8296053543675937E-4</v>
      </c>
      <c r="HL200" s="31"/>
      <c r="HM200" s="45"/>
      <c r="HN200" s="45">
        <f t="shared" si="58"/>
        <v>8.094706141380914E-3</v>
      </c>
      <c r="HO200" s="45">
        <f t="shared" si="45"/>
        <v>-2.399600174697911E-2</v>
      </c>
      <c r="HP200" s="45">
        <f t="shared" si="46"/>
        <v>8.860235331852576E-3</v>
      </c>
      <c r="HQ200" s="31">
        <v>91.59</v>
      </c>
      <c r="HR200" s="37">
        <f t="shared" si="20"/>
        <v>86.997642727533687</v>
      </c>
      <c r="HS200" s="37">
        <f t="shared" si="23"/>
        <v>0.12676488117783818</v>
      </c>
      <c r="HT200" s="37">
        <f t="shared" si="21"/>
        <v>-7.4584758232641102E-2</v>
      </c>
      <c r="HU200" s="37">
        <f t="shared" si="22"/>
        <v>3.4709876642036045E-3</v>
      </c>
      <c r="HV200" s="31"/>
      <c r="HW200" s="31"/>
      <c r="HX200" s="31"/>
      <c r="HY200" s="31"/>
      <c r="HZ200" s="31"/>
      <c r="IA200" s="31"/>
      <c r="IB200" s="31"/>
      <c r="IC200" s="31"/>
      <c r="ID200" s="31"/>
      <c r="IE200" s="31"/>
    </row>
    <row r="201" spans="1:239" x14ac:dyDescent="0.25">
      <c r="A201">
        <v>1972</v>
      </c>
      <c r="B201" s="34">
        <v>48.6</v>
      </c>
      <c r="C201" s="35">
        <f t="shared" si="33"/>
        <v>36.218805640740825</v>
      </c>
      <c r="D201" s="35">
        <f t="shared" si="34"/>
        <v>0.26787167901852404</v>
      </c>
      <c r="E201" s="35">
        <f t="shared" si="35"/>
        <v>3.978718458285762E-2</v>
      </c>
      <c r="F201" s="35">
        <f t="shared" si="32"/>
        <v>-9.5572614553913488E-3</v>
      </c>
      <c r="G201" s="31">
        <v>98</v>
      </c>
      <c r="H201" s="43">
        <f t="shared" si="47"/>
        <v>97.082041780968808</v>
      </c>
      <c r="I201" s="43">
        <f t="shared" si="48"/>
        <v>6.4162823379739359E-2</v>
      </c>
      <c r="J201" s="37">
        <f t="shared" si="49"/>
        <v>-8.7581871157631497E-2</v>
      </c>
      <c r="K201" s="37">
        <f t="shared" si="50"/>
        <v>1.3988747545084078E-2</v>
      </c>
      <c r="L201" s="34">
        <v>81.06</v>
      </c>
      <c r="M201" s="35">
        <f t="shared" si="72"/>
        <v>83.682071655716811</v>
      </c>
      <c r="N201" s="35">
        <f t="shared" si="81"/>
        <v>5.9162907017900682E-2</v>
      </c>
      <c r="O201" s="35">
        <f t="shared" si="73"/>
        <v>-2.4254713738971943E-2</v>
      </c>
      <c r="P201" s="35">
        <f t="shared" si="74"/>
        <v>9.3829779968494754E-4</v>
      </c>
      <c r="Q201" s="31">
        <v>76</v>
      </c>
      <c r="R201" s="46">
        <f t="shared" si="51"/>
        <v>74.279671781424838</v>
      </c>
      <c r="S201" s="46">
        <f t="shared" si="59"/>
        <v>0.75870734800592565</v>
      </c>
      <c r="T201" s="46">
        <f t="shared" si="52"/>
        <v>-0.93638592940958998</v>
      </c>
      <c r="U201" s="46">
        <f t="shared" si="53"/>
        <v>-8.962719566673398E-2</v>
      </c>
      <c r="V201" s="36">
        <v>58.5</v>
      </c>
      <c r="W201" s="40">
        <f t="shared" si="82"/>
        <v>57.38817564071163</v>
      </c>
      <c r="X201" s="40">
        <f t="shared" si="83"/>
        <v>1.9739597255550014</v>
      </c>
      <c r="Y201" s="40">
        <f t="shared" si="84"/>
        <v>-1.5068541175807895</v>
      </c>
      <c r="Z201" s="40">
        <f t="shared" si="85"/>
        <v>-3.0770037989551904</v>
      </c>
      <c r="AA201" s="36"/>
      <c r="AB201" s="36"/>
      <c r="AC201" s="36"/>
      <c r="AD201" s="36"/>
      <c r="AE201" s="36"/>
      <c r="AF201" s="31"/>
      <c r="AG201" s="31"/>
      <c r="AH201" s="31"/>
      <c r="AI201" s="31"/>
      <c r="AJ201" s="31"/>
      <c r="AK201" s="31">
        <v>90.44</v>
      </c>
      <c r="AL201" s="37">
        <f t="shared" si="60"/>
        <v>91.171647283000851</v>
      </c>
      <c r="AM201" s="46">
        <f t="shared" si="70"/>
        <v>0.45840731194208795</v>
      </c>
      <c r="AN201" s="37">
        <f t="shared" si="61"/>
        <v>-1.3758522806844806</v>
      </c>
      <c r="AO201" s="37">
        <f t="shared" si="62"/>
        <v>0.39363059281357299</v>
      </c>
      <c r="AP201" s="31"/>
      <c r="AQ201" s="31"/>
      <c r="AR201" s="31"/>
      <c r="AS201" s="31"/>
      <c r="AT201" s="31"/>
      <c r="AU201" s="31"/>
      <c r="AV201" s="31"/>
      <c r="AW201" s="31"/>
      <c r="AX201" s="31"/>
      <c r="AY201" s="31"/>
      <c r="AZ201" s="31"/>
      <c r="BA201" s="31"/>
      <c r="BB201" s="31"/>
      <c r="BC201" s="31"/>
      <c r="BD201" s="31"/>
      <c r="BE201" s="34">
        <v>45.293999999999997</v>
      </c>
      <c r="BF201" s="38">
        <f t="shared" si="63"/>
        <v>42.744900797124203</v>
      </c>
      <c r="BG201" s="35">
        <f t="shared" si="71"/>
        <v>0.7391548093095911</v>
      </c>
      <c r="BH201" s="38">
        <f t="shared" si="64"/>
        <v>0.19645645656780719</v>
      </c>
      <c r="BI201" s="38">
        <f t="shared" si="65"/>
        <v>-0.16544597800314254</v>
      </c>
      <c r="BJ201" s="31"/>
      <c r="BK201" s="31"/>
      <c r="BL201" s="31"/>
      <c r="BM201" s="31"/>
      <c r="BN201" s="31"/>
      <c r="BO201" s="31"/>
      <c r="BP201" s="31"/>
      <c r="BQ201" s="31"/>
      <c r="BR201" s="31"/>
      <c r="BS201" s="31"/>
      <c r="BT201" s="34"/>
      <c r="BU201" s="34"/>
      <c r="BV201" s="34"/>
      <c r="BW201" s="34"/>
      <c r="BX201" s="34"/>
      <c r="BY201" s="32"/>
      <c r="BZ201" s="32"/>
      <c r="CA201" s="32"/>
      <c r="CB201" s="32"/>
      <c r="CC201" s="31"/>
      <c r="CD201" s="31"/>
      <c r="CE201" s="31"/>
      <c r="CF201" s="31"/>
      <c r="CG201" s="31"/>
      <c r="CH201" s="34"/>
      <c r="CI201" s="34"/>
      <c r="CJ201" s="34"/>
      <c r="CK201" s="34"/>
      <c r="CL201" s="34"/>
      <c r="CM201" s="33">
        <v>59.45</v>
      </c>
      <c r="CN201" s="47">
        <f t="shared" si="66"/>
        <v>52.218184996049885</v>
      </c>
      <c r="CO201" s="47">
        <f t="shared" si="67"/>
        <v>-6.4783569041077585E-3</v>
      </c>
      <c r="CP201" s="47">
        <f t="shared" si="68"/>
        <v>-5.5527946052378275E-3</v>
      </c>
      <c r="CQ201" s="34">
        <v>50.8</v>
      </c>
      <c r="CR201" s="35">
        <f t="shared" si="36"/>
        <v>44.179224339110263</v>
      </c>
      <c r="CS201" s="35">
        <f t="shared" si="37"/>
        <v>0.27422952315629406</v>
      </c>
      <c r="CT201" s="35">
        <f t="shared" si="38"/>
        <v>-2.0714884834797349E-2</v>
      </c>
      <c r="CU201" s="35">
        <f t="shared" si="39"/>
        <v>-1.2681188855729376E-2</v>
      </c>
      <c r="CV201" s="34">
        <v>63.9</v>
      </c>
      <c r="CW201" s="35">
        <f t="shared" si="24"/>
        <v>60.10053825692416</v>
      </c>
      <c r="CX201" s="35">
        <f t="shared" si="25"/>
        <v>0.16584912699915885</v>
      </c>
      <c r="CY201" s="35">
        <f t="shared" si="26"/>
        <v>-4.1694011968155927E-2</v>
      </c>
      <c r="CZ201" s="35">
        <f t="shared" si="27"/>
        <v>-1.8239238184495953E-3</v>
      </c>
      <c r="DA201" s="34">
        <v>30.4</v>
      </c>
      <c r="DB201" s="35">
        <f t="shared" si="40"/>
        <v>23.518680779268241</v>
      </c>
      <c r="DC201" s="35">
        <f t="shared" si="41"/>
        <v>0.15853142123646599</v>
      </c>
      <c r="DD201" s="35">
        <f t="shared" si="42"/>
        <v>3.1819335186552625E-2</v>
      </c>
      <c r="DE201" s="35">
        <f t="shared" si="43"/>
        <v>-3.1459336516501133E-3</v>
      </c>
      <c r="DF201" s="31"/>
      <c r="DG201" s="31"/>
      <c r="DH201" s="31"/>
      <c r="DI201" s="31"/>
      <c r="DJ201" s="31"/>
      <c r="DK201" s="34">
        <v>98.5</v>
      </c>
      <c r="DL201" s="38">
        <f t="shared" si="75"/>
        <v>95.092473972409124</v>
      </c>
      <c r="DM201" s="38">
        <f t="shared" si="76"/>
        <v>4.8681712994698721E-2</v>
      </c>
      <c r="DN201" s="38">
        <f t="shared" si="77"/>
        <v>-2.9311428081410618E-2</v>
      </c>
      <c r="DO201" s="38">
        <f t="shared" si="78"/>
        <v>1.9529077437641124E-3</v>
      </c>
      <c r="DP201" s="31"/>
      <c r="DQ201" s="31"/>
      <c r="DR201" s="31"/>
      <c r="DS201" s="31"/>
      <c r="DT201" s="31"/>
      <c r="DU201" s="33"/>
      <c r="DV201" s="33"/>
      <c r="DW201" s="33"/>
      <c r="DX201" s="33"/>
      <c r="DY201" s="36"/>
      <c r="DZ201" s="36"/>
      <c r="EA201" s="36"/>
      <c r="EB201" s="36"/>
      <c r="EC201" s="36"/>
      <c r="ED201" s="31"/>
      <c r="EE201" s="31"/>
      <c r="EF201" s="31"/>
      <c r="EG201" s="31"/>
      <c r="EH201" s="31"/>
      <c r="EI201" s="31"/>
      <c r="EJ201" s="31"/>
      <c r="EK201" s="31"/>
      <c r="EL201" s="31"/>
      <c r="EM201" s="31"/>
      <c r="EN201" s="34">
        <v>0</v>
      </c>
      <c r="EO201" s="35">
        <f t="shared" ref="EO201:EO244" si="90">EN$5/(1+EN$2*EXP(-EN$3*($A201-$A$201)))</f>
        <v>2.555540994173009</v>
      </c>
      <c r="EP201" s="35">
        <f t="shared" ref="EP201:EP244" si="91">((EN$2*EN$5*EN$3*EXP(EN$3*($A201-$A$201))/(EXP(EN$3*($A201-$A$201))+EN$2)^2)/8)</f>
        <v>7.9583502092752528E-2</v>
      </c>
      <c r="EQ201" s="35">
        <f t="shared" ref="EQ201:EQ244" si="92">-((EN$2*EN$5*(EN$3^2)*EXP(EN$3*($A201-$A$201))*(EXP(EN$3*($A201-$A$201))-EN$2))/((EXP(EN$3*($A201-$A$201))+EN$2)^3))</f>
        <v>0.15438541183180421</v>
      </c>
      <c r="ER201" s="35">
        <f t="shared" ref="ER201:ER244" si="93">(EN$2*EN$5*EN$3^3*EXP(EN$3*($A201-$A$201))*(EXP(2*EN$3*($A201-$A$201))-4*EN$2*EXP(EN$3*($A201-$A$201))+EN$2^2))/(EXP(EN$3*($A201-$A$201))+EN$2)^4</f>
        <v>3.5329600859800268E-2</v>
      </c>
      <c r="ES201" s="31"/>
      <c r="ET201" s="31"/>
      <c r="EU201" s="31"/>
      <c r="EV201" s="31"/>
      <c r="EW201" s="31"/>
      <c r="EX201" s="31"/>
      <c r="EY201" s="31"/>
      <c r="EZ201" s="31"/>
      <c r="FA201" s="31"/>
      <c r="FB201" s="31"/>
      <c r="FC201" s="31"/>
      <c r="FD201" s="31"/>
      <c r="FE201" s="31"/>
      <c r="FF201" s="31"/>
      <c r="FG201" s="31"/>
      <c r="FH201" s="36">
        <v>92</v>
      </c>
      <c r="FI201" s="40">
        <f t="shared" si="54"/>
        <v>89.753640646857718</v>
      </c>
      <c r="FJ201" s="40">
        <f t="shared" si="55"/>
        <v>0.252611165204083</v>
      </c>
      <c r="FK201" s="40">
        <f t="shared" si="56"/>
        <v>-0.3530777128018906</v>
      </c>
      <c r="FL201" s="40">
        <f t="shared" si="57"/>
        <v>4.3738808288483338E-2</v>
      </c>
      <c r="FM201" s="36">
        <v>0.5</v>
      </c>
      <c r="FN201" s="40">
        <f t="shared" ref="FN201:FN218" si="94">FM$5/(1+FM$2*EXP(-FM$3*($A201-$A$201)))</f>
        <v>4.4568429176201354</v>
      </c>
      <c r="FO201" s="40">
        <f t="shared" ref="FO201:FO218" si="95">((FM$2*FM$5*FM$3*EXP(FM$3*($A201-$A$201))/(EXP(FM$3*($A201-$A$201))+FM$2)^2)/8)</f>
        <v>0.45883052808892028</v>
      </c>
      <c r="FP201" s="40">
        <f t="shared" ref="FP201:FP218" si="96">-((FM$2*FM$5*(FM$3^2)*EXP(FM$3*($A201-$A$201))*(EXP(FM$3*($A201-$A$201))-FM$2))/((EXP(FM$3*($A201-$A$201))+FM$2)^3))</f>
        <v>2.8821116357236565</v>
      </c>
      <c r="FQ201" s="40">
        <f t="shared" ref="FQ201:FQ218" si="97">(FM$2*FM$5*FM$3^3*EXP(FM$3*($A201-$A$201))*(EXP(2*FM$3*($A201-$A$201))-4*FM$2*EXP(FM$3*($A201-$A$201))+FM$2^2))/(EXP(FM$3*($A201-$A$201))+FM$2)^4</f>
        <v>2.030682944959191</v>
      </c>
      <c r="FR201" s="34">
        <v>99.5</v>
      </c>
      <c r="FS201" s="38">
        <f t="shared" si="16"/>
        <v>99.540366618680181</v>
      </c>
      <c r="FT201" s="38">
        <f t="shared" si="17"/>
        <v>1.0265194500018848E-2</v>
      </c>
      <c r="FU201" s="38">
        <f t="shared" si="18"/>
        <v>-1.4604703781272198E-2</v>
      </c>
      <c r="FV201" s="38">
        <f t="shared" si="19"/>
        <v>2.5731274302705316E-3</v>
      </c>
      <c r="FW201" s="36">
        <v>99</v>
      </c>
      <c r="FX201" s="41">
        <f t="shared" ref="FX201:FX234" si="98">FW$5/(1+FW$2*EXP(-FW$3*($A201-$A$137)))</f>
        <v>98.41778486557979</v>
      </c>
      <c r="FY201" s="41">
        <f t="shared" si="14"/>
        <v>8.0159473592289095E-3</v>
      </c>
      <c r="FZ201" s="41">
        <f t="shared" ref="FZ201:FZ234" si="99">-((FW$2*FW$5*(FW$3^2)*EXP(FW$3*($A201-$A$137))*(EXP(FW$3*($A201-$A$137))-FW$2))/((EXP(FW$3*($A201-$A$137))+FW$2)^3))</f>
        <v>-7.0214917344502319E-3</v>
      </c>
      <c r="GA201" s="41">
        <f t="shared" si="15"/>
        <v>7.5959633720875893E-4</v>
      </c>
      <c r="GB201" s="33"/>
      <c r="GC201" s="33"/>
      <c r="GD201" s="33"/>
      <c r="GE201" s="33"/>
      <c r="GF201" s="31"/>
      <c r="GG201" s="31"/>
      <c r="GH201" s="31"/>
      <c r="GI201" s="31"/>
      <c r="GJ201" s="31"/>
      <c r="GK201" s="31"/>
      <c r="GL201" s="31"/>
      <c r="GM201" s="31"/>
      <c r="GN201" s="31"/>
      <c r="GO201" s="31"/>
      <c r="GP201" s="31"/>
      <c r="GQ201" s="31"/>
      <c r="GR201" s="31"/>
      <c r="GS201" s="31"/>
      <c r="GT201" s="31"/>
      <c r="GU201" s="31"/>
      <c r="GV201" s="31"/>
      <c r="GW201" s="31"/>
      <c r="GX201" s="33">
        <v>74.78</v>
      </c>
      <c r="GY201" s="47">
        <f t="shared" si="69"/>
        <v>78.580937245798282</v>
      </c>
      <c r="GZ201" s="47">
        <f t="shared" si="79"/>
        <v>0.41298632188160167</v>
      </c>
      <c r="HA201" s="47">
        <f t="shared" si="80"/>
        <v>2.7051806986254333E-2</v>
      </c>
      <c r="HB201" s="36"/>
      <c r="HC201" s="36"/>
      <c r="HD201" s="36"/>
      <c r="HE201" s="36"/>
      <c r="HF201" s="36"/>
      <c r="HG201" s="36">
        <v>88</v>
      </c>
      <c r="HH201" s="39">
        <f t="shared" si="86"/>
        <v>83.112988209223516</v>
      </c>
      <c r="HI201" s="40">
        <f t="shared" si="87"/>
        <v>7.2080477354008687E-2</v>
      </c>
      <c r="HJ201" s="39">
        <f t="shared" si="88"/>
        <v>-2.3972432434375423E-2</v>
      </c>
      <c r="HK201" s="39">
        <f t="shared" si="89"/>
        <v>6.0842960172520369E-4</v>
      </c>
      <c r="HL201" s="31"/>
      <c r="HM201" s="45"/>
      <c r="HN201" s="45">
        <f t="shared" si="58"/>
        <v>5.5870066438448466E-3</v>
      </c>
      <c r="HO201" s="45">
        <f t="shared" si="45"/>
        <v>-1.6580329091469018E-2</v>
      </c>
      <c r="HP201" s="45">
        <f t="shared" si="46"/>
        <v>6.1355871119709304E-3</v>
      </c>
      <c r="HQ201" s="31">
        <v>94.97</v>
      </c>
      <c r="HR201" s="37">
        <f t="shared" si="20"/>
        <v>87.97505517250714</v>
      </c>
      <c r="HS201" s="37">
        <f t="shared" si="23"/>
        <v>0.11766228724561049</v>
      </c>
      <c r="HT201" s="37">
        <f t="shared" si="21"/>
        <v>-7.1031177079759381E-2</v>
      </c>
      <c r="HU201" s="37">
        <f t="shared" si="22"/>
        <v>3.6245399999284096E-3</v>
      </c>
      <c r="HV201" s="31"/>
      <c r="HW201" s="31"/>
      <c r="HX201" s="31"/>
      <c r="HY201" s="31"/>
      <c r="HZ201" s="31"/>
      <c r="IA201" s="31"/>
      <c r="IB201" s="31"/>
      <c r="IC201" s="31"/>
      <c r="ID201" s="31"/>
      <c r="IE201" s="31"/>
    </row>
    <row r="202" spans="1:239" x14ac:dyDescent="0.25">
      <c r="A202">
        <v>1973</v>
      </c>
      <c r="B202" s="34">
        <v>48.6</v>
      </c>
      <c r="C202" s="35">
        <f t="shared" si="33"/>
        <v>38.380049865626965</v>
      </c>
      <c r="D202" s="35">
        <f t="shared" si="34"/>
        <v>0.27223296248742906</v>
      </c>
      <c r="E202" s="35">
        <f t="shared" si="35"/>
        <v>2.9882162560978281E-2</v>
      </c>
      <c r="F202" s="35">
        <f t="shared" si="32"/>
        <v>-1.0223946491053524E-2</v>
      </c>
      <c r="G202" s="31">
        <v>98.5</v>
      </c>
      <c r="H202" s="43">
        <f t="shared" si="47"/>
        <v>97.553806990169619</v>
      </c>
      <c r="I202" s="43">
        <f t="shared" si="48"/>
        <v>5.4050589928274391E-2</v>
      </c>
      <c r="J202" s="37">
        <f t="shared" si="49"/>
        <v>-7.4518000659563585E-2</v>
      </c>
      <c r="K202" s="37">
        <f t="shared" si="50"/>
        <v>1.2164390250386159E-2</v>
      </c>
      <c r="L202" s="34">
        <v>81.790000000000006</v>
      </c>
      <c r="M202" s="35">
        <f t="shared" si="72"/>
        <v>84.143403847136554</v>
      </c>
      <c r="N202" s="35">
        <f t="shared" si="81"/>
        <v>5.6189661244383696E-2</v>
      </c>
      <c r="O202" s="35">
        <f t="shared" si="73"/>
        <v>-2.3317808800756751E-2</v>
      </c>
      <c r="P202" s="35">
        <f t="shared" si="74"/>
        <v>9.3476590265812441E-4</v>
      </c>
      <c r="Q202" s="31">
        <v>81</v>
      </c>
      <c r="R202" s="46">
        <f t="shared" si="51"/>
        <v>79.871077326068544</v>
      </c>
      <c r="S202" s="46">
        <f t="shared" si="59"/>
        <v>0.63846615696372611</v>
      </c>
      <c r="T202" s="46">
        <f t="shared" si="52"/>
        <v>-0.96945252287120065</v>
      </c>
      <c r="U202" s="46">
        <f t="shared" si="53"/>
        <v>1.8234054465452669E-2</v>
      </c>
      <c r="V202" s="36">
        <v>74</v>
      </c>
      <c r="W202" s="40">
        <f t="shared" si="82"/>
        <v>71.980071803261424</v>
      </c>
      <c r="X202" s="40">
        <f t="shared" si="83"/>
        <v>1.6280398614217402</v>
      </c>
      <c r="Y202" s="40">
        <f t="shared" si="84"/>
        <v>-3.6973439313725907</v>
      </c>
      <c r="Z202" s="40">
        <f t="shared" si="85"/>
        <v>-1.1412636702238883</v>
      </c>
      <c r="AA202" s="36"/>
      <c r="AB202" s="36"/>
      <c r="AC202" s="36"/>
      <c r="AD202" s="36"/>
      <c r="AE202" s="36"/>
      <c r="AF202" s="31"/>
      <c r="AG202" s="31"/>
      <c r="AH202" s="31"/>
      <c r="AI202" s="31"/>
      <c r="AJ202" s="31"/>
      <c r="AK202" s="31">
        <v>100</v>
      </c>
      <c r="AL202" s="37">
        <f t="shared" si="60"/>
        <v>94.215456217873168</v>
      </c>
      <c r="AM202" s="46">
        <f t="shared" si="70"/>
        <v>0.31038685934898885</v>
      </c>
      <c r="AN202" s="37">
        <f t="shared" si="61"/>
        <v>-1.0004593910732842</v>
      </c>
      <c r="AO202" s="37">
        <f t="shared" si="62"/>
        <v>0.34690855671260495</v>
      </c>
      <c r="AP202" s="31"/>
      <c r="AQ202" s="31"/>
      <c r="AR202" s="31"/>
      <c r="AS202" s="31"/>
      <c r="AT202" s="31"/>
      <c r="AU202" s="31"/>
      <c r="AV202" s="31"/>
      <c r="AW202" s="31"/>
      <c r="AX202" s="31"/>
      <c r="AY202" s="31"/>
      <c r="AZ202" s="31"/>
      <c r="BA202" s="31"/>
      <c r="BB202" s="31"/>
      <c r="BC202" s="31"/>
      <c r="BD202" s="31"/>
      <c r="BE202" s="34">
        <v>52.555999999999997</v>
      </c>
      <c r="BF202" s="38">
        <f t="shared" si="63"/>
        <v>48.728006113781454</v>
      </c>
      <c r="BG202" s="35">
        <f t="shared" si="71"/>
        <v>0.75299822095471336</v>
      </c>
      <c r="BH202" s="38">
        <f t="shared" si="64"/>
        <v>2.2872149410368438E-2</v>
      </c>
      <c r="BI202" s="38">
        <f t="shared" si="65"/>
        <v>-0.17838802023839531</v>
      </c>
      <c r="BJ202" s="31"/>
      <c r="BK202" s="31"/>
      <c r="BL202" s="31"/>
      <c r="BM202" s="31"/>
      <c r="BN202" s="31"/>
      <c r="BO202" s="31"/>
      <c r="BP202" s="31"/>
      <c r="BQ202" s="31"/>
      <c r="BR202" s="31"/>
      <c r="BS202" s="31"/>
      <c r="BT202" s="34"/>
      <c r="BU202" s="34"/>
      <c r="BV202" s="34"/>
      <c r="BW202" s="34"/>
      <c r="BX202" s="34"/>
      <c r="BY202" s="32"/>
      <c r="BZ202" s="32"/>
      <c r="CA202" s="32"/>
      <c r="CB202" s="32"/>
      <c r="CC202" s="31"/>
      <c r="CD202" s="31"/>
      <c r="CE202" s="31"/>
      <c r="CF202" s="31"/>
      <c r="CG202" s="31"/>
      <c r="CH202" s="34"/>
      <c r="CI202" s="34"/>
      <c r="CJ202" s="34"/>
      <c r="CK202" s="34"/>
      <c r="CL202" s="34"/>
      <c r="CM202" s="33">
        <v>68.91</v>
      </c>
      <c r="CN202" s="47">
        <f t="shared" si="66"/>
        <v>54.122825516592428</v>
      </c>
      <c r="CO202" s="47">
        <f t="shared" si="67"/>
        <v>-1.1982702328812761E-2</v>
      </c>
      <c r="CP202" s="47">
        <f t="shared" si="68"/>
        <v>-5.4453547440675952E-3</v>
      </c>
      <c r="CQ202" s="34">
        <v>53.9</v>
      </c>
      <c r="CR202" s="35">
        <f t="shared" si="36"/>
        <v>46.360612116203349</v>
      </c>
      <c r="CS202" s="35">
        <f t="shared" si="37"/>
        <v>0.27085916356655715</v>
      </c>
      <c r="CT202" s="35">
        <f t="shared" si="38"/>
        <v>-3.3106650528036741E-2</v>
      </c>
      <c r="CU202" s="35">
        <f t="shared" si="39"/>
        <v>-1.2056390397346118E-2</v>
      </c>
      <c r="CV202" s="34">
        <v>65.900000000000006</v>
      </c>
      <c r="CW202" s="35">
        <f t="shared" si="24"/>
        <v>61.406194945414178</v>
      </c>
      <c r="CX202" s="35">
        <f t="shared" si="25"/>
        <v>0.16053070804788505</v>
      </c>
      <c r="CY202" s="35">
        <f t="shared" si="26"/>
        <v>-4.3342287705251989E-2</v>
      </c>
      <c r="CZ202" s="35">
        <f t="shared" si="27"/>
        <v>-1.4735880943013723E-3</v>
      </c>
      <c r="DA202" s="34">
        <v>31.2</v>
      </c>
      <c r="DB202" s="35">
        <f t="shared" si="40"/>
        <v>24.802302033819924</v>
      </c>
      <c r="DC202" s="35">
        <f t="shared" si="41"/>
        <v>0.16230451320987438</v>
      </c>
      <c r="DD202" s="35">
        <f t="shared" si="42"/>
        <v>2.8489578615336578E-2</v>
      </c>
      <c r="DE202" s="35">
        <f t="shared" si="43"/>
        <v>-3.5091334408294686E-3</v>
      </c>
      <c r="DF202" s="31"/>
      <c r="DG202" s="31"/>
      <c r="DH202" s="31"/>
      <c r="DI202" s="31"/>
      <c r="DJ202" s="31"/>
      <c r="DK202" s="34">
        <v>98.7</v>
      </c>
      <c r="DL202" s="38">
        <f t="shared" si="75"/>
        <v>95.467593684510675</v>
      </c>
      <c r="DM202" s="38">
        <f t="shared" si="76"/>
        <v>4.5137957754970627E-2</v>
      </c>
      <c r="DN202" s="38">
        <f t="shared" si="77"/>
        <v>-2.7403809471447913E-2</v>
      </c>
      <c r="DO202" s="38">
        <f t="shared" si="78"/>
        <v>1.8620076591338529E-3</v>
      </c>
      <c r="DP202" s="31"/>
      <c r="DQ202" s="31"/>
      <c r="DR202" s="31"/>
      <c r="DS202" s="31"/>
      <c r="DT202" s="31"/>
      <c r="DU202" s="33"/>
      <c r="DV202" s="33"/>
      <c r="DW202" s="33"/>
      <c r="DX202" s="33"/>
      <c r="DY202" s="36"/>
      <c r="DZ202" s="36"/>
      <c r="EA202" s="36"/>
      <c r="EB202" s="36"/>
      <c r="EC202" s="36"/>
      <c r="ED202" s="31"/>
      <c r="EE202" s="31"/>
      <c r="EF202" s="31"/>
      <c r="EG202" s="31"/>
      <c r="EH202" s="31"/>
      <c r="EI202" s="31"/>
      <c r="EJ202" s="31"/>
      <c r="EK202" s="31"/>
      <c r="EL202" s="31"/>
      <c r="EM202" s="31"/>
      <c r="EN202" s="34">
        <v>1.2</v>
      </c>
      <c r="EO202" s="35">
        <f t="shared" si="90"/>
        <v>3.2755899806354241</v>
      </c>
      <c r="EP202" s="35">
        <f t="shared" si="91"/>
        <v>0.10124059627742685</v>
      </c>
      <c r="EQ202" s="35">
        <f t="shared" si="92"/>
        <v>0.19336658791236019</v>
      </c>
      <c r="ER202" s="35">
        <f t="shared" si="93"/>
        <v>4.2755347289261607E-2</v>
      </c>
      <c r="ES202" s="31"/>
      <c r="ET202" s="31"/>
      <c r="EU202" s="31"/>
      <c r="EV202" s="31"/>
      <c r="EW202" s="31"/>
      <c r="EX202" s="31"/>
      <c r="EY202" s="31"/>
      <c r="EZ202" s="31"/>
      <c r="FA202" s="31"/>
      <c r="FB202" s="31"/>
      <c r="FC202" s="31"/>
      <c r="FD202" s="31"/>
      <c r="FE202" s="31"/>
      <c r="FF202" s="31"/>
      <c r="FG202" s="31"/>
      <c r="FH202" s="36">
        <v>93</v>
      </c>
      <c r="FI202" s="40">
        <f t="shared" si="54"/>
        <v>91.605326943936163</v>
      </c>
      <c r="FJ202" s="40">
        <f t="shared" si="55"/>
        <v>0.21122990360908164</v>
      </c>
      <c r="FK202" s="40">
        <f t="shared" si="56"/>
        <v>-0.30899054823304412</v>
      </c>
      <c r="FL202" s="40">
        <f t="shared" si="57"/>
        <v>4.3949611882385942E-2</v>
      </c>
      <c r="FM202" s="36">
        <v>4.5</v>
      </c>
      <c r="FN202" s="40">
        <f t="shared" si="94"/>
        <v>9.9470545099699255</v>
      </c>
      <c r="FO202" s="40">
        <f t="shared" si="95"/>
        <v>0.96520110579016039</v>
      </c>
      <c r="FP202" s="40">
        <f t="shared" si="96"/>
        <v>5.3319691801059106</v>
      </c>
      <c r="FQ202" s="40">
        <f t="shared" si="97"/>
        <v>2.6539377192222044</v>
      </c>
      <c r="FR202" s="34">
        <v>99.9</v>
      </c>
      <c r="FS202" s="38">
        <f t="shared" si="16"/>
        <v>99.615596747844123</v>
      </c>
      <c r="FT202" s="38">
        <f t="shared" si="17"/>
        <v>8.5915352958785794E-3</v>
      </c>
      <c r="FU202" s="38">
        <f t="shared" si="18"/>
        <v>-1.2242083907233582E-2</v>
      </c>
      <c r="FV202" s="38">
        <f t="shared" si="19"/>
        <v>2.1635101989865573E-3</v>
      </c>
      <c r="FW202" s="36">
        <v>99</v>
      </c>
      <c r="FX202" s="41">
        <f t="shared" si="98"/>
        <v>98.478525024304901</v>
      </c>
      <c r="FY202" s="41">
        <f t="shared" ref="FY202:FY234" si="100">((FW$2*FW$5*FW$3*EXP(FW$3*($A202-$A$137))/(EXP(FW$3*($A202-$A$137))+FW$2)^2)/8)</f>
        <v>7.184106929784162E-3</v>
      </c>
      <c r="FZ202" s="41">
        <f t="shared" si="99"/>
        <v>-6.3006628327300839E-3</v>
      </c>
      <c r="GA202" s="41">
        <f t="shared" ref="GA202:GA234" si="101">(FW$2*FW$5*FW$3^3*EXP(FW$3*($A202-$A$137))*(EXP(2*FW$3*($A202-$A$137))-4*FW$2*EXP(FW$3*($A202-$A$137))+FW$2^2))/(EXP(FW$3*($A202-$A$137))+FW$2)^4</f>
        <v>6.8333881959476382E-4</v>
      </c>
      <c r="GB202" s="33"/>
      <c r="GC202" s="33"/>
      <c r="GD202" s="33"/>
      <c r="GE202" s="33"/>
      <c r="GF202" s="31"/>
      <c r="GG202" s="31"/>
      <c r="GH202" s="31"/>
      <c r="GI202" s="31"/>
      <c r="GJ202" s="31"/>
      <c r="GK202" s="31"/>
      <c r="GL202" s="31"/>
      <c r="GM202" s="31"/>
      <c r="GN202" s="31"/>
      <c r="GO202" s="31"/>
      <c r="GP202" s="31"/>
      <c r="GQ202" s="31"/>
      <c r="GR202" s="31"/>
      <c r="GS202" s="31"/>
      <c r="GT202" s="31"/>
      <c r="GU202" s="31"/>
      <c r="GV202" s="31"/>
      <c r="GW202" s="31"/>
      <c r="GX202" s="33">
        <v>85.49</v>
      </c>
      <c r="GY202" s="47">
        <f t="shared" si="69"/>
        <v>81.95701001675215</v>
      </c>
      <c r="GZ202" s="47">
        <f t="shared" si="79"/>
        <v>0.43373000207820994</v>
      </c>
      <c r="HA202" s="47">
        <f t="shared" si="80"/>
        <v>1.3555952831084064E-2</v>
      </c>
      <c r="HB202" s="36"/>
      <c r="HC202" s="36"/>
      <c r="HD202" s="36"/>
      <c r="HE202" s="36"/>
      <c r="HF202" s="36"/>
      <c r="HG202" s="36">
        <v>88.67</v>
      </c>
      <c r="HH202" s="39">
        <f t="shared" si="86"/>
        <v>83.677748141920091</v>
      </c>
      <c r="HI202" s="40">
        <f t="shared" si="87"/>
        <v>6.9122408019464981E-2</v>
      </c>
      <c r="HJ202" s="39">
        <f t="shared" si="88"/>
        <v>-2.3353201334448279E-2</v>
      </c>
      <c r="HK202" s="39">
        <f t="shared" si="89"/>
        <v>6.2928793099830782E-4</v>
      </c>
      <c r="HL202" s="31"/>
      <c r="HM202" s="45"/>
      <c r="HN202" s="45">
        <f t="shared" si="58"/>
        <v>3.8548704599180388E-3</v>
      </c>
      <c r="HO202" s="45">
        <f t="shared" si="45"/>
        <v>-1.1448590873227169E-2</v>
      </c>
      <c r="HP202" s="45">
        <f t="shared" si="46"/>
        <v>4.2430058136741292E-3</v>
      </c>
      <c r="HQ202" s="31">
        <v>95.56</v>
      </c>
      <c r="HR202" s="37">
        <f t="shared" si="20"/>
        <v>88.881446413679171</v>
      </c>
      <c r="HS202" s="37">
        <f t="shared" si="23"/>
        <v>0.1090120797029379</v>
      </c>
      <c r="HT202" s="37">
        <f t="shared" si="21"/>
        <v>-6.7357473498019335E-2</v>
      </c>
      <c r="HU202" s="37">
        <f t="shared" si="22"/>
        <v>3.7127081857089767E-3</v>
      </c>
      <c r="HV202" s="31"/>
      <c r="HW202" s="31"/>
      <c r="HX202" s="31"/>
      <c r="HY202" s="31"/>
      <c r="HZ202" s="31"/>
      <c r="IA202" s="31"/>
      <c r="IB202" s="31"/>
      <c r="IC202" s="31"/>
      <c r="ID202" s="31"/>
      <c r="IE202" s="31"/>
    </row>
    <row r="203" spans="1:239" x14ac:dyDescent="0.25">
      <c r="A203">
        <v>1974</v>
      </c>
      <c r="B203" s="34">
        <v>50.5</v>
      </c>
      <c r="C203" s="35">
        <f t="shared" si="33"/>
        <v>40.571128151433072</v>
      </c>
      <c r="D203" s="35">
        <f t="shared" si="34"/>
        <v>0.27531818512403611</v>
      </c>
      <c r="E203" s="35">
        <f t="shared" si="35"/>
        <v>1.9401092781116857E-2</v>
      </c>
      <c r="F203" s="35">
        <f t="shared" si="32"/>
        <v>-1.0705456723417427E-2</v>
      </c>
      <c r="G203" s="31">
        <v>98</v>
      </c>
      <c r="H203" s="43">
        <f t="shared" si="47"/>
        <v>97.950908747772132</v>
      </c>
      <c r="I203" s="43">
        <f t="shared" si="48"/>
        <v>4.5460610555995595E-2</v>
      </c>
      <c r="J203" s="37">
        <f t="shared" si="49"/>
        <v>-6.3198616538161945E-2</v>
      </c>
      <c r="K203" s="37">
        <f t="shared" si="50"/>
        <v>1.0502882221449973E-2</v>
      </c>
      <c r="L203" s="34">
        <v>82.51</v>
      </c>
      <c r="M203" s="35">
        <f t="shared" si="72"/>
        <v>84.581417754132701</v>
      </c>
      <c r="N203" s="35">
        <f t="shared" si="81"/>
        <v>5.3333217375757108E-2</v>
      </c>
      <c r="O203" s="35">
        <f t="shared" si="73"/>
        <v>-2.2386584736356029E-2</v>
      </c>
      <c r="P203" s="35">
        <f t="shared" si="74"/>
        <v>9.2702470658771448E-4</v>
      </c>
      <c r="Q203" s="31">
        <v>84</v>
      </c>
      <c r="R203" s="46">
        <f t="shared" si="51"/>
        <v>84.500589317529403</v>
      </c>
      <c r="S203" s="46">
        <f t="shared" si="59"/>
        <v>0.52011901490454904</v>
      </c>
      <c r="T203" s="46">
        <f t="shared" si="52"/>
        <v>-0.91215159575577409</v>
      </c>
      <c r="U203" s="46">
        <f t="shared" si="53"/>
        <v>8.9948901238353626E-2</v>
      </c>
      <c r="V203" s="36">
        <v>81</v>
      </c>
      <c r="W203" s="40">
        <f t="shared" si="82"/>
        <v>83.050916962232591</v>
      </c>
      <c r="X203" s="40">
        <f t="shared" si="83"/>
        <v>1.1362564976939322</v>
      </c>
      <c r="Y203" s="40">
        <f t="shared" si="84"/>
        <v>-3.8802133266519645</v>
      </c>
      <c r="Z203" s="40">
        <f t="shared" si="85"/>
        <v>0.58914034758920442</v>
      </c>
      <c r="AA203" s="36"/>
      <c r="AB203" s="36"/>
      <c r="AC203" s="36"/>
      <c r="AD203" s="36"/>
      <c r="AE203" s="36"/>
      <c r="AF203" s="31"/>
      <c r="AG203" s="31"/>
      <c r="AH203" s="31"/>
      <c r="AI203" s="31"/>
      <c r="AJ203" s="31"/>
      <c r="AK203" s="31">
        <v>97.06</v>
      </c>
      <c r="AL203" s="31"/>
      <c r="AM203" s="31"/>
      <c r="AN203" s="31"/>
      <c r="AO203" s="31"/>
      <c r="AP203" s="31"/>
      <c r="AQ203" s="31"/>
      <c r="AR203" s="31"/>
      <c r="AS203" s="31"/>
      <c r="AT203" s="31"/>
      <c r="AU203" s="31"/>
      <c r="AV203" s="31"/>
      <c r="AW203" s="31"/>
      <c r="AX203" s="31"/>
      <c r="AY203" s="31"/>
      <c r="AZ203" s="31"/>
      <c r="BA203" s="31"/>
      <c r="BB203" s="31"/>
      <c r="BC203" s="31"/>
      <c r="BD203" s="31"/>
      <c r="BE203" s="34">
        <v>58.99</v>
      </c>
      <c r="BF203" s="38">
        <f t="shared" si="63"/>
        <v>54.733759607687034</v>
      </c>
      <c r="BG203" s="35">
        <f t="shared" si="71"/>
        <v>0.74476132720689348</v>
      </c>
      <c r="BH203" s="38">
        <f t="shared" si="64"/>
        <v>-0.15336634108855451</v>
      </c>
      <c r="BI203" s="38">
        <f t="shared" si="65"/>
        <v>-0.17064383735267605</v>
      </c>
      <c r="BJ203" s="31"/>
      <c r="BK203" s="31"/>
      <c r="BL203" s="31"/>
      <c r="BM203" s="31"/>
      <c r="BN203" s="31"/>
      <c r="BO203" s="31"/>
      <c r="BP203" s="31"/>
      <c r="BQ203" s="31"/>
      <c r="BR203" s="31"/>
      <c r="BS203" s="31"/>
      <c r="BT203" s="34"/>
      <c r="BU203" s="34"/>
      <c r="BV203" s="34"/>
      <c r="BW203" s="34"/>
      <c r="BX203" s="34"/>
      <c r="BY203" s="32"/>
      <c r="BZ203" s="32"/>
      <c r="CA203" s="32"/>
      <c r="CB203" s="32"/>
      <c r="CC203" s="31"/>
      <c r="CD203" s="31"/>
      <c r="CE203" s="31"/>
      <c r="CF203" s="31"/>
      <c r="CG203" s="31"/>
      <c r="CH203" s="34"/>
      <c r="CI203" s="34"/>
      <c r="CJ203" s="34"/>
      <c r="CK203" s="34"/>
      <c r="CL203" s="34"/>
      <c r="CM203" s="33">
        <v>70.52</v>
      </c>
      <c r="CN203" s="47">
        <f t="shared" si="66"/>
        <v>56.015494894578616</v>
      </c>
      <c r="CO203" s="47">
        <f t="shared" si="67"/>
        <v>-1.7348500449220278E-2</v>
      </c>
      <c r="CP203" s="47">
        <f t="shared" si="68"/>
        <v>-5.2762660007694001E-3</v>
      </c>
      <c r="CQ203" s="34">
        <v>56.5</v>
      </c>
      <c r="CR203" s="35">
        <f t="shared" si="36"/>
        <v>48.508956474439593</v>
      </c>
      <c r="CS203" s="35">
        <f t="shared" si="37"/>
        <v>0.26598445096964618</v>
      </c>
      <c r="CT203" s="35">
        <f t="shared" si="38"/>
        <v>-4.4741463078002516E-2</v>
      </c>
      <c r="CU203" s="35">
        <f t="shared" si="39"/>
        <v>-1.117336081691132E-2</v>
      </c>
      <c r="CV203" s="34">
        <v>67.77</v>
      </c>
      <c r="CW203" s="35">
        <f t="shared" si="24"/>
        <v>62.668538252103183</v>
      </c>
      <c r="CX203" s="35">
        <f t="shared" si="25"/>
        <v>0.15502800467583461</v>
      </c>
      <c r="CY203" s="35">
        <f t="shared" si="26"/>
        <v>-4.4643933699287749E-2</v>
      </c>
      <c r="CZ203" s="35">
        <f t="shared" si="27"/>
        <v>-1.131467740248572E-3</v>
      </c>
      <c r="DA203" s="34">
        <v>32.65</v>
      </c>
      <c r="DB203" s="35">
        <f t="shared" si="40"/>
        <v>26.114383797029618</v>
      </c>
      <c r="DC203" s="35">
        <f t="shared" si="41"/>
        <v>0.1656392869384922</v>
      </c>
      <c r="DD203" s="35">
        <f t="shared" si="42"/>
        <v>2.481141635042193E-2</v>
      </c>
      <c r="DE203" s="35">
        <f t="shared" si="43"/>
        <v>-3.8413004049290397E-3</v>
      </c>
      <c r="DF203" s="31"/>
      <c r="DG203" s="31"/>
      <c r="DH203" s="31"/>
      <c r="DI203" s="31"/>
      <c r="DJ203" s="31"/>
      <c r="DK203" s="34">
        <v>98.8</v>
      </c>
      <c r="DL203" s="38">
        <f t="shared" si="75"/>
        <v>95.815301944192129</v>
      </c>
      <c r="DM203" s="38">
        <f t="shared" si="76"/>
        <v>4.1826940004223719E-2</v>
      </c>
      <c r="DN203" s="38">
        <f t="shared" si="77"/>
        <v>-2.5587844914298326E-2</v>
      </c>
      <c r="DO203" s="38">
        <f t="shared" si="78"/>
        <v>1.769804149264965E-3</v>
      </c>
      <c r="DP203" s="31"/>
      <c r="DQ203" s="31"/>
      <c r="DR203" s="31"/>
      <c r="DS203" s="31"/>
      <c r="DT203" s="31"/>
      <c r="DU203" s="33"/>
      <c r="DV203" s="33"/>
      <c r="DW203" s="33"/>
      <c r="DX203" s="33"/>
      <c r="DY203" s="36"/>
      <c r="DZ203" s="36"/>
      <c r="EA203" s="36"/>
      <c r="EB203" s="36"/>
      <c r="EC203" s="36"/>
      <c r="ED203" s="31"/>
      <c r="EE203" s="31"/>
      <c r="EF203" s="31"/>
      <c r="EG203" s="31"/>
      <c r="EH203" s="31"/>
      <c r="EI203" s="31"/>
      <c r="EJ203" s="31"/>
      <c r="EK203" s="31"/>
      <c r="EL203" s="31"/>
      <c r="EM203" s="31"/>
      <c r="EN203" s="34">
        <v>2.2000000000000002</v>
      </c>
      <c r="EO203" s="35">
        <f t="shared" si="90"/>
        <v>4.1896513611611672</v>
      </c>
      <c r="EP203" s="35">
        <f t="shared" si="91"/>
        <v>0.12824772801363574</v>
      </c>
      <c r="EQ203" s="35">
        <f t="shared" si="92"/>
        <v>0.24007404543391678</v>
      </c>
      <c r="ER203" s="35">
        <f t="shared" si="93"/>
        <v>5.0703659736953996E-2</v>
      </c>
      <c r="ES203" s="31"/>
      <c r="ET203" s="31"/>
      <c r="EU203" s="31"/>
      <c r="EV203" s="31"/>
      <c r="EW203" s="31"/>
      <c r="EX203" s="31"/>
      <c r="EY203" s="31"/>
      <c r="EZ203" s="31"/>
      <c r="FA203" s="31"/>
      <c r="FB203" s="31"/>
      <c r="FC203" s="31"/>
      <c r="FD203" s="31"/>
      <c r="FE203" s="31"/>
      <c r="FF203" s="31"/>
      <c r="FG203" s="31"/>
      <c r="FH203" s="36">
        <v>93.5</v>
      </c>
      <c r="FI203" s="40">
        <f t="shared" si="54"/>
        <v>93.147929666930253</v>
      </c>
      <c r="FJ203" s="40">
        <f t="shared" si="55"/>
        <v>0.17531775631141278</v>
      </c>
      <c r="FK203" s="40">
        <f t="shared" si="56"/>
        <v>-0.26596636701003368</v>
      </c>
      <c r="FL203" s="40">
        <f t="shared" si="57"/>
        <v>4.1790290347001789E-2</v>
      </c>
      <c r="FM203" s="36">
        <v>16</v>
      </c>
      <c r="FN203" s="40">
        <f t="shared" si="94"/>
        <v>20.732836722846411</v>
      </c>
      <c r="FO203" s="40">
        <f t="shared" si="95"/>
        <v>1.7708322977712585</v>
      </c>
      <c r="FP203" s="40">
        <f t="shared" si="96"/>
        <v>7.1481461735340277</v>
      </c>
      <c r="FQ203" s="40">
        <f t="shared" si="97"/>
        <v>0.14674533621909136</v>
      </c>
      <c r="FR203" s="34">
        <v>99.9</v>
      </c>
      <c r="FS203" s="38">
        <f t="shared" si="16"/>
        <v>99.678553408509018</v>
      </c>
      <c r="FT203" s="38">
        <f t="shared" si="17"/>
        <v>7.1889743828066413E-3</v>
      </c>
      <c r="FU203" s="38">
        <f t="shared" si="18"/>
        <v>-1.0256571956192274E-2</v>
      </c>
      <c r="FV203" s="38">
        <f t="shared" si="19"/>
        <v>1.8172686814302043E-3</v>
      </c>
      <c r="FW203" s="36">
        <v>99</v>
      </c>
      <c r="FX203" s="41">
        <f t="shared" si="98"/>
        <v>98.532958478210475</v>
      </c>
      <c r="FY203" s="41">
        <f t="shared" si="100"/>
        <v>6.4377601991001685E-3</v>
      </c>
      <c r="FZ203" s="41">
        <f t="shared" si="99"/>
        <v>-5.6523707860925889E-3</v>
      </c>
      <c r="GA203" s="41">
        <f t="shared" si="101"/>
        <v>6.1441259207536947E-4</v>
      </c>
      <c r="GB203" s="33"/>
      <c r="GC203" s="33"/>
      <c r="GD203" s="33"/>
      <c r="GE203" s="33"/>
      <c r="GF203" s="31"/>
      <c r="GG203" s="31"/>
      <c r="GH203" s="31"/>
      <c r="GI203" s="31"/>
      <c r="GJ203" s="31"/>
      <c r="GK203" s="31"/>
      <c r="GL203" s="31"/>
      <c r="GM203" s="31"/>
      <c r="GN203" s="31"/>
      <c r="GO203" s="31"/>
      <c r="GP203" s="31"/>
      <c r="GQ203" s="31"/>
      <c r="GR203" s="31"/>
      <c r="GS203" s="31"/>
      <c r="GT203" s="31"/>
      <c r="GU203" s="31"/>
      <c r="GV203" s="31"/>
      <c r="GW203" s="31"/>
      <c r="GX203" s="33">
        <v>83.08</v>
      </c>
      <c r="GY203" s="47">
        <f t="shared" si="69"/>
        <v>84.903179258089324</v>
      </c>
      <c r="GZ203" s="47">
        <f t="shared" si="79"/>
        <v>0.43833775248418022</v>
      </c>
      <c r="HA203" s="47">
        <f t="shared" si="80"/>
        <v>-5.1913825889556139E-3</v>
      </c>
      <c r="HB203" s="36"/>
      <c r="HC203" s="36"/>
      <c r="HD203" s="36"/>
      <c r="HE203" s="36"/>
      <c r="HF203" s="36"/>
      <c r="HG203" s="36">
        <v>89.33</v>
      </c>
      <c r="HH203" s="39">
        <f t="shared" si="86"/>
        <v>84.219156428143052</v>
      </c>
      <c r="HI203" s="40">
        <f t="shared" si="87"/>
        <v>6.6242954654790409E-2</v>
      </c>
      <c r="HJ203" s="39">
        <f t="shared" si="88"/>
        <v>-2.2715297219719044E-2</v>
      </c>
      <c r="HK203" s="39">
        <f t="shared" si="89"/>
        <v>6.4582456350669403E-4</v>
      </c>
      <c r="HL203" s="31"/>
      <c r="HM203" s="45"/>
      <c r="HN203" s="45">
        <f t="shared" si="58"/>
        <v>2.65912416047318E-3</v>
      </c>
      <c r="HO203" s="45">
        <f t="shared" si="45"/>
        <v>-7.9014573759598316E-3</v>
      </c>
      <c r="HP203" s="45">
        <f t="shared" si="46"/>
        <v>2.9314496218514341E-3</v>
      </c>
      <c r="HQ203" s="31">
        <v>96.44</v>
      </c>
      <c r="HR203" s="37">
        <f t="shared" si="20"/>
        <v>89.720485074685072</v>
      </c>
      <c r="HS203" s="37">
        <f t="shared" si="23"/>
        <v>0.10082537161851018</v>
      </c>
      <c r="HT203" s="37">
        <f t="shared" si="21"/>
        <v>-6.362461217144709E-2</v>
      </c>
      <c r="HU203" s="37">
        <f t="shared" si="22"/>
        <v>3.744313708633938E-3</v>
      </c>
      <c r="HV203" s="31"/>
      <c r="HW203" s="31"/>
      <c r="HX203" s="31"/>
      <c r="HY203" s="31"/>
      <c r="HZ203" s="31"/>
      <c r="IA203" s="31"/>
      <c r="IB203" s="31"/>
      <c r="IC203" s="31"/>
      <c r="ID203" s="31"/>
      <c r="IE203" s="31"/>
    </row>
    <row r="204" spans="1:239" x14ac:dyDescent="0.25">
      <c r="A204">
        <v>1975</v>
      </c>
      <c r="B204" s="34">
        <v>51.6</v>
      </c>
      <c r="C204" s="35">
        <f t="shared" si="33"/>
        <v>42.781575764820332</v>
      </c>
      <c r="D204" s="35">
        <f t="shared" si="34"/>
        <v>0.2770673640907656</v>
      </c>
      <c r="E204" s="35">
        <f t="shared" si="35"/>
        <v>8.5396327332042631E-3</v>
      </c>
      <c r="F204" s="35">
        <f t="shared" si="32"/>
        <v>-1.098209090739008E-2</v>
      </c>
      <c r="G204" s="31">
        <v>98.5</v>
      </c>
      <c r="H204" s="43">
        <f t="shared" si="47"/>
        <v>98.284680630889596</v>
      </c>
      <c r="I204" s="43">
        <f t="shared" si="48"/>
        <v>3.8185309744520578E-2</v>
      </c>
      <c r="J204" s="37">
        <f t="shared" si="49"/>
        <v>-5.3454115288132049E-2</v>
      </c>
      <c r="K204" s="37">
        <f t="shared" si="50"/>
        <v>9.0153516384164772E-3</v>
      </c>
      <c r="L204" s="34">
        <v>83.24</v>
      </c>
      <c r="M204" s="35">
        <f t="shared" si="72"/>
        <v>84.99704427189188</v>
      </c>
      <c r="N204" s="35">
        <f t="shared" si="81"/>
        <v>5.0592613159811048E-2</v>
      </c>
      <c r="O204" s="35">
        <f t="shared" si="73"/>
        <v>-2.1464989492947815E-2</v>
      </c>
      <c r="P204" s="35">
        <f t="shared" si="74"/>
        <v>9.1559220604721717E-4</v>
      </c>
      <c r="Q204" s="31">
        <v>85</v>
      </c>
      <c r="R204" s="46">
        <f t="shared" si="51"/>
        <v>88.222352757944719</v>
      </c>
      <c r="S204" s="46">
        <f t="shared" si="59"/>
        <v>0.4126339770969672</v>
      </c>
      <c r="T204" s="46">
        <f t="shared" si="52"/>
        <v>-0.80171531428272058</v>
      </c>
      <c r="U204" s="46">
        <f t="shared" si="53"/>
        <v>0.12546860516020358</v>
      </c>
      <c r="V204" s="36">
        <v>87.5</v>
      </c>
      <c r="W204" s="40">
        <f t="shared" si="82"/>
        <v>90.334939705702496</v>
      </c>
      <c r="X204" s="40">
        <f t="shared" si="83"/>
        <v>0.7047678222770376</v>
      </c>
      <c r="Y204" s="40">
        <f t="shared" si="84"/>
        <v>-2.9371301366331455</v>
      </c>
      <c r="Z204" s="40">
        <f t="shared" si="85"/>
        <v>1.1195054321464297</v>
      </c>
      <c r="AA204" s="36"/>
      <c r="AB204" s="36"/>
      <c r="AC204" s="36"/>
      <c r="AD204" s="36"/>
      <c r="AE204" s="36"/>
      <c r="AF204" s="31"/>
      <c r="AG204" s="31"/>
      <c r="AH204" s="31"/>
      <c r="AI204" s="31"/>
      <c r="AJ204" s="31"/>
      <c r="AK204" s="31">
        <v>84.61</v>
      </c>
      <c r="AL204" s="31"/>
      <c r="AM204" s="31"/>
      <c r="AN204" s="31"/>
      <c r="AO204" s="31"/>
      <c r="AP204" s="31"/>
      <c r="AQ204" s="31"/>
      <c r="AR204" s="31"/>
      <c r="AS204" s="31"/>
      <c r="AT204" s="31"/>
      <c r="AU204" s="31"/>
      <c r="AV204" s="31"/>
      <c r="AW204" s="31"/>
      <c r="AX204" s="31"/>
      <c r="AY204" s="31"/>
      <c r="AZ204" s="31"/>
      <c r="BA204" s="31"/>
      <c r="BB204" s="31"/>
      <c r="BC204" s="31"/>
      <c r="BD204" s="31"/>
      <c r="BE204" s="34">
        <v>65.834999999999994</v>
      </c>
      <c r="BF204" s="38">
        <f t="shared" si="63"/>
        <v>60.587624206211864</v>
      </c>
      <c r="BG204" s="35">
        <f t="shared" si="71"/>
        <v>0.71539234817136566</v>
      </c>
      <c r="BH204" s="38">
        <f t="shared" si="64"/>
        <v>-0.31209151168744809</v>
      </c>
      <c r="BI204" s="38">
        <f t="shared" si="65"/>
        <v>-0.14407456834910101</v>
      </c>
      <c r="BJ204" s="31"/>
      <c r="BK204" s="31"/>
      <c r="BL204" s="31"/>
      <c r="BM204" s="31"/>
      <c r="BN204" s="31"/>
      <c r="BO204" s="31"/>
      <c r="BP204" s="31"/>
      <c r="BQ204" s="31"/>
      <c r="BR204" s="31"/>
      <c r="BS204" s="31"/>
      <c r="BT204" s="34"/>
      <c r="BU204" s="34"/>
      <c r="BV204" s="34"/>
      <c r="BW204" s="34"/>
      <c r="BX204" s="34"/>
      <c r="BY204" s="32"/>
      <c r="BZ204" s="32"/>
      <c r="CA204" s="32"/>
      <c r="CB204" s="32"/>
      <c r="CC204" s="31"/>
      <c r="CD204" s="31"/>
      <c r="CE204" s="31"/>
      <c r="CF204" s="31"/>
      <c r="CG204" s="31"/>
      <c r="CH204" s="34"/>
      <c r="CI204" s="34"/>
      <c r="CJ204" s="34"/>
      <c r="CK204" s="34"/>
      <c r="CL204" s="34"/>
      <c r="CM204" s="33">
        <v>55.24</v>
      </c>
      <c r="CN204" s="47">
        <f t="shared" si="66"/>
        <v>57.890832313843887</v>
      </c>
      <c r="CO204" s="47">
        <f t="shared" si="67"/>
        <v>-2.2516037193684394E-2</v>
      </c>
      <c r="CP204" s="47">
        <f t="shared" si="68"/>
        <v>-5.0496291166501244E-3</v>
      </c>
      <c r="CQ204" s="34">
        <v>57.7</v>
      </c>
      <c r="CR204" s="35">
        <f t="shared" si="36"/>
        <v>50.612642497739984</v>
      </c>
      <c r="CS204" s="35">
        <f t="shared" si="37"/>
        <v>0.25971532974595235</v>
      </c>
      <c r="CT204" s="35">
        <f t="shared" si="38"/>
        <v>-5.5381049292786234E-2</v>
      </c>
      <c r="CU204" s="35">
        <f t="shared" si="39"/>
        <v>-1.0073628518550034E-2</v>
      </c>
      <c r="CV204" s="34">
        <v>69.430000000000007</v>
      </c>
      <c r="CW204" s="35">
        <f t="shared" si="24"/>
        <v>63.886265651868626</v>
      </c>
      <c r="CX204" s="35">
        <f t="shared" si="25"/>
        <v>0.14938373512688152</v>
      </c>
      <c r="CY204" s="35">
        <f t="shared" si="26"/>
        <v>-4.5609466019712747E-2</v>
      </c>
      <c r="CZ204" s="35">
        <f t="shared" si="27"/>
        <v>-8.0205270501373428E-4</v>
      </c>
      <c r="DA204" s="34">
        <v>33.700000000000003</v>
      </c>
      <c r="DB204" s="35">
        <f t="shared" si="40"/>
        <v>27.451250849825303</v>
      </c>
      <c r="DC204" s="35">
        <f t="shared" si="41"/>
        <v>0.16849430958390457</v>
      </c>
      <c r="DD204" s="35">
        <f t="shared" si="42"/>
        <v>2.0820140914794866E-2</v>
      </c>
      <c r="DE204" s="35">
        <f t="shared" si="43"/>
        <v>-4.1340011241061021E-3</v>
      </c>
      <c r="DF204" s="31"/>
      <c r="DG204" s="31"/>
      <c r="DH204" s="31"/>
      <c r="DI204" s="31"/>
      <c r="DJ204" s="31"/>
      <c r="DK204" s="34">
        <v>98.9</v>
      </c>
      <c r="DL204" s="38">
        <f t="shared" si="75"/>
        <v>96.137414656527</v>
      </c>
      <c r="DM204" s="38">
        <f t="shared" si="76"/>
        <v>3.8737146023535798E-2</v>
      </c>
      <c r="DN204" s="38">
        <f t="shared" si="77"/>
        <v>-2.3864258180632498E-2</v>
      </c>
      <c r="DO204" s="38">
        <f t="shared" si="78"/>
        <v>1.6774233010321516E-3</v>
      </c>
      <c r="DP204" s="31"/>
      <c r="DQ204" s="31"/>
      <c r="DR204" s="31"/>
      <c r="DS204" s="31"/>
      <c r="DT204" s="31"/>
      <c r="DU204" s="33"/>
      <c r="DV204" s="33"/>
      <c r="DW204" s="33"/>
      <c r="DX204" s="33"/>
      <c r="DY204" s="36"/>
      <c r="DZ204" s="36"/>
      <c r="EA204" s="36"/>
      <c r="EB204" s="36"/>
      <c r="EC204" s="36"/>
      <c r="ED204" s="31"/>
      <c r="EE204" s="31"/>
      <c r="EF204" s="31"/>
      <c r="EG204" s="31"/>
      <c r="EH204" s="31"/>
      <c r="EI204" s="31"/>
      <c r="EJ204" s="31"/>
      <c r="EK204" s="31"/>
      <c r="EL204" s="31"/>
      <c r="EM204" s="31"/>
      <c r="EN204" s="34">
        <v>3.2</v>
      </c>
      <c r="EO204" s="35">
        <f t="shared" si="90"/>
        <v>5.3444529342952425</v>
      </c>
      <c r="EP204" s="35">
        <f t="shared" si="91"/>
        <v>0.1615915726395</v>
      </c>
      <c r="EQ204" s="35">
        <f t="shared" si="92"/>
        <v>0.29473139132912241</v>
      </c>
      <c r="ER204" s="35">
        <f t="shared" si="93"/>
        <v>5.8508289222424757E-2</v>
      </c>
      <c r="ES204" s="31"/>
      <c r="ET204" s="31"/>
      <c r="EU204" s="31"/>
      <c r="EV204" s="31"/>
      <c r="EW204" s="31"/>
      <c r="EX204" s="31"/>
      <c r="EY204" s="31"/>
      <c r="EZ204" s="31"/>
      <c r="FA204" s="31"/>
      <c r="FB204" s="31"/>
      <c r="FC204" s="31"/>
      <c r="FD204" s="31"/>
      <c r="FE204" s="31"/>
      <c r="FF204" s="31"/>
      <c r="FG204" s="31"/>
      <c r="FH204" s="36">
        <v>95</v>
      </c>
      <c r="FI204" s="40">
        <f t="shared" si="54"/>
        <v>94.424317831871107</v>
      </c>
      <c r="FJ204" s="40">
        <f t="shared" si="55"/>
        <v>0.14461480317577027</v>
      </c>
      <c r="FK204" s="40">
        <f t="shared" si="56"/>
        <v>-0.22587822867680415</v>
      </c>
      <c r="FL204" s="40">
        <f t="shared" si="57"/>
        <v>3.821832915302574E-2</v>
      </c>
      <c r="FM204" s="36">
        <v>42.5</v>
      </c>
      <c r="FN204" s="40">
        <f t="shared" si="94"/>
        <v>38.246724362414867</v>
      </c>
      <c r="FO204" s="40">
        <f t="shared" si="95"/>
        <v>2.5449522346954589</v>
      </c>
      <c r="FP204" s="40">
        <f t="shared" si="96"/>
        <v>4.1254745950244098</v>
      </c>
      <c r="FQ204" s="40">
        <f t="shared" si="97"/>
        <v>-6.3104095516191778</v>
      </c>
      <c r="FR204" s="34">
        <v>99.9</v>
      </c>
      <c r="FS204" s="38">
        <f t="shared" si="16"/>
        <v>99.731226995180378</v>
      </c>
      <c r="FT204" s="38">
        <f t="shared" si="17"/>
        <v>6.0141352869912696E-3</v>
      </c>
      <c r="FU204" s="38">
        <f t="shared" si="18"/>
        <v>-8.5895165699557113E-3</v>
      </c>
      <c r="FV204" s="38">
        <f t="shared" si="19"/>
        <v>1.5251563633316026E-3</v>
      </c>
      <c r="FW204" s="36">
        <v>99</v>
      </c>
      <c r="FX204" s="41">
        <f t="shared" si="98"/>
        <v>98.581734103176359</v>
      </c>
      <c r="FY204" s="41">
        <f t="shared" si="100"/>
        <v>5.7682847269362797E-3</v>
      </c>
      <c r="FZ204" s="41">
        <f t="shared" si="99"/>
        <v>-5.0696075089938326E-3</v>
      </c>
      <c r="GA204" s="41">
        <f t="shared" si="101"/>
        <v>5.5217819430060031E-4</v>
      </c>
      <c r="GB204" s="33"/>
      <c r="GC204" s="33"/>
      <c r="GD204" s="33"/>
      <c r="GE204" s="33"/>
      <c r="GF204" s="31"/>
      <c r="GG204" s="31"/>
      <c r="GH204" s="31"/>
      <c r="GI204" s="31"/>
      <c r="GJ204" s="31"/>
      <c r="GK204" s="31"/>
      <c r="GL204" s="31"/>
      <c r="GM204" s="31"/>
      <c r="GN204" s="31"/>
      <c r="GO204" s="31"/>
      <c r="GP204" s="31"/>
      <c r="GQ204" s="31"/>
      <c r="GR204" s="31"/>
      <c r="GS204" s="31"/>
      <c r="GT204" s="31"/>
      <c r="GU204" s="31"/>
      <c r="GV204" s="31"/>
      <c r="GW204" s="31"/>
      <c r="GX204" s="33">
        <v>78.650000000000006</v>
      </c>
      <c r="GY204" s="47">
        <f t="shared" si="69"/>
        <v>87.441992612243354</v>
      </c>
      <c r="GZ204" s="47">
        <f t="shared" si="79"/>
        <v>0.42180905281520364</v>
      </c>
      <c r="HA204" s="47">
        <f t="shared" si="80"/>
        <v>-2.8514396143789662E-2</v>
      </c>
      <c r="HB204" s="36"/>
      <c r="HC204" s="36"/>
      <c r="HD204" s="36"/>
      <c r="HE204" s="36"/>
      <c r="HF204" s="36"/>
      <c r="HG204" s="36">
        <v>90</v>
      </c>
      <c r="HH204" s="39">
        <f t="shared" si="86"/>
        <v>84.737850624160984</v>
      </c>
      <c r="HI204" s="40">
        <f t="shared" si="87"/>
        <v>6.3444187429449614E-2</v>
      </c>
      <c r="HJ204" s="39">
        <f t="shared" si="88"/>
        <v>-2.2062893985938057E-2</v>
      </c>
      <c r="HK204" s="39">
        <f t="shared" si="89"/>
        <v>6.5833596177986963E-4</v>
      </c>
      <c r="HL204" s="31">
        <v>97.1</v>
      </c>
      <c r="HM204" s="45">
        <f>HL$5/(1+HL$2*EXP(-HL$3*($A204-$A$179)))</f>
        <v>98.960528891654263</v>
      </c>
      <c r="HN204" s="45">
        <f t="shared" si="58"/>
        <v>1.8339911606992368E-3</v>
      </c>
      <c r="HO204" s="45">
        <f t="shared" si="45"/>
        <v>-5.4515735130304978E-3</v>
      </c>
      <c r="HP204" s="45">
        <f t="shared" si="46"/>
        <v>2.0239960592420376E-3</v>
      </c>
      <c r="HQ204" s="31">
        <v>97.23</v>
      </c>
      <c r="HR204" s="37">
        <f t="shared" si="20"/>
        <v>90.495899664941376</v>
      </c>
      <c r="HS204" s="37">
        <f t="shared" si="23"/>
        <v>9.310620319894905E-2</v>
      </c>
      <c r="HT204" s="37">
        <f t="shared" si="21"/>
        <v>-5.9884834242604525E-2</v>
      </c>
      <c r="HU204" s="37">
        <f t="shared" si="22"/>
        <v>3.727939155216054E-3</v>
      </c>
      <c r="HV204" s="31"/>
      <c r="HW204" s="31"/>
      <c r="HX204" s="31"/>
      <c r="HY204" s="31"/>
      <c r="HZ204" s="31"/>
      <c r="IA204" s="31"/>
      <c r="IB204" s="31"/>
      <c r="IC204" s="31"/>
      <c r="ID204" s="31"/>
      <c r="IE204" s="31"/>
    </row>
    <row r="205" spans="1:239" x14ac:dyDescent="0.25">
      <c r="A205">
        <v>1976</v>
      </c>
      <c r="B205" s="34">
        <v>52.7</v>
      </c>
      <c r="C205" s="35">
        <f t="shared" si="33"/>
        <v>45.000548895575164</v>
      </c>
      <c r="D205" s="35">
        <f t="shared" si="34"/>
        <v>0.27744604057969696</v>
      </c>
      <c r="E205" s="35">
        <f t="shared" si="35"/>
        <v>-2.4908551342147788E-3</v>
      </c>
      <c r="F205" s="35">
        <f t="shared" si="32"/>
        <v>-1.104232577817121E-2</v>
      </c>
      <c r="G205" s="31">
        <v>98</v>
      </c>
      <c r="H205" s="43">
        <f t="shared" si="47"/>
        <v>98.564881717818167</v>
      </c>
      <c r="I205" s="43">
        <f t="shared" si="48"/>
        <v>3.2038737740578221E-2</v>
      </c>
      <c r="J205" s="37">
        <f t="shared" si="49"/>
        <v>-4.511003850379057E-2</v>
      </c>
      <c r="K205" s="37">
        <f t="shared" si="50"/>
        <v>7.7012016871034015E-3</v>
      </c>
      <c r="L205" s="34">
        <v>83.97</v>
      </c>
      <c r="M205" s="35">
        <f t="shared" si="72"/>
        <v>85.391204708742265</v>
      </c>
      <c r="N205" s="35">
        <f t="shared" si="81"/>
        <v>4.7966424623094493E-2</v>
      </c>
      <c r="O205" s="35">
        <f t="shared" si="73"/>
        <v>-2.0556467588845655E-2</v>
      </c>
      <c r="P205" s="35">
        <f t="shared" si="74"/>
        <v>9.0095685763858175E-4</v>
      </c>
      <c r="Q205" s="31">
        <v>86.5</v>
      </c>
      <c r="R205" s="46">
        <f t="shared" si="51"/>
        <v>91.144095861602338</v>
      </c>
      <c r="S205" s="46">
        <f t="shared" si="59"/>
        <v>0.32054518363314216</v>
      </c>
      <c r="T205" s="46">
        <f t="shared" si="52"/>
        <v>-0.67040085014798134</v>
      </c>
      <c r="U205" s="46">
        <f t="shared" si="53"/>
        <v>0.13347920967832921</v>
      </c>
      <c r="V205" s="36">
        <v>92</v>
      </c>
      <c r="W205" s="40">
        <f t="shared" si="82"/>
        <v>94.688779169802189</v>
      </c>
      <c r="X205" s="40">
        <f t="shared" si="83"/>
        <v>0.40595567468400334</v>
      </c>
      <c r="Y205" s="40">
        <f t="shared" si="84"/>
        <v>-1.8744454982203356</v>
      </c>
      <c r="Z205" s="40">
        <f t="shared" si="85"/>
        <v>0.94565422056997916</v>
      </c>
      <c r="AA205" s="36">
        <v>0</v>
      </c>
      <c r="AB205" s="40">
        <f t="shared" ref="AB205:AB216" si="102">AA$5/(1+AA$2*EXP(-AA$3*($A205-$A$205)))</f>
        <v>7.1312249077495088E-2</v>
      </c>
      <c r="AC205" s="41">
        <f t="shared" ref="AC205:AC216" si="103">((AA$2*AA$5*AA$3*EXP(AA$3*($A205-$A$205))/(EXP(AA$3*($A205-$A$205))+AA$2)^2)/8)</f>
        <v>1.235401825887841E-2</v>
      </c>
      <c r="AD205" s="40">
        <f t="shared" ref="AD205:AD216" si="104">-((AA$2*AA$5*(AA$3^2)*EXP(AA$3*($A205-$A$205))*(EXP(AA$3*($A205-$A$205))-AA$2))/((EXP(AA$3*($A205-$A$205))+AA$2)^3))</f>
        <v>0.13687441665962177</v>
      </c>
      <c r="AE205" s="40">
        <f t="shared" ref="AE205:AE216" si="105">(AA$2*AA$5*AA$3^3*EXP(AA$3*($A205-$A$205))*(EXP(2*AA$3*($A205-$A$205))-4*AA$2*EXP(AA$3*($A205-$A$205))+AA$2^2))/(EXP(AA$3*($A205-$A$205))+AA$2)^4</f>
        <v>0.18928890314367169</v>
      </c>
      <c r="AF205" s="31">
        <v>3</v>
      </c>
      <c r="AG205" s="37">
        <f t="shared" ref="AG205:AG221" si="106">AF$5/(1+AF$2*EXP(-AF$3*($A205-$A$205)))</f>
        <v>0.91415128708432403</v>
      </c>
      <c r="AH205" s="37">
        <f t="shared" ref="AH205:AH221" si="107">((AF$2*AF$5*AF$3*EXP(AF$3*($A205-$A$205))/(EXP(AF$3*($A205-$A$205))+AF$2)^2)/8)</f>
        <v>6.0288118856315208E-2</v>
      </c>
      <c r="AI205" s="37">
        <f t="shared" ref="AI205:AI221" si="108">-((AF$2*AF$5*(AF$3^2)*EXP(AF$3*($A205-$A$205))*(EXP(AF$3*($A205-$A$205))-AF$2))/((EXP(AF$3*($A205-$A$205))+AF$2)^3))</f>
        <v>0.25211578130764017</v>
      </c>
      <c r="AJ205" s="37">
        <f t="shared" ref="AJ205:AJ221" si="109">(AF$2*AF$5*AF$3^3*EXP(AF$3*($A205-$A$205))*(EXP(2*AF$3*($A205-$A$205))-4*AF$2*EXP(AF$3*($A205-$A$205))+AF$2^2))/(EXP(AF$3*($A205-$A$205))+AF$2)^4</f>
        <v>0.12931152627151196</v>
      </c>
      <c r="AK205" s="31">
        <v>93.29</v>
      </c>
      <c r="AL205" s="31"/>
      <c r="AM205" s="31"/>
      <c r="AN205" s="31"/>
      <c r="AO205" s="31"/>
      <c r="AP205" s="31"/>
      <c r="AQ205" s="31"/>
      <c r="AR205" s="31"/>
      <c r="AS205" s="31"/>
      <c r="AT205" s="31"/>
      <c r="AU205" s="31"/>
      <c r="AV205" s="31"/>
      <c r="AW205" s="31"/>
      <c r="AX205" s="31"/>
      <c r="AY205" s="31"/>
      <c r="AZ205" s="31"/>
      <c r="BA205" s="31"/>
      <c r="BB205" s="31"/>
      <c r="BC205" s="31"/>
      <c r="BD205" s="31"/>
      <c r="BE205" s="34">
        <v>70.305999999999997</v>
      </c>
      <c r="BF205" s="38">
        <f t="shared" si="63"/>
        <v>66.132226846243938</v>
      </c>
      <c r="BG205" s="35">
        <f t="shared" si="71"/>
        <v>0.66814792853504346</v>
      </c>
      <c r="BH205" s="38">
        <f t="shared" si="64"/>
        <v>-0.43724232427253579</v>
      </c>
      <c r="BI205" s="38">
        <f t="shared" si="65"/>
        <v>-0.10475185297273949</v>
      </c>
      <c r="BJ205" s="31"/>
      <c r="BK205" s="31"/>
      <c r="BL205" s="31"/>
      <c r="BM205" s="31"/>
      <c r="BN205" s="31"/>
      <c r="BO205" s="31"/>
      <c r="BP205" s="31"/>
      <c r="BQ205" s="31"/>
      <c r="BR205" s="31"/>
      <c r="BS205" s="31"/>
      <c r="BT205" s="34"/>
      <c r="BU205" s="34"/>
      <c r="BV205" s="34"/>
      <c r="BW205" s="34"/>
      <c r="BX205" s="34"/>
      <c r="BY205" s="32"/>
      <c r="BZ205" s="32"/>
      <c r="CA205" s="32"/>
      <c r="CB205" s="32"/>
      <c r="CC205" s="31"/>
      <c r="CD205" s="31"/>
      <c r="CE205" s="31"/>
      <c r="CF205" s="31"/>
      <c r="CG205" s="31"/>
      <c r="CH205" s="34"/>
      <c r="CI205" s="34"/>
      <c r="CJ205" s="34"/>
      <c r="CK205" s="34"/>
      <c r="CL205" s="34"/>
      <c r="CM205" s="33">
        <v>59.38</v>
      </c>
      <c r="CN205" s="47">
        <f t="shared" si="66"/>
        <v>59.743674821853972</v>
      </c>
      <c r="CO205" s="47">
        <f t="shared" si="67"/>
        <v>-2.7430361662406838E-2</v>
      </c>
      <c r="CP205" s="47">
        <f t="shared" si="68"/>
        <v>-4.770837155910943E-3</v>
      </c>
      <c r="CQ205" s="34">
        <v>58.4</v>
      </c>
      <c r="CR205" s="35">
        <f t="shared" si="36"/>
        <v>52.661046665848801</v>
      </c>
      <c r="CS205" s="35">
        <f t="shared" si="37"/>
        <v>0.25218874931451213</v>
      </c>
      <c r="CT205" s="35">
        <f t="shared" si="38"/>
        <v>-6.4832924332221029E-2</v>
      </c>
      <c r="CU205" s="35">
        <f t="shared" si="39"/>
        <v>-8.8066507355329358E-3</v>
      </c>
      <c r="CV205" s="34">
        <v>70.790000000000006</v>
      </c>
      <c r="CW205" s="35">
        <f t="shared" si="24"/>
        <v>65.058410387456675</v>
      </c>
      <c r="CX205" s="35">
        <f t="shared" si="25"/>
        <v>0.14363903670214273</v>
      </c>
      <c r="CY205" s="35">
        <f t="shared" si="26"/>
        <v>-4.6253548301994261E-2</v>
      </c>
      <c r="CZ205" s="35">
        <f t="shared" si="27"/>
        <v>-4.891411846112974E-4</v>
      </c>
      <c r="DA205" s="34">
        <v>34.58</v>
      </c>
      <c r="DB205" s="35">
        <f t="shared" si="40"/>
        <v>28.808915537831037</v>
      </c>
      <c r="DC205" s="35">
        <f t="shared" si="41"/>
        <v>0.17083307438202947</v>
      </c>
      <c r="DD205" s="35">
        <f t="shared" si="42"/>
        <v>1.6559161729871111E-2</v>
      </c>
      <c r="DE205" s="35">
        <f t="shared" si="43"/>
        <v>-4.3794934808222994E-3</v>
      </c>
      <c r="DF205" s="31"/>
      <c r="DG205" s="31"/>
      <c r="DH205" s="31"/>
      <c r="DI205" s="31"/>
      <c r="DJ205" s="31"/>
      <c r="DK205" s="34">
        <v>99</v>
      </c>
      <c r="DL205" s="38">
        <f t="shared" si="75"/>
        <v>96.435655434492404</v>
      </c>
      <c r="DM205" s="38">
        <f t="shared" si="76"/>
        <v>3.5857037953250667E-2</v>
      </c>
      <c r="DN205" s="38">
        <f t="shared" si="77"/>
        <v>-2.223274332597058E-2</v>
      </c>
      <c r="DO205" s="38">
        <f t="shared" si="78"/>
        <v>1.5858017564175327E-3</v>
      </c>
      <c r="DP205" s="31"/>
      <c r="DQ205" s="31"/>
      <c r="DR205" s="31"/>
      <c r="DS205" s="31"/>
      <c r="DT205" s="31"/>
      <c r="DU205" s="33"/>
      <c r="DV205" s="33"/>
      <c r="DW205" s="33"/>
      <c r="DX205" s="33"/>
      <c r="DY205" s="36"/>
      <c r="DZ205" s="36"/>
      <c r="EA205" s="36"/>
      <c r="EB205" s="36"/>
      <c r="EC205" s="36"/>
      <c r="ED205" s="31"/>
      <c r="EE205" s="31"/>
      <c r="EF205" s="31"/>
      <c r="EG205" s="31"/>
      <c r="EH205" s="31"/>
      <c r="EI205" s="31"/>
      <c r="EJ205" s="31"/>
      <c r="EK205" s="31"/>
      <c r="EL205" s="31"/>
      <c r="EM205" s="31"/>
      <c r="EN205" s="34">
        <v>4.3</v>
      </c>
      <c r="EO205" s="35">
        <f t="shared" si="90"/>
        <v>6.7945983542198292</v>
      </c>
      <c r="EP205" s="35">
        <f t="shared" si="91"/>
        <v>0.20223580913134115</v>
      </c>
      <c r="EQ205" s="35">
        <f t="shared" si="92"/>
        <v>0.35666655889899523</v>
      </c>
      <c r="ER205" s="35">
        <f t="shared" si="93"/>
        <v>6.5020069493103974E-2</v>
      </c>
      <c r="ES205" s="31"/>
      <c r="ET205" s="31"/>
      <c r="EU205" s="31"/>
      <c r="EV205" s="31"/>
      <c r="EW205" s="31"/>
      <c r="EX205" s="31"/>
      <c r="EY205" s="31"/>
      <c r="EZ205" s="31"/>
      <c r="FA205" s="31"/>
      <c r="FB205" s="31"/>
      <c r="FC205" s="31"/>
      <c r="FD205" s="31"/>
      <c r="FE205" s="31"/>
      <c r="FF205" s="31"/>
      <c r="FG205" s="31"/>
      <c r="FH205" s="36">
        <v>96</v>
      </c>
      <c r="FI205" s="40">
        <f t="shared" si="54"/>
        <v>95.474494775038451</v>
      </c>
      <c r="FJ205" s="40">
        <f t="shared" si="55"/>
        <v>0.11868212802228077</v>
      </c>
      <c r="FK205" s="40">
        <f t="shared" si="56"/>
        <v>-0.18975536446959304</v>
      </c>
      <c r="FL205" s="40">
        <f t="shared" si="57"/>
        <v>3.3962002722718695E-2</v>
      </c>
      <c r="FM205" s="36">
        <v>64</v>
      </c>
      <c r="FN205" s="40">
        <f t="shared" si="94"/>
        <v>59.457886494107321</v>
      </c>
      <c r="FO205" s="40">
        <f t="shared" si="95"/>
        <v>2.597414395857057</v>
      </c>
      <c r="FP205" s="40">
        <f t="shared" si="96"/>
        <v>-3.3882129728878185</v>
      </c>
      <c r="FQ205" s="40">
        <f t="shared" si="97"/>
        <v>-6.8915533084343181</v>
      </c>
      <c r="FR205" s="34">
        <v>99.9</v>
      </c>
      <c r="FS205" s="38">
        <f t="shared" si="16"/>
        <v>99.775288725104716</v>
      </c>
      <c r="FT205" s="38">
        <f t="shared" si="17"/>
        <v>5.0304199375361324E-3</v>
      </c>
      <c r="FU205" s="38">
        <f t="shared" si="18"/>
        <v>-7.1909187751824557E-3</v>
      </c>
      <c r="FV205" s="38">
        <f t="shared" si="19"/>
        <v>1.2791015480692787E-3</v>
      </c>
      <c r="FW205" s="36">
        <v>99</v>
      </c>
      <c r="FX205" s="41">
        <f t="shared" si="98"/>
        <v>98.625435194773246</v>
      </c>
      <c r="FY205" s="41">
        <f t="shared" si="100"/>
        <v>5.1678949918406575E-3</v>
      </c>
      <c r="FZ205" s="41">
        <f t="shared" si="99"/>
        <v>-4.5459833519088987E-3</v>
      </c>
      <c r="GA205" s="41">
        <f t="shared" si="101"/>
        <v>4.9603835252239699E-4</v>
      </c>
      <c r="GB205" s="33"/>
      <c r="GC205" s="33"/>
      <c r="GD205" s="33"/>
      <c r="GE205" s="33"/>
      <c r="GF205" s="31"/>
      <c r="GG205" s="31"/>
      <c r="GH205" s="31"/>
      <c r="GI205" s="31"/>
      <c r="GJ205" s="31"/>
      <c r="GK205" s="31"/>
      <c r="GL205" s="31"/>
      <c r="GM205" s="31"/>
      <c r="GN205" s="31"/>
      <c r="GO205" s="31"/>
      <c r="GP205" s="31"/>
      <c r="GQ205" s="31"/>
      <c r="GR205" s="31"/>
      <c r="GS205" s="31"/>
      <c r="GT205" s="31"/>
      <c r="GU205" s="31"/>
      <c r="GV205" s="31"/>
      <c r="GW205" s="31"/>
      <c r="GX205" s="33">
        <v>90.41</v>
      </c>
      <c r="GY205" s="47">
        <f t="shared" si="69"/>
        <v>89.606124164615181</v>
      </c>
      <c r="GZ205" s="47">
        <f t="shared" si="79"/>
        <v>0.3803743375923504</v>
      </c>
      <c r="HA205" s="47">
        <f t="shared" si="80"/>
        <v>-5.4602152256846073E-2</v>
      </c>
      <c r="HB205" s="36"/>
      <c r="HC205" s="36"/>
      <c r="HD205" s="36"/>
      <c r="HE205" s="36"/>
      <c r="HF205" s="36"/>
      <c r="HG205" s="36">
        <v>90.5</v>
      </c>
      <c r="HH205" s="39">
        <f t="shared" si="86"/>
        <v>85.234482810241076</v>
      </c>
      <c r="HI205" s="40">
        <f t="shared" si="87"/>
        <v>6.072767339066526E-2</v>
      </c>
      <c r="HJ205" s="39">
        <f t="shared" si="88"/>
        <v>-2.1399867177624238E-2</v>
      </c>
      <c r="HK205" s="39">
        <f t="shared" si="89"/>
        <v>6.671216909666833E-4</v>
      </c>
      <c r="HL205" s="31"/>
      <c r="HM205" s="45"/>
      <c r="HN205" s="45">
        <f t="shared" si="58"/>
        <v>1.2647580121224566E-3</v>
      </c>
      <c r="HO205" s="45">
        <f t="shared" si="45"/>
        <v>-3.7604486432388385E-3</v>
      </c>
      <c r="HP205" s="45">
        <f t="shared" si="46"/>
        <v>1.3968277208066292E-3</v>
      </c>
      <c r="HQ205" s="31">
        <v>98.51</v>
      </c>
      <c r="HR205" s="37">
        <f t="shared" si="20"/>
        <v>91.211426308584009</v>
      </c>
      <c r="HS205" s="37">
        <f t="shared" si="23"/>
        <v>8.5852612319024219E-2</v>
      </c>
      <c r="HT205" s="37">
        <f t="shared" si="21"/>
        <v>-5.6182012651138633E-2</v>
      </c>
      <c r="HU205" s="37">
        <f t="shared" si="22"/>
        <v>3.671707628997053E-3</v>
      </c>
      <c r="HV205" s="31"/>
      <c r="HW205" s="31"/>
      <c r="HX205" s="31"/>
      <c r="HY205" s="31"/>
      <c r="HZ205" s="31"/>
      <c r="IA205" s="31"/>
      <c r="IB205" s="31"/>
      <c r="IC205" s="31"/>
      <c r="ID205" s="31"/>
      <c r="IE205" s="31"/>
    </row>
    <row r="206" spans="1:239" x14ac:dyDescent="0.25">
      <c r="A206">
        <v>1977</v>
      </c>
      <c r="B206" s="34">
        <v>53.7</v>
      </c>
      <c r="C206" s="35">
        <f t="shared" si="33"/>
        <v>47.217035296821386</v>
      </c>
      <c r="D206" s="35">
        <f t="shared" si="34"/>
        <v>0.27644671166770002</v>
      </c>
      <c r="E206" s="35">
        <f t="shared" si="35"/>
        <v>-1.3471940000681474E-2</v>
      </c>
      <c r="F206" s="35">
        <f t="shared" si="32"/>
        <v>-1.0883632678394272E-2</v>
      </c>
      <c r="G206" s="31">
        <v>99</v>
      </c>
      <c r="H206" s="43">
        <f t="shared" si="47"/>
        <v>98.799870261751494</v>
      </c>
      <c r="I206" s="43">
        <f t="shared" si="48"/>
        <v>2.6856540395360402E-2</v>
      </c>
      <c r="J206" s="37">
        <f t="shared" si="49"/>
        <v>-3.799655297103624E-2</v>
      </c>
      <c r="K206" s="37">
        <f t="shared" si="50"/>
        <v>6.5523878706962371E-3</v>
      </c>
      <c r="L206" s="34">
        <v>84.7</v>
      </c>
      <c r="M206" s="35">
        <f t="shared" si="72"/>
        <v>85.764807339081173</v>
      </c>
      <c r="N206" s="35">
        <f t="shared" si="81"/>
        <v>4.5452827107353586E-2</v>
      </c>
      <c r="O206" s="35">
        <f t="shared" si="73"/>
        <v>-1.9663990719122944E-2</v>
      </c>
      <c r="P206" s="35">
        <f t="shared" si="74"/>
        <v>8.8357559244649567E-4</v>
      </c>
      <c r="Q206" s="31">
        <v>91.5</v>
      </c>
      <c r="R206" s="46">
        <f t="shared" si="51"/>
        <v>93.395289344389809</v>
      </c>
      <c r="S206" s="46">
        <f t="shared" si="59"/>
        <v>0.24496643172675805</v>
      </c>
      <c r="T206" s="46">
        <f t="shared" si="52"/>
        <v>-0.54036466460954025</v>
      </c>
      <c r="U206" s="46">
        <f t="shared" si="53"/>
        <v>0.12459405968063837</v>
      </c>
      <c r="V206" s="36">
        <v>97</v>
      </c>
      <c r="W206" s="40">
        <f t="shared" si="82"/>
        <v>97.143356916953834</v>
      </c>
      <c r="X206" s="40">
        <f t="shared" si="83"/>
        <v>0.22400351299289678</v>
      </c>
      <c r="Y206" s="40">
        <f t="shared" si="84"/>
        <v>-1.0911162992648211</v>
      </c>
      <c r="Z206" s="40">
        <f t="shared" si="85"/>
        <v>0.62287465071230796</v>
      </c>
      <c r="AA206" s="36">
        <v>2</v>
      </c>
      <c r="AB206" s="40">
        <f t="shared" si="102"/>
        <v>0.28481087194955079</v>
      </c>
      <c r="AC206" s="41">
        <f t="shared" si="103"/>
        <v>4.9234757318175865E-2</v>
      </c>
      <c r="AD206" s="40">
        <f t="shared" si="104"/>
        <v>0.54315625848429538</v>
      </c>
      <c r="AE206" s="40">
        <f t="shared" si="105"/>
        <v>0.74470703682546402</v>
      </c>
      <c r="AF206" s="31">
        <v>4</v>
      </c>
      <c r="AG206" s="37">
        <f t="shared" si="106"/>
        <v>1.5469726336696685</v>
      </c>
      <c r="AH206" s="37">
        <f t="shared" si="107"/>
        <v>0.10137099987830335</v>
      </c>
      <c r="AI206" s="37">
        <f t="shared" si="108"/>
        <v>0.4184529571019292</v>
      </c>
      <c r="AJ206" s="37">
        <f t="shared" si="109"/>
        <v>0.20891462549101558</v>
      </c>
      <c r="AK206" s="31">
        <v>89.45</v>
      </c>
      <c r="AL206" s="31"/>
      <c r="AM206" s="31"/>
      <c r="AN206" s="31"/>
      <c r="AO206" s="31"/>
      <c r="AP206" s="31"/>
      <c r="AQ206" s="31"/>
      <c r="AR206" s="31"/>
      <c r="AS206" s="31"/>
      <c r="AT206" s="31"/>
      <c r="AU206" s="31"/>
      <c r="AV206" s="31"/>
      <c r="AW206" s="31"/>
      <c r="AX206" s="31"/>
      <c r="AY206" s="31"/>
      <c r="AZ206" s="31"/>
      <c r="BA206" s="31"/>
      <c r="BB206" s="31"/>
      <c r="BC206" s="31"/>
      <c r="BD206" s="31"/>
      <c r="BE206" s="34">
        <v>74.007000000000005</v>
      </c>
      <c r="BF206" s="38">
        <f t="shared" si="63"/>
        <v>71.243151963983451</v>
      </c>
      <c r="BG206" s="35">
        <f t="shared" si="71"/>
        <v>0.60785846880076755</v>
      </c>
      <c r="BH206" s="38">
        <f t="shared" si="64"/>
        <v>-0.5200249024117114</v>
      </c>
      <c r="BI206" s="38">
        <f t="shared" si="65"/>
        <v>-6.0693476978123377E-2</v>
      </c>
      <c r="BJ206" s="31"/>
      <c r="BK206" s="31"/>
      <c r="BL206" s="31"/>
      <c r="BM206" s="31"/>
      <c r="BN206" s="31"/>
      <c r="BO206" s="31"/>
      <c r="BP206" s="31"/>
      <c r="BQ206" s="31"/>
      <c r="BR206" s="31"/>
      <c r="BS206" s="31"/>
      <c r="BT206" s="34"/>
      <c r="BU206" s="34"/>
      <c r="BV206" s="34"/>
      <c r="BW206" s="34"/>
      <c r="BX206" s="34"/>
      <c r="BY206" s="32"/>
      <c r="BZ206" s="32"/>
      <c r="CA206" s="32"/>
      <c r="CB206" s="32"/>
      <c r="CC206" s="31"/>
      <c r="CD206" s="31"/>
      <c r="CE206" s="31"/>
      <c r="CF206" s="31"/>
      <c r="CG206" s="31"/>
      <c r="CH206" s="34"/>
      <c r="CI206" s="34"/>
      <c r="CJ206" s="34"/>
      <c r="CK206" s="34"/>
      <c r="CL206" s="34"/>
      <c r="CM206" s="33">
        <v>66.599999999999994</v>
      </c>
      <c r="CN206" s="47">
        <f t="shared" si="66"/>
        <v>61.569112181488173</v>
      </c>
      <c r="CO206" s="47">
        <f t="shared" si="67"/>
        <v>-3.2042473437769885E-2</v>
      </c>
      <c r="CP206" s="47">
        <f t="shared" si="68"/>
        <v>-4.4463585243104875E-3</v>
      </c>
      <c r="CQ206" s="34">
        <v>59.1</v>
      </c>
      <c r="CR206" s="35">
        <f t="shared" si="36"/>
        <v>54.644728829253928</v>
      </c>
      <c r="CS206" s="35">
        <f t="shared" si="37"/>
        <v>0.24356252044271276</v>
      </c>
      <c r="CT206" s="35">
        <f t="shared" si="38"/>
        <v>-7.2956500883511771E-2</v>
      </c>
      <c r="CU206" s="35">
        <f t="shared" si="39"/>
        <v>-7.4261412814140802E-3</v>
      </c>
      <c r="CV206" s="34">
        <v>71.78</v>
      </c>
      <c r="CW206" s="35">
        <f t="shared" si="24"/>
        <v>66.184326864940545</v>
      </c>
      <c r="CX206" s="35">
        <f t="shared" si="25"/>
        <v>0.1378329912627948</v>
      </c>
      <c r="CY206" s="35">
        <f t="shared" si="26"/>
        <v>-4.6594284115950735E-2</v>
      </c>
      <c r="CZ206" s="35">
        <f t="shared" si="27"/>
        <v>-1.9581284264473111E-4</v>
      </c>
      <c r="DA206" s="34">
        <v>35.299999999999997</v>
      </c>
      <c r="DB206" s="35">
        <f t="shared" si="40"/>
        <v>30.183121108758836</v>
      </c>
      <c r="DC206" s="35">
        <f t="shared" si="41"/>
        <v>0.17262496484970691</v>
      </c>
      <c r="DD206" s="35">
        <f t="shared" si="42"/>
        <v>1.207914181839957E-2</v>
      </c>
      <c r="DE206" s="35">
        <f t="shared" si="43"/>
        <v>-4.5710671226919658E-3</v>
      </c>
      <c r="DF206" s="31"/>
      <c r="DG206" s="31"/>
      <c r="DH206" s="31"/>
      <c r="DI206" s="31"/>
      <c r="DJ206" s="31"/>
      <c r="DK206" s="34">
        <v>99.1</v>
      </c>
      <c r="DL206" s="38">
        <f t="shared" si="75"/>
        <v>96.711655889950848</v>
      </c>
      <c r="DM206" s="38">
        <f t="shared" si="76"/>
        <v>3.3175171079082265E-2</v>
      </c>
      <c r="DN206" s="38">
        <f t="shared" si="77"/>
        <v>-2.0692144252776781E-2</v>
      </c>
      <c r="DO206" s="38">
        <f t="shared" si="78"/>
        <v>1.4957064462441905E-3</v>
      </c>
      <c r="DP206" s="31"/>
      <c r="DQ206" s="31"/>
      <c r="DR206" s="31"/>
      <c r="DS206" s="31"/>
      <c r="DT206" s="31"/>
      <c r="DU206" s="33"/>
      <c r="DV206" s="33"/>
      <c r="DW206" s="33"/>
      <c r="DX206" s="33"/>
      <c r="DY206" s="36"/>
      <c r="DZ206" s="36"/>
      <c r="EA206" s="36"/>
      <c r="EB206" s="36"/>
      <c r="EC206" s="36"/>
      <c r="ED206" s="31"/>
      <c r="EE206" s="31"/>
      <c r="EF206" s="31"/>
      <c r="EG206" s="31"/>
      <c r="EH206" s="31"/>
      <c r="EI206" s="31"/>
      <c r="EJ206" s="31"/>
      <c r="EK206" s="31"/>
      <c r="EL206" s="31"/>
      <c r="EM206" s="31"/>
      <c r="EN206" s="34">
        <v>5.4</v>
      </c>
      <c r="EO206" s="35">
        <f t="shared" si="90"/>
        <v>8.6018490431017369</v>
      </c>
      <c r="EP206" s="35">
        <f t="shared" si="91"/>
        <v>0.2509761165344695</v>
      </c>
      <c r="EQ206" s="35">
        <f t="shared" si="92"/>
        <v>0.42376179821754267</v>
      </c>
      <c r="ER206" s="35">
        <f t="shared" si="93"/>
        <v>6.8480398371857085E-2</v>
      </c>
      <c r="ES206" s="31"/>
      <c r="ET206" s="31"/>
      <c r="EU206" s="31"/>
      <c r="EV206" s="31"/>
      <c r="EW206" s="31"/>
      <c r="EX206" s="31"/>
      <c r="EY206" s="31"/>
      <c r="EZ206" s="31"/>
      <c r="FA206" s="31"/>
      <c r="FB206" s="31"/>
      <c r="FC206" s="31"/>
      <c r="FD206" s="31"/>
      <c r="FE206" s="31"/>
      <c r="FF206" s="31"/>
      <c r="FG206" s="31"/>
      <c r="FH206" s="36">
        <v>99</v>
      </c>
      <c r="FI206" s="40">
        <f t="shared" si="54"/>
        <v>96.334549811435508</v>
      </c>
      <c r="FJ206" s="40">
        <f t="shared" si="55"/>
        <v>9.6992974812719679E-2</v>
      </c>
      <c r="FK206" s="40">
        <f t="shared" si="56"/>
        <v>-0.15801054906368767</v>
      </c>
      <c r="FL206" s="40">
        <f t="shared" si="57"/>
        <v>2.9530598008782438E-2</v>
      </c>
      <c r="FM206" s="36">
        <v>81</v>
      </c>
      <c r="FN206" s="40">
        <f t="shared" si="94"/>
        <v>77.642325998199937</v>
      </c>
      <c r="FO206" s="40">
        <f t="shared" si="95"/>
        <v>1.8704691395620621</v>
      </c>
      <c r="FP206" s="40">
        <f t="shared" si="96"/>
        <v>-7.1311651087350221</v>
      </c>
      <c r="FQ206" s="40">
        <f t="shared" si="97"/>
        <v>-0.46190127016835159</v>
      </c>
      <c r="FR206" s="34">
        <v>99.9</v>
      </c>
      <c r="FS206" s="38">
        <f t="shared" si="16"/>
        <v>99.812140731535195</v>
      </c>
      <c r="FT206" s="38">
        <f t="shared" si="17"/>
        <v>4.2069987357183716E-3</v>
      </c>
      <c r="FU206" s="38">
        <f t="shared" si="18"/>
        <v>-6.018301515072654E-3</v>
      </c>
      <c r="FV206" s="38">
        <f t="shared" si="19"/>
        <v>1.072115167771306E-3</v>
      </c>
      <c r="FW206" s="36">
        <v>99</v>
      </c>
      <c r="FX206" s="41">
        <f t="shared" si="98"/>
        <v>98.664585861450945</v>
      </c>
      <c r="FY206" s="41">
        <f t="shared" si="100"/>
        <v>4.6295677347365193E-3</v>
      </c>
      <c r="FZ206" s="41">
        <f t="shared" si="99"/>
        <v>-4.0756846853124817E-3</v>
      </c>
      <c r="GA206" s="41">
        <f t="shared" si="101"/>
        <v>4.4543826439201348E-4</v>
      </c>
      <c r="GB206" s="33"/>
      <c r="GC206" s="33"/>
      <c r="GD206" s="33"/>
      <c r="GE206" s="33"/>
      <c r="GF206" s="31"/>
      <c r="GG206" s="31"/>
      <c r="GH206" s="31"/>
      <c r="GI206" s="31"/>
      <c r="GJ206" s="31"/>
      <c r="GK206" s="31"/>
      <c r="GL206" s="31"/>
      <c r="GM206" s="31"/>
      <c r="GN206" s="31"/>
      <c r="GO206" s="31"/>
      <c r="GP206" s="31"/>
      <c r="GQ206" s="31"/>
      <c r="GR206" s="31"/>
      <c r="GS206" s="31"/>
      <c r="GT206" s="31"/>
      <c r="GU206" s="31"/>
      <c r="GV206" s="31"/>
      <c r="GW206" s="31"/>
      <c r="GX206" s="33">
        <v>99.15</v>
      </c>
      <c r="GY206" s="47">
        <f t="shared" si="69"/>
        <v>91.43384446343893</v>
      </c>
      <c r="GZ206" s="47">
        <f t="shared" si="79"/>
        <v>0.31265325387621662</v>
      </c>
      <c r="HA206" s="47">
        <f t="shared" si="80"/>
        <v>-8.0518423610057746E-2</v>
      </c>
      <c r="HB206" s="36"/>
      <c r="HC206" s="36"/>
      <c r="HD206" s="36"/>
      <c r="HE206" s="36"/>
      <c r="HF206" s="36"/>
      <c r="HG206" s="36">
        <v>91</v>
      </c>
      <c r="HH206" s="39">
        <f t="shared" si="86"/>
        <v>85.70971571519955</v>
      </c>
      <c r="HI206" s="40">
        <f t="shared" si="87"/>
        <v>5.8094513869687565E-2</v>
      </c>
      <c r="HJ206" s="39">
        <f t="shared" si="88"/>
        <v>-2.0729792820271348E-2</v>
      </c>
      <c r="HK206" s="39">
        <f t="shared" si="89"/>
        <v>6.7248063827037539E-4</v>
      </c>
      <c r="HL206" s="31"/>
      <c r="HM206" s="45"/>
      <c r="HN206" s="45">
        <f t="shared" si="58"/>
        <v>8.7213606898819073E-4</v>
      </c>
      <c r="HO206" s="45">
        <f t="shared" si="45"/>
        <v>-2.5935262441573585E-3</v>
      </c>
      <c r="HP206" s="45">
        <f t="shared" si="46"/>
        <v>9.6370094937821163E-4</v>
      </c>
      <c r="HQ206" s="31"/>
      <c r="HR206" s="37"/>
      <c r="HS206" s="37">
        <f t="shared" si="23"/>
        <v>7.9057648335877487E-2</v>
      </c>
      <c r="HT206" s="37">
        <f t="shared" si="21"/>
        <v>-5.2552192749784177E-2</v>
      </c>
      <c r="HU206" s="37">
        <f t="shared" si="22"/>
        <v>3.5831311497183816E-3</v>
      </c>
      <c r="HV206" s="31"/>
      <c r="HW206" s="31"/>
      <c r="HX206" s="31"/>
      <c r="HY206" s="31"/>
      <c r="HZ206" s="31"/>
      <c r="IA206" s="31"/>
      <c r="IB206" s="31"/>
      <c r="IC206" s="31"/>
      <c r="ID206" s="31"/>
      <c r="IE206" s="31"/>
    </row>
    <row r="207" spans="1:239" x14ac:dyDescent="0.25">
      <c r="A207">
        <v>1978</v>
      </c>
      <c r="B207" s="34">
        <v>54.7</v>
      </c>
      <c r="C207" s="35">
        <f t="shared" si="33"/>
        <v>49.4200719514253</v>
      </c>
      <c r="D207" s="35">
        <f t="shared" si="34"/>
        <v>0.27408914450321198</v>
      </c>
      <c r="E207" s="35">
        <f t="shared" si="35"/>
        <v>-2.4187262644303455E-2</v>
      </c>
      <c r="F207" s="35">
        <f t="shared" si="32"/>
        <v>-1.0512658516205413E-2</v>
      </c>
      <c r="G207" s="31">
        <v>100</v>
      </c>
      <c r="H207" s="43">
        <f t="shared" si="47"/>
        <v>98.996773044816663</v>
      </c>
      <c r="I207" s="43">
        <f t="shared" si="48"/>
        <v>2.2494985945270531E-2</v>
      </c>
      <c r="J207" s="37">
        <f t="shared" si="49"/>
        <v>-3.1954252987558954E-2</v>
      </c>
      <c r="K207" s="37">
        <f t="shared" si="50"/>
        <v>5.5565347808992169E-3</v>
      </c>
      <c r="L207" s="34">
        <v>85</v>
      </c>
      <c r="M207" s="35">
        <f t="shared" si="72"/>
        <v>86.118744428995782</v>
      </c>
      <c r="N207" s="35">
        <f t="shared" si="81"/>
        <v>4.304965237385646E-2</v>
      </c>
      <c r="O207" s="35">
        <f t="shared" si="73"/>
        <v>-1.8790089926540507E-2</v>
      </c>
      <c r="P207" s="35">
        <f t="shared" si="74"/>
        <v>8.6387265209682187E-4</v>
      </c>
      <c r="Q207" s="31">
        <v>95</v>
      </c>
      <c r="R207" s="46">
        <f t="shared" si="51"/>
        <v>95.104957795739963</v>
      </c>
      <c r="S207" s="46">
        <f t="shared" si="59"/>
        <v>0.18487892428029795</v>
      </c>
      <c r="T207" s="46">
        <f t="shared" si="52"/>
        <v>-0.42388638134969586</v>
      </c>
      <c r="U207" s="46">
        <f t="shared" si="53"/>
        <v>0.10758507711100734</v>
      </c>
      <c r="V207" s="36">
        <v>99</v>
      </c>
      <c r="W207" s="40">
        <f t="shared" si="82"/>
        <v>98.481741821940915</v>
      </c>
      <c r="X207" s="40">
        <f t="shared" si="83"/>
        <v>0.12069439187726173</v>
      </c>
      <c r="Y207" s="40">
        <f t="shared" si="84"/>
        <v>-0.60459007782080687</v>
      </c>
      <c r="Z207" s="40">
        <f t="shared" si="85"/>
        <v>0.36652799168249373</v>
      </c>
      <c r="AA207" s="36">
        <v>5</v>
      </c>
      <c r="AB207" s="40">
        <f t="shared" si="102"/>
        <v>1.1302640573445399</v>
      </c>
      <c r="AC207" s="41">
        <f t="shared" si="103"/>
        <v>0.19373014891743121</v>
      </c>
      <c r="AD207" s="40">
        <f t="shared" si="104"/>
        <v>2.1008792674520742</v>
      </c>
      <c r="AE207" s="40">
        <f t="shared" si="105"/>
        <v>2.7812094017627396</v>
      </c>
      <c r="AF207" s="31">
        <v>5</v>
      </c>
      <c r="AG207" s="37">
        <f t="shared" si="106"/>
        <v>2.6063416837509426</v>
      </c>
      <c r="AH207" s="37">
        <f t="shared" si="107"/>
        <v>0.16895227858242917</v>
      </c>
      <c r="AI207" s="37">
        <f t="shared" si="108"/>
        <v>0.6821757552441563</v>
      </c>
      <c r="AJ207" s="37">
        <f t="shared" si="109"/>
        <v>0.3248462388150144</v>
      </c>
      <c r="AK207" s="31">
        <v>95.46</v>
      </c>
      <c r="AL207" s="31"/>
      <c r="AM207" s="31"/>
      <c r="AN207" s="31"/>
      <c r="AO207" s="31"/>
      <c r="AP207" s="31"/>
      <c r="AQ207" s="31"/>
      <c r="AR207" s="31"/>
      <c r="AS207" s="31"/>
      <c r="AT207" s="31"/>
      <c r="AU207" s="31"/>
      <c r="AV207" s="31"/>
      <c r="AW207" s="31"/>
      <c r="AX207" s="31"/>
      <c r="AY207" s="31"/>
      <c r="AZ207" s="31"/>
      <c r="BA207" s="31"/>
      <c r="BB207" s="31"/>
      <c r="BC207" s="31"/>
      <c r="BD207" s="31"/>
      <c r="BE207" s="34">
        <v>74.772999999999996</v>
      </c>
      <c r="BF207" s="38">
        <f t="shared" si="63"/>
        <v>75.837684416377144</v>
      </c>
      <c r="BG207" s="35">
        <f t="shared" si="71"/>
        <v>0.53995334649754434</v>
      </c>
      <c r="BH207" s="38">
        <f t="shared" si="64"/>
        <v>-0.55954239185165844</v>
      </c>
      <c r="BI207" s="38">
        <f t="shared" si="65"/>
        <v>-1.9289925852477983E-2</v>
      </c>
      <c r="BJ207" s="31"/>
      <c r="BK207" s="31"/>
      <c r="BL207" s="31"/>
      <c r="BM207" s="31"/>
      <c r="BN207" s="31"/>
      <c r="BO207" s="31"/>
      <c r="BP207" s="31"/>
      <c r="BQ207" s="31"/>
      <c r="BR207" s="31"/>
      <c r="BS207" s="31"/>
      <c r="BT207" s="34">
        <v>0</v>
      </c>
      <c r="BU207" s="49">
        <f t="shared" ref="BU207:BU244" si="110">BT$5/(1+BT$2*EXP(-BT$3*($A207-$A$207)))</f>
        <v>1.242163537241149</v>
      </c>
      <c r="BV207" s="35">
        <f t="shared" ref="BV207:BV244" si="111">((BT$2*BT$5*BT$3*EXP(BT$3*($A207-$A$207))/(EXP(BT$3*($A207-$A$207))+BT$2)^2)/8)</f>
        <v>3.5219359927471702E-2</v>
      </c>
      <c r="BW207" s="49">
        <f t="shared" ref="BW207:BW244" si="112">-((BT$2*BT$5*(BT$3^2)*EXP(BT$3*($A207-$A$207))*(EXP(BT$3*($A207-$A$207))-BT$2))/((EXP(BT$3*($A207-$A$207))+BT$2)^3))</f>
        <v>6.2947729835970315E-2</v>
      </c>
      <c r="BX207" s="49">
        <f t="shared" ref="BX207:BX244" si="113">(BT$2*BT$5*BT$3^3*EXP(BT$3*($A207-$A$207))*(EXP(2*BT$3*($A207-$A$207))-4*BT$2*EXP(BT$3*($A207-$A$207))+BT$2^2))/(EXP(BT$3*($A207-$A$207))+BT$2)^4</f>
        <v>1.3627125501650685E-2</v>
      </c>
      <c r="BY207" s="32"/>
      <c r="BZ207" s="32"/>
      <c r="CA207" s="32"/>
      <c r="CB207" s="32"/>
      <c r="CC207" s="31"/>
      <c r="CD207" s="31"/>
      <c r="CE207" s="31"/>
      <c r="CF207" s="31"/>
      <c r="CG207" s="31"/>
      <c r="CH207" s="34"/>
      <c r="CI207" s="34"/>
      <c r="CJ207" s="34"/>
      <c r="CK207" s="34"/>
      <c r="CL207" s="34"/>
      <c r="CM207" s="33">
        <v>76.19</v>
      </c>
      <c r="CN207" s="47">
        <f t="shared" si="66"/>
        <v>63.362535792028496</v>
      </c>
      <c r="CO207" s="47">
        <f t="shared" si="67"/>
        <v>-3.6310274340543916E-2</v>
      </c>
      <c r="CP207" s="47">
        <f t="shared" si="68"/>
        <v>-4.0834851876674306E-3</v>
      </c>
      <c r="CQ207" s="34">
        <v>59.8</v>
      </c>
      <c r="CR207" s="35">
        <f t="shared" si="36"/>
        <v>56.555572596960076</v>
      </c>
      <c r="CS207" s="35">
        <f t="shared" si="37"/>
        <v>0.2340086394755021</v>
      </c>
      <c r="CT207" s="35">
        <f t="shared" si="38"/>
        <v>-7.9665493149485025E-2</v>
      </c>
      <c r="CU207" s="35">
        <f t="shared" si="39"/>
        <v>-5.9863968087216458E-3</v>
      </c>
      <c r="CV207" s="34">
        <v>72.3</v>
      </c>
      <c r="CW207" s="35">
        <f t="shared" si="24"/>
        <v>67.263672610264479</v>
      </c>
      <c r="CX207" s="35">
        <f t="shared" si="25"/>
        <v>0.13200224025616852</v>
      </c>
      <c r="CY207" s="35">
        <f t="shared" si="26"/>
        <v>-4.6652496911884063E-2</v>
      </c>
      <c r="CZ207" s="35">
        <f t="shared" si="27"/>
        <v>7.5569864179543268E-5</v>
      </c>
      <c r="DA207" s="34">
        <v>36</v>
      </c>
      <c r="DB207" s="35">
        <f t="shared" si="40"/>
        <v>31.569392276127473</v>
      </c>
      <c r="DC207" s="35">
        <f t="shared" si="41"/>
        <v>0.17384609035658938</v>
      </c>
      <c r="DD207" s="35">
        <f t="shared" si="42"/>
        <v>7.4368083164271228E-3</v>
      </c>
      <c r="DE207" s="35">
        <f t="shared" si="43"/>
        <v>-4.7033517202654026E-3</v>
      </c>
      <c r="DF207" s="31">
        <v>2</v>
      </c>
      <c r="DG207" s="50">
        <f t="shared" ref="DG207:DG243" si="114">DF$5/(1+DF$2*EXP(-DF$3*($A207-$A$207)))</f>
        <v>4.6643767166135133</v>
      </c>
      <c r="DH207" s="37">
        <f t="shared" ref="DH207:DH243" si="115">((DF$2*DF$5*DF$3*EXP(DF$3*($A207-$A$207))/(EXP(DF$3*($A207-$A$207))+DF$2)^2)/8)</f>
        <v>0.21638023501676734</v>
      </c>
      <c r="DI207" s="50">
        <f t="shared" ref="DI207:DI243" si="116">-((DF$2*DF$5*(DF$3^2)*EXP(DF$3*($A207-$A$207))*(EXP(DF$3*($A207-$A$207))-DF$2))/((EXP(DF$3*($A207-$A$207))+DF$2)^3))</f>
        <v>0.60646658237981599</v>
      </c>
      <c r="DJ207" s="50">
        <f t="shared" ref="DJ207:DJ243" si="117">(DF$2*DF$5*DF$3^3*EXP(DF$3*($A207-$A$207))*(EXP(2*DF$3*($A207-$A$207))-4*DF$2*EXP(DF$3*($A207-$A$207))+DF$2^2))/(EXP(DF$3*($A207-$A$207))+DF$2)^4</f>
        <v>0.18578542554082755</v>
      </c>
      <c r="DK207" s="34">
        <v>99.1</v>
      </c>
      <c r="DL207" s="38">
        <f t="shared" si="75"/>
        <v>96.966956776416311</v>
      </c>
      <c r="DM207" s="38">
        <f t="shared" si="76"/>
        <v>3.0680289899595849E-2</v>
      </c>
      <c r="DN207" s="38">
        <f t="shared" si="77"/>
        <v>-1.924061472109944E-2</v>
      </c>
      <c r="DO207" s="38">
        <f t="shared" si="78"/>
        <v>1.4077538779720682E-3</v>
      </c>
      <c r="DP207" s="31"/>
      <c r="DQ207" s="31"/>
      <c r="DR207" s="31"/>
      <c r="DS207" s="31"/>
      <c r="DT207" s="31"/>
      <c r="DU207" s="33"/>
      <c r="DV207" s="33"/>
      <c r="DW207" s="33"/>
      <c r="DX207" s="33"/>
      <c r="DY207" s="36"/>
      <c r="DZ207" s="36"/>
      <c r="EA207" s="36"/>
      <c r="EB207" s="36"/>
      <c r="EC207" s="36"/>
      <c r="ED207" s="31"/>
      <c r="EE207" s="31"/>
      <c r="EF207" s="31"/>
      <c r="EG207" s="31"/>
      <c r="EH207" s="31"/>
      <c r="EI207" s="31"/>
      <c r="EJ207" s="31"/>
      <c r="EK207" s="31"/>
      <c r="EL207" s="31"/>
      <c r="EM207" s="31"/>
      <c r="EN207" s="34">
        <v>6.5</v>
      </c>
      <c r="EO207" s="35">
        <f t="shared" si="90"/>
        <v>10.832952648501761</v>
      </c>
      <c r="EP207" s="35">
        <f t="shared" si="91"/>
        <v>0.30821994247647372</v>
      </c>
      <c r="EQ207" s="35">
        <f t="shared" si="92"/>
        <v>0.49181556242156865</v>
      </c>
      <c r="ER207" s="35">
        <f t="shared" si="93"/>
        <v>6.6488742716753521E-2</v>
      </c>
      <c r="ES207" s="31"/>
      <c r="ET207" s="31"/>
      <c r="EU207" s="31"/>
      <c r="EV207" s="31"/>
      <c r="EW207" s="31"/>
      <c r="EX207" s="31"/>
      <c r="EY207" s="31"/>
      <c r="EZ207" s="31"/>
      <c r="FA207" s="31"/>
      <c r="FB207" s="31"/>
      <c r="FC207" s="31"/>
      <c r="FD207" s="31"/>
      <c r="FE207" s="31"/>
      <c r="FF207" s="31"/>
      <c r="FG207" s="31"/>
      <c r="FH207" s="36">
        <v>100</v>
      </c>
      <c r="FI207" s="40">
        <f t="shared" si="54"/>
        <v>97.036228572902445</v>
      </c>
      <c r="FJ207" s="40">
        <f t="shared" si="55"/>
        <v>7.899680029785687E-2</v>
      </c>
      <c r="FK207" s="40">
        <f t="shared" si="56"/>
        <v>-0.13064200829448941</v>
      </c>
      <c r="FL207" s="40">
        <f t="shared" si="57"/>
        <v>2.5251075767077479E-2</v>
      </c>
      <c r="FM207" s="36">
        <v>82</v>
      </c>
      <c r="FN207" s="40">
        <f t="shared" si="94"/>
        <v>89.157773831829687</v>
      </c>
      <c r="FO207" s="40">
        <f t="shared" si="95"/>
        <v>1.0416050310836582</v>
      </c>
      <c r="FP207" s="40">
        <f t="shared" si="96"/>
        <v>-5.6254390378167258</v>
      </c>
      <c r="FQ207" s="40">
        <f t="shared" si="97"/>
        <v>2.6005895286548606</v>
      </c>
      <c r="FR207" s="34">
        <v>99.9</v>
      </c>
      <c r="FS207" s="38">
        <f t="shared" si="16"/>
        <v>99.842958626669201</v>
      </c>
      <c r="FT207" s="38">
        <f t="shared" si="17"/>
        <v>3.517935809818904E-3</v>
      </c>
      <c r="FU207" s="38">
        <f t="shared" si="18"/>
        <v>-5.0356794684150068E-3</v>
      </c>
      <c r="FV207" s="38">
        <f t="shared" si="19"/>
        <v>8.981845801680423E-4</v>
      </c>
      <c r="FW207" s="36">
        <v>99</v>
      </c>
      <c r="FX207" s="41">
        <f t="shared" si="98"/>
        <v>98.699656841690285</v>
      </c>
      <c r="FY207" s="41">
        <f t="shared" si="100"/>
        <v>4.1469726020844869E-3</v>
      </c>
      <c r="FZ207" s="41">
        <f t="shared" si="99"/>
        <v>-3.6534316724075974E-3</v>
      </c>
      <c r="GA207" s="41">
        <f t="shared" si="101"/>
        <v>3.9986498314449192E-4</v>
      </c>
      <c r="GB207" s="33"/>
      <c r="GC207" s="33"/>
      <c r="GD207" s="33"/>
      <c r="GE207" s="33"/>
      <c r="GF207" s="31"/>
      <c r="GG207" s="31"/>
      <c r="GH207" s="31"/>
      <c r="GI207" s="31"/>
      <c r="GJ207" s="31"/>
      <c r="GK207" s="31"/>
      <c r="GL207" s="31"/>
      <c r="GM207" s="31"/>
      <c r="GN207" s="31"/>
      <c r="GO207" s="31"/>
      <c r="GP207" s="31"/>
      <c r="GQ207" s="31"/>
      <c r="GR207" s="31"/>
      <c r="GS207" s="31"/>
      <c r="GT207" s="31"/>
      <c r="GU207" s="31"/>
      <c r="GV207" s="31"/>
      <c r="GW207" s="31"/>
      <c r="GX207" s="33">
        <v>100</v>
      </c>
      <c r="GY207" s="47">
        <f t="shared" si="69"/>
        <v>92.965399205273272</v>
      </c>
      <c r="GZ207" s="47">
        <f t="shared" si="79"/>
        <v>0.22061689170187501</v>
      </c>
      <c r="HA207" s="47">
        <f t="shared" si="80"/>
        <v>-0.102597214807298</v>
      </c>
      <c r="HB207" s="36"/>
      <c r="HC207" s="36"/>
      <c r="HD207" s="36"/>
      <c r="HE207" s="36"/>
      <c r="HF207" s="36"/>
      <c r="HG207" s="36">
        <v>91.5</v>
      </c>
      <c r="HH207" s="39">
        <f t="shared" si="86"/>
        <v>86.164219140178417</v>
      </c>
      <c r="HI207" s="40">
        <f t="shared" si="87"/>
        <v>5.5545381808806304E-2</v>
      </c>
      <c r="HJ207" s="39">
        <f t="shared" si="88"/>
        <v>-2.0055949768551389E-2</v>
      </c>
      <c r="HK207" s="39">
        <f t="shared" si="89"/>
        <v>6.7470775852243462E-4</v>
      </c>
      <c r="HL207" s="31"/>
      <c r="HM207" s="45"/>
      <c r="HN207" s="45">
        <f t="shared" si="58"/>
        <v>6.0136483670934998E-4</v>
      </c>
      <c r="HO207" s="45">
        <f t="shared" si="45"/>
        <v>-1.788527286025E-3</v>
      </c>
      <c r="HP207" s="45">
        <f t="shared" si="46"/>
        <v>6.6473652290591331E-4</v>
      </c>
      <c r="HQ207" s="31">
        <v>98.9</v>
      </c>
      <c r="HR207" s="37">
        <f>HQ$5/(1+HQ$2*EXP(-HQ$3*($A207-$A$151)))</f>
        <v>92.477542634139638</v>
      </c>
      <c r="HS207" s="37">
        <f t="shared" si="23"/>
        <v>7.2710310128914477E-2</v>
      </c>
      <c r="HT207" s="37">
        <f t="shared" si="21"/>
        <v>-4.9024254301589958E-2</v>
      </c>
      <c r="HU207" s="37">
        <f t="shared" si="22"/>
        <v>3.4690177022113104E-3</v>
      </c>
      <c r="HV207" s="31"/>
      <c r="HW207" s="31"/>
      <c r="HX207" s="31"/>
      <c r="HY207" s="31"/>
      <c r="HZ207" s="31"/>
      <c r="IA207" s="31"/>
      <c r="IB207" s="31"/>
      <c r="IC207" s="31"/>
      <c r="ID207" s="31"/>
      <c r="IE207" s="31"/>
    </row>
    <row r="208" spans="1:239" x14ac:dyDescent="0.25">
      <c r="A208">
        <v>1979</v>
      </c>
      <c r="B208" s="34">
        <v>55.8</v>
      </c>
      <c r="C208" s="35">
        <f t="shared" si="33"/>
        <v>51.598960679206925</v>
      </c>
      <c r="D208" s="35">
        <f t="shared" si="34"/>
        <v>0.27041955041082311</v>
      </c>
      <c r="E208" s="35">
        <f t="shared" si="35"/>
        <v>-3.4431527372103643E-2</v>
      </c>
      <c r="F208" s="35">
        <f t="shared" si="32"/>
        <v>-9.9447514387075234E-3</v>
      </c>
      <c r="G208" s="31">
        <v>100</v>
      </c>
      <c r="H208" s="43">
        <f t="shared" si="47"/>
        <v>99.16164452311962</v>
      </c>
      <c r="I208" s="43">
        <f t="shared" si="48"/>
        <v>1.8829440773797473E-2</v>
      </c>
      <c r="J208" s="37">
        <f t="shared" si="49"/>
        <v>-2.6837328926114973E-2</v>
      </c>
      <c r="K208" s="37">
        <f t="shared" si="50"/>
        <v>4.69912508089861E-3</v>
      </c>
      <c r="L208" s="34">
        <v>85.3</v>
      </c>
      <c r="M208" s="35">
        <f t="shared" si="72"/>
        <v>86.453889702469965</v>
      </c>
      <c r="N208" s="35">
        <f t="shared" si="81"/>
        <v>4.075444162883627E-2</v>
      </c>
      <c r="O208" s="35">
        <f t="shared" si="73"/>
        <v>-1.7936888575899167E-2</v>
      </c>
      <c r="P208" s="35">
        <f t="shared" si="74"/>
        <v>8.4223912596689853E-4</v>
      </c>
      <c r="Q208" s="31">
        <v>97</v>
      </c>
      <c r="R208" s="46">
        <f t="shared" si="51"/>
        <v>96.389178488589209</v>
      </c>
      <c r="S208" s="46">
        <f t="shared" si="59"/>
        <v>0.13821720538982446</v>
      </c>
      <c r="T208" s="46">
        <f t="shared" si="52"/>
        <v>-0.32592416891228371</v>
      </c>
      <c r="U208" s="46">
        <f t="shared" si="53"/>
        <v>8.8299741516058683E-2</v>
      </c>
      <c r="V208" s="36">
        <v>100</v>
      </c>
      <c r="W208" s="40">
        <f t="shared" si="82"/>
        <v>99.198246368559836</v>
      </c>
      <c r="X208" s="40">
        <f t="shared" si="83"/>
        <v>6.4199355904669672E-2</v>
      </c>
      <c r="Y208" s="40">
        <f t="shared" si="84"/>
        <v>-0.32634427928104659</v>
      </c>
      <c r="Z208" s="40">
        <f t="shared" si="85"/>
        <v>0.20395623640718397</v>
      </c>
      <c r="AA208" s="36">
        <v>11</v>
      </c>
      <c r="AB208" s="40">
        <f t="shared" si="102"/>
        <v>4.3753008558513065</v>
      </c>
      <c r="AC208" s="41">
        <f t="shared" si="103"/>
        <v>0.72532379327965946</v>
      </c>
      <c r="AD208" s="40">
        <f t="shared" si="104"/>
        <v>7.3433770578947053</v>
      </c>
      <c r="AE208" s="40">
        <f t="shared" si="105"/>
        <v>8.359358165307528</v>
      </c>
      <c r="AF208" s="31">
        <v>5</v>
      </c>
      <c r="AG208" s="37">
        <f t="shared" si="106"/>
        <v>4.3590482338600971</v>
      </c>
      <c r="AH208" s="37">
        <f t="shared" si="107"/>
        <v>0.27748377117582107</v>
      </c>
      <c r="AI208" s="37">
        <f t="shared" si="108"/>
        <v>1.0789573415501073</v>
      </c>
      <c r="AJ208" s="37">
        <f t="shared" si="109"/>
        <v>0.47194410024426586</v>
      </c>
      <c r="AK208" s="31">
        <v>94.15</v>
      </c>
      <c r="AL208" s="31"/>
      <c r="AM208" s="31"/>
      <c r="AN208" s="31"/>
      <c r="AO208" s="31"/>
      <c r="AP208" s="31"/>
      <c r="AQ208" s="31"/>
      <c r="AR208" s="31"/>
      <c r="AS208" s="31"/>
      <c r="AT208" s="31"/>
      <c r="AU208" s="31"/>
      <c r="AV208" s="31"/>
      <c r="AW208" s="31"/>
      <c r="AX208" s="31"/>
      <c r="AY208" s="31"/>
      <c r="AZ208" s="31"/>
      <c r="BA208" s="31"/>
      <c r="BB208" s="31"/>
      <c r="BC208" s="31"/>
      <c r="BD208" s="31"/>
      <c r="BE208" s="34">
        <v>77.965000000000003</v>
      </c>
      <c r="BF208" s="38">
        <f t="shared" si="63"/>
        <v>79.875844670896271</v>
      </c>
      <c r="BG208" s="35">
        <f t="shared" si="71"/>
        <v>0.46955549234238192</v>
      </c>
      <c r="BH208" s="38">
        <f t="shared" si="64"/>
        <v>-0.56119585724882337</v>
      </c>
      <c r="BI208" s="38">
        <f t="shared" si="65"/>
        <v>1.4439576390181768E-2</v>
      </c>
      <c r="BJ208" s="31"/>
      <c r="BK208" s="31"/>
      <c r="BL208" s="31"/>
      <c r="BM208" s="31"/>
      <c r="BN208" s="31"/>
      <c r="BO208" s="31"/>
      <c r="BP208" s="31"/>
      <c r="BQ208" s="31"/>
      <c r="BR208" s="31"/>
      <c r="BS208" s="31"/>
      <c r="BT208" s="34">
        <v>0.1</v>
      </c>
      <c r="BU208" s="49">
        <f t="shared" si="110"/>
        <v>1.5577820611525266</v>
      </c>
      <c r="BV208" s="35">
        <f t="shared" si="111"/>
        <v>4.3999312580937457E-2</v>
      </c>
      <c r="BW208" s="49">
        <f t="shared" si="112"/>
        <v>7.8029713306296711E-2</v>
      </c>
      <c r="BX208" s="49">
        <f t="shared" si="113"/>
        <v>1.6616706078800055E-2</v>
      </c>
      <c r="BY208" s="32"/>
      <c r="BZ208" s="32"/>
      <c r="CA208" s="32"/>
      <c r="CB208" s="32"/>
      <c r="CC208" s="31"/>
      <c r="CD208" s="31"/>
      <c r="CE208" s="31"/>
      <c r="CF208" s="31"/>
      <c r="CG208" s="31"/>
      <c r="CH208" s="34"/>
      <c r="CI208" s="34"/>
      <c r="CJ208" s="34"/>
      <c r="CK208" s="34"/>
      <c r="CL208" s="34"/>
      <c r="CM208" s="33">
        <v>79.3</v>
      </c>
      <c r="CN208" s="47">
        <f t="shared" si="66"/>
        <v>65.11968072990048</v>
      </c>
      <c r="CO208" s="47">
        <f t="shared" si="67"/>
        <v>-4.0199257056787688E-2</v>
      </c>
      <c r="CP208" s="47">
        <f t="shared" si="68"/>
        <v>-3.6900606895115557E-3</v>
      </c>
      <c r="CQ208" s="34">
        <v>60.5</v>
      </c>
      <c r="CR208" s="35">
        <f t="shared" si="36"/>
        <v>58.386871717695847</v>
      </c>
      <c r="CS208" s="35">
        <f t="shared" si="37"/>
        <v>0.22370653598048043</v>
      </c>
      <c r="CT208" s="35">
        <f t="shared" si="38"/>
        <v>-8.4926797375839927E-2</v>
      </c>
      <c r="CU208" s="35">
        <f t="shared" si="39"/>
        <v>-4.5389765989496773E-3</v>
      </c>
      <c r="CV208" s="34">
        <v>72.27</v>
      </c>
      <c r="CW208" s="35">
        <f t="shared" si="24"/>
        <v>68.296387504746122</v>
      </c>
      <c r="CX208" s="35">
        <f t="shared" si="25"/>
        <v>0.12618068914206038</v>
      </c>
      <c r="CY208" s="35">
        <f t="shared" si="26"/>
        <v>-4.6451023678184634E-2</v>
      </c>
      <c r="CZ208" s="35">
        <f t="shared" si="27"/>
        <v>3.2333632671904231E-4</v>
      </c>
      <c r="DA208" s="34">
        <v>36.5</v>
      </c>
      <c r="DB208" s="35">
        <f t="shared" si="40"/>
        <v>32.963091823406316</v>
      </c>
      <c r="DC208" s="35">
        <f t="shared" si="41"/>
        <v>0.1744799547513374</v>
      </c>
      <c r="DD208" s="35">
        <f t="shared" si="42"/>
        <v>2.6934797285914011E-3</v>
      </c>
      <c r="DE208" s="35">
        <f t="shared" si="43"/>
        <v>-4.7725718836239012E-3</v>
      </c>
      <c r="DF208" s="31">
        <v>6</v>
      </c>
      <c r="DG208" s="50">
        <f t="shared" si="114"/>
        <v>6.7310659845274641</v>
      </c>
      <c r="DH208" s="37">
        <f t="shared" si="115"/>
        <v>0.30451009350481534</v>
      </c>
      <c r="DI208" s="50">
        <f t="shared" si="116"/>
        <v>0.80863384528909099</v>
      </c>
      <c r="DJ208" s="50">
        <f t="shared" si="117"/>
        <v>0.21556203400881227</v>
      </c>
      <c r="DK208" s="34">
        <v>99.2</v>
      </c>
      <c r="DL208" s="38">
        <f t="shared" si="75"/>
        <v>97.203009823538238</v>
      </c>
      <c r="DM208" s="38">
        <f t="shared" si="76"/>
        <v>2.836140538174528E-2</v>
      </c>
      <c r="DN208" s="38">
        <f t="shared" si="77"/>
        <v>-1.7875759472676191E-2</v>
      </c>
      <c r="DO208" s="38">
        <f t="shared" si="78"/>
        <v>1.3224285638264866E-3</v>
      </c>
      <c r="DP208" s="31"/>
      <c r="DQ208" s="31"/>
      <c r="DR208" s="31"/>
      <c r="DS208" s="31"/>
      <c r="DT208" s="31"/>
      <c r="DU208" s="33"/>
      <c r="DV208" s="33"/>
      <c r="DW208" s="33"/>
      <c r="DX208" s="33"/>
      <c r="DY208" s="36"/>
      <c r="DZ208" s="36"/>
      <c r="EA208" s="36"/>
      <c r="EB208" s="36"/>
      <c r="EC208" s="36"/>
      <c r="ED208" s="31"/>
      <c r="EE208" s="31"/>
      <c r="EF208" s="31"/>
      <c r="EG208" s="31"/>
      <c r="EH208" s="31"/>
      <c r="EI208" s="31"/>
      <c r="EJ208" s="31"/>
      <c r="EK208" s="31"/>
      <c r="EL208" s="31"/>
      <c r="EM208" s="31"/>
      <c r="EN208" s="34">
        <v>7.6</v>
      </c>
      <c r="EO208" s="35">
        <f t="shared" si="90"/>
        <v>13.55539257015864</v>
      </c>
      <c r="EP208" s="35">
        <f t="shared" si="91"/>
        <v>0.37368832377766253</v>
      </c>
      <c r="EQ208" s="35">
        <f t="shared" si="92"/>
        <v>0.55397034641577136</v>
      </c>
      <c r="ER208" s="35">
        <f t="shared" si="93"/>
        <v>5.6192053279928947E-2</v>
      </c>
      <c r="ES208" s="31"/>
      <c r="ET208" s="31"/>
      <c r="EU208" s="31"/>
      <c r="EV208" s="31"/>
      <c r="EW208" s="31"/>
      <c r="EX208" s="31"/>
      <c r="EY208" s="31"/>
      <c r="EZ208" s="31"/>
      <c r="FA208" s="31"/>
      <c r="FB208" s="31"/>
      <c r="FC208" s="31"/>
      <c r="FD208" s="31"/>
      <c r="FE208" s="31"/>
      <c r="FF208" s="31"/>
      <c r="FG208" s="31"/>
      <c r="FH208" s="36">
        <v>100</v>
      </c>
      <c r="FI208" s="40">
        <f t="shared" si="54"/>
        <v>97.606921410979353</v>
      </c>
      <c r="FJ208" s="40">
        <f t="shared" si="55"/>
        <v>6.4160606623972008E-2</v>
      </c>
      <c r="FK208" s="40">
        <f t="shared" si="56"/>
        <v>-0.10739385061049002</v>
      </c>
      <c r="FL208" s="40">
        <f t="shared" si="57"/>
        <v>2.1311969474752012E-2</v>
      </c>
      <c r="FM208" s="36">
        <v>87</v>
      </c>
      <c r="FN208" s="40">
        <f t="shared" si="94"/>
        <v>95.115269012644816</v>
      </c>
      <c r="FO208" s="40">
        <f t="shared" si="95"/>
        <v>0.50062932129964333</v>
      </c>
      <c r="FP208" s="40">
        <f t="shared" si="96"/>
        <v>-3.1151229583008142</v>
      </c>
      <c r="FQ208" s="40">
        <f t="shared" si="97"/>
        <v>2.1464081655997833</v>
      </c>
      <c r="FR208" s="34">
        <v>99.9</v>
      </c>
      <c r="FS208" s="38">
        <f t="shared" si="16"/>
        <v>99.868727563764722</v>
      </c>
      <c r="FT208" s="38">
        <f t="shared" si="17"/>
        <v>2.9414362894883382E-3</v>
      </c>
      <c r="FU208" s="38">
        <f t="shared" si="18"/>
        <v>-4.2126374786402672E-3</v>
      </c>
      <c r="FV208" s="38">
        <f t="shared" si="19"/>
        <v>7.5216393513734931E-4</v>
      </c>
      <c r="FW208" s="36">
        <v>99</v>
      </c>
      <c r="FX208" s="41">
        <f t="shared" si="98"/>
        <v>98.731070787280899</v>
      </c>
      <c r="FY208" s="41">
        <f t="shared" si="100"/>
        <v>3.7144080142381161E-3</v>
      </c>
      <c r="FZ208" s="41">
        <f t="shared" si="99"/>
        <v>-3.2744370016722399E-3</v>
      </c>
      <c r="GA208" s="41">
        <f t="shared" si="101"/>
        <v>3.5884615072384179E-4</v>
      </c>
      <c r="GB208" s="33"/>
      <c r="GC208" s="33"/>
      <c r="GD208" s="33"/>
      <c r="GE208" s="33"/>
      <c r="GF208" s="31"/>
      <c r="GG208" s="31"/>
      <c r="GH208" s="31"/>
      <c r="GI208" s="31"/>
      <c r="GJ208" s="31"/>
      <c r="GK208" s="31"/>
      <c r="GL208" s="31"/>
      <c r="GM208" s="31"/>
      <c r="GN208" s="31"/>
      <c r="GO208" s="31"/>
      <c r="GP208" s="31"/>
      <c r="GQ208" s="31"/>
      <c r="GR208" s="31"/>
      <c r="GS208" s="31"/>
      <c r="GT208" s="31"/>
      <c r="GU208" s="31"/>
      <c r="GV208" s="31"/>
      <c r="GW208" s="31"/>
      <c r="GX208" s="33">
        <v>99.23</v>
      </c>
      <c r="GY208" s="47">
        <f t="shared" si="69"/>
        <v>94.24037426369965</v>
      </c>
      <c r="GZ208" s="47">
        <f t="shared" si="79"/>
        <v>0.10995599888002477</v>
      </c>
      <c r="HA208" s="47">
        <f t="shared" si="80"/>
        <v>-0.11721846635428042</v>
      </c>
      <c r="HB208" s="36"/>
      <c r="HC208" s="36"/>
      <c r="HD208" s="36"/>
      <c r="HE208" s="36"/>
      <c r="HF208" s="36"/>
      <c r="HG208" s="36">
        <v>92</v>
      </c>
      <c r="HH208" s="39">
        <f t="shared" si="86"/>
        <v>86.598666679342983</v>
      </c>
      <c r="HI208" s="40">
        <f t="shared" si="87"/>
        <v>5.3080558602069464E-2</v>
      </c>
      <c r="HJ208" s="39">
        <f t="shared" si="88"/>
        <v>-1.9381325054785212E-2</v>
      </c>
      <c r="HK208" s="39">
        <f t="shared" si="89"/>
        <v>6.740913237324222E-4</v>
      </c>
      <c r="HL208" s="31"/>
      <c r="HM208" s="45"/>
      <c r="HN208" s="45">
        <f t="shared" si="58"/>
        <v>4.1464452464654022E-4</v>
      </c>
      <c r="HO208" s="45">
        <f t="shared" si="45"/>
        <v>-1.2333000070991354E-3</v>
      </c>
      <c r="HP208" s="45">
        <f t="shared" si="46"/>
        <v>4.5845134000268336E-4</v>
      </c>
      <c r="HQ208" s="31"/>
      <c r="HR208" s="31"/>
      <c r="HS208" s="31"/>
      <c r="HT208" s="31"/>
      <c r="HU208" s="31"/>
      <c r="HV208" s="31"/>
      <c r="HW208" s="31"/>
      <c r="HX208" s="31"/>
      <c r="HY208" s="31"/>
      <c r="HZ208" s="31"/>
      <c r="IA208" s="31"/>
      <c r="IB208" s="31"/>
      <c r="IC208" s="31"/>
      <c r="ID208" s="31"/>
      <c r="IE208" s="31"/>
    </row>
    <row r="209" spans="1:239" x14ac:dyDescent="0.25">
      <c r="A209">
        <v>1980</v>
      </c>
      <c r="B209" s="34">
        <v>56.8</v>
      </c>
      <c r="C209" s="35">
        <f t="shared" si="33"/>
        <v>53.743472746265411</v>
      </c>
      <c r="D209" s="35">
        <f t="shared" si="34"/>
        <v>0.2655086776665711</v>
      </c>
      <c r="E209" s="35">
        <f t="shared" si="35"/>
        <v>-4.401871050650781E-2</v>
      </c>
      <c r="F209" s="35">
        <f t="shared" si="32"/>
        <v>-9.2028824628652226E-3</v>
      </c>
      <c r="G209" s="31">
        <v>100</v>
      </c>
      <c r="H209" s="43">
        <f t="shared" si="47"/>
        <v>99.299612526264099</v>
      </c>
      <c r="I209" s="43">
        <f t="shared" si="48"/>
        <v>1.5752570046003826E-2</v>
      </c>
      <c r="J209" s="37">
        <f t="shared" si="49"/>
        <v>-2.2514919077703827E-2</v>
      </c>
      <c r="K209" s="37">
        <f t="shared" si="50"/>
        <v>3.9649777217987568E-3</v>
      </c>
      <c r="L209" s="34">
        <v>85.6</v>
      </c>
      <c r="M209" s="35">
        <f t="shared" si="72"/>
        <v>86.771096215255952</v>
      </c>
      <c r="N209" s="35">
        <f t="shared" si="81"/>
        <v>3.8564494410999829E-2</v>
      </c>
      <c r="O209" s="35">
        <f t="shared" si="73"/>
        <v>-1.710613548902044E-2</v>
      </c>
      <c r="P209" s="35">
        <f t="shared" si="74"/>
        <v>8.1903307418332099E-4</v>
      </c>
      <c r="Q209" s="31">
        <v>94</v>
      </c>
      <c r="R209" s="46">
        <f t="shared" si="51"/>
        <v>97.345884628735504</v>
      </c>
      <c r="S209" s="46">
        <f t="shared" si="59"/>
        <v>0.10260421477831976</v>
      </c>
      <c r="T209" s="46">
        <f t="shared" si="52"/>
        <v>-0.24693645776326317</v>
      </c>
      <c r="U209" s="46">
        <f t="shared" si="53"/>
        <v>7.0006286360240533E-2</v>
      </c>
      <c r="V209" s="36">
        <v>100</v>
      </c>
      <c r="W209" s="40">
        <f t="shared" si="82"/>
        <v>99.578062963796981</v>
      </c>
      <c r="X209" s="40">
        <f t="shared" si="83"/>
        <v>3.3915409282395365E-2</v>
      </c>
      <c r="Y209" s="40">
        <f t="shared" si="84"/>
        <v>-0.17373300326551794</v>
      </c>
      <c r="Z209" s="40">
        <f t="shared" si="85"/>
        <v>0.11029347884286961</v>
      </c>
      <c r="AA209" s="36">
        <v>11</v>
      </c>
      <c r="AB209" s="40">
        <f t="shared" si="102"/>
        <v>15.478423511186977</v>
      </c>
      <c r="AC209" s="41">
        <f t="shared" si="103"/>
        <v>2.2680270772165594</v>
      </c>
      <c r="AD209" s="40">
        <f t="shared" si="104"/>
        <v>17.374117168351098</v>
      </c>
      <c r="AE209" s="40">
        <f t="shared" si="105"/>
        <v>7.5050303116439343</v>
      </c>
      <c r="AF209" s="31">
        <v>7</v>
      </c>
      <c r="AG209" s="37">
        <f t="shared" si="106"/>
        <v>7.2032373528106914</v>
      </c>
      <c r="AH209" s="37">
        <f t="shared" si="107"/>
        <v>0.44490017351076283</v>
      </c>
      <c r="AI209" s="37">
        <f t="shared" si="108"/>
        <v>1.6221293682695654</v>
      </c>
      <c r="AJ209" s="37">
        <f t="shared" si="109"/>
        <v>0.60439137923130071</v>
      </c>
      <c r="AK209" s="31">
        <v>75.569999999999993</v>
      </c>
      <c r="AL209" s="31"/>
      <c r="AM209" s="31"/>
      <c r="AN209" s="31"/>
      <c r="AO209" s="31"/>
      <c r="AP209" s="31"/>
      <c r="AQ209" s="31"/>
      <c r="AR209" s="31"/>
      <c r="AS209" s="31"/>
      <c r="AT209" s="31"/>
      <c r="AU209" s="31"/>
      <c r="AV209" s="31"/>
      <c r="AW209" s="31"/>
      <c r="AX209" s="31"/>
      <c r="AY209" s="31"/>
      <c r="AZ209" s="31"/>
      <c r="BA209" s="31"/>
      <c r="BB209" s="31"/>
      <c r="BC209" s="31"/>
      <c r="BD209" s="31"/>
      <c r="BE209" s="34">
        <v>78.427000000000007</v>
      </c>
      <c r="BF209" s="38">
        <f t="shared" si="63"/>
        <v>83.355219134154879</v>
      </c>
      <c r="BG209" s="35">
        <f t="shared" si="71"/>
        <v>0.40085885404275334</v>
      </c>
      <c r="BH209" s="38">
        <f t="shared" si="64"/>
        <v>-0.53396928721177095</v>
      </c>
      <c r="BI209" s="38">
        <f t="shared" si="65"/>
        <v>3.8330879214942506E-2</v>
      </c>
      <c r="BJ209" s="31"/>
      <c r="BK209" s="31"/>
      <c r="BL209" s="31"/>
      <c r="BM209" s="31"/>
      <c r="BN209" s="31"/>
      <c r="BO209" s="31"/>
      <c r="BP209" s="31"/>
      <c r="BQ209" s="31"/>
      <c r="BR209" s="31"/>
      <c r="BS209" s="31"/>
      <c r="BT209" s="34">
        <v>0.2</v>
      </c>
      <c r="BU209" s="49">
        <f t="shared" si="110"/>
        <v>1.9516995456373907</v>
      </c>
      <c r="BV209" s="35">
        <f t="shared" si="111"/>
        <v>5.4861415134663027E-2</v>
      </c>
      <c r="BW209" s="49">
        <f t="shared" si="112"/>
        <v>9.6342888320231357E-2</v>
      </c>
      <c r="BX209" s="49">
        <f t="shared" si="113"/>
        <v>2.0090164990975191E-2</v>
      </c>
      <c r="BY209" s="32"/>
      <c r="BZ209" s="32"/>
      <c r="CA209" s="32"/>
      <c r="CB209" s="32"/>
      <c r="CC209" s="31"/>
      <c r="CD209" s="31"/>
      <c r="CE209" s="31"/>
      <c r="CF209" s="31"/>
      <c r="CG209" s="31"/>
      <c r="CH209" s="34"/>
      <c r="CI209" s="34"/>
      <c r="CJ209" s="34"/>
      <c r="CK209" s="34"/>
      <c r="CL209" s="34"/>
      <c r="CM209" s="33">
        <v>71.989999999999995</v>
      </c>
      <c r="CN209" s="47">
        <f t="shared" si="66"/>
        <v>66.836660221597768</v>
      </c>
      <c r="CO209" s="47">
        <f t="shared" si="67"/>
        <v>-4.3682917912556685E-2</v>
      </c>
      <c r="CP209" s="47">
        <f t="shared" si="68"/>
        <v>-3.2742028801546908E-3</v>
      </c>
      <c r="CQ209" s="34">
        <v>61.4</v>
      </c>
      <c r="CR209" s="35">
        <f t="shared" si="36"/>
        <v>60.133363532253348</v>
      </c>
      <c r="CS209" s="35">
        <f t="shared" si="37"/>
        <v>0.21283665603009816</v>
      </c>
      <c r="CT209" s="35">
        <f t="shared" si="38"/>
        <v>-8.8756345051009086E-2</v>
      </c>
      <c r="CU209" s="35">
        <f t="shared" si="39"/>
        <v>-3.1300040034747847E-3</v>
      </c>
      <c r="CV209" s="34">
        <v>71.599999999999994</v>
      </c>
      <c r="CW209" s="35">
        <f t="shared" si="24"/>
        <v>69.282671004066032</v>
      </c>
      <c r="CX209" s="35">
        <f t="shared" si="25"/>
        <v>0.12039929809786583</v>
      </c>
      <c r="CY209" s="35">
        <f t="shared" si="26"/>
        <v>-4.6014044055539542E-2</v>
      </c>
      <c r="CZ209" s="35">
        <f t="shared" si="27"/>
        <v>5.4646302938920837E-4</v>
      </c>
      <c r="DA209" s="34">
        <v>37.299999999999997</v>
      </c>
      <c r="DB209" s="35">
        <f t="shared" si="40"/>
        <v>34.359481781086416</v>
      </c>
      <c r="DC209" s="35">
        <f t="shared" si="41"/>
        <v>0.17451792636822125</v>
      </c>
      <c r="DD209" s="35">
        <f t="shared" si="42"/>
        <v>-2.0866273017619836E-3</v>
      </c>
      <c r="DE209" s="35">
        <f t="shared" si="43"/>
        <v>-4.7767305252284569E-3</v>
      </c>
      <c r="DF209" s="31">
        <v>7</v>
      </c>
      <c r="DG209" s="50">
        <f t="shared" si="114"/>
        <v>9.6078894165246229</v>
      </c>
      <c r="DH209" s="37">
        <f t="shared" si="115"/>
        <v>0.41926985141615097</v>
      </c>
      <c r="DI209" s="50">
        <f t="shared" si="116"/>
        <v>1.0274382129328596</v>
      </c>
      <c r="DJ209" s="50">
        <f t="shared" si="117"/>
        <v>0.21451956046737694</v>
      </c>
      <c r="DK209" s="34">
        <v>99.3</v>
      </c>
      <c r="DL209" s="38">
        <f t="shared" si="75"/>
        <v>97.421180122094242</v>
      </c>
      <c r="DM209" s="38">
        <f t="shared" si="76"/>
        <v>2.6207855705060592E-2</v>
      </c>
      <c r="DN209" s="38">
        <f t="shared" si="77"/>
        <v>-1.6594757478959818E-2</v>
      </c>
      <c r="DO209" s="38">
        <f t="shared" si="78"/>
        <v>1.2401003074832611E-3</v>
      </c>
      <c r="DP209" s="31"/>
      <c r="DQ209" s="31"/>
      <c r="DR209" s="31"/>
      <c r="DS209" s="31"/>
      <c r="DT209" s="31"/>
      <c r="DU209" s="33"/>
      <c r="DV209" s="33"/>
      <c r="DW209" s="33"/>
      <c r="DX209" s="33"/>
      <c r="DY209" s="36"/>
      <c r="DZ209" s="36"/>
      <c r="EA209" s="36"/>
      <c r="EB209" s="36"/>
      <c r="EC209" s="36"/>
      <c r="ED209" s="31">
        <v>7</v>
      </c>
      <c r="EE209" s="37">
        <f t="shared" ref="EE209:EE243" si="118">ED$5/(1+ED$2*EXP(-ED$3*($A209-$A$209)))</f>
        <v>19.078185923449816</v>
      </c>
      <c r="EF209" s="37">
        <f t="shared" ref="EF209:EF243" si="119">((ED$2*ED$5*ED$3*EXP(ED$3*($A209-$A$209))/(EXP(ED$3*($A209-$A$209))+ED$2)^2)/8)</f>
        <v>0.46482097753316459</v>
      </c>
      <c r="EG209" s="37">
        <f t="shared" ref="EG209:EG243" si="120">-((ED$2*ED$5*(ED$3^2)*EXP(ED$3*($A209-$A$209))*(EXP(ED$3*($A209-$A$209))-ED$2))/((EXP(ED$3*($A209-$A$209))+ED$2)^3))</f>
        <v>0.52703345365818088</v>
      </c>
      <c r="EH209" s="37">
        <f t="shared" ref="EH209:EH243" si="121">(ED$2*ED$5*ED$3^3*EXP(ED$3*($A209-$A$209))*(EXP(2*ED$3*($A209-$A$209))-4*ED$2*EXP(ED$3*($A209-$A$209))+ED$2^2))/(EXP(ED$3*($A209-$A$209))+ED$2)^4</f>
        <v>-2.3950819379750651E-3</v>
      </c>
      <c r="EI209" s="31"/>
      <c r="EJ209" s="31"/>
      <c r="EK209" s="31"/>
      <c r="EL209" s="31"/>
      <c r="EM209" s="31"/>
      <c r="EN209" s="34">
        <v>14.3</v>
      </c>
      <c r="EO209" s="35">
        <f t="shared" si="90"/>
        <v>16.830511343684162</v>
      </c>
      <c r="EP209" s="35">
        <f t="shared" si="91"/>
        <v>0.44606508903400677</v>
      </c>
      <c r="EQ209" s="35">
        <f t="shared" si="92"/>
        <v>0.60050582912997319</v>
      </c>
      <c r="ER209" s="35">
        <f t="shared" si="93"/>
        <v>3.4850535652182373E-2</v>
      </c>
      <c r="ES209" s="31"/>
      <c r="ET209" s="31"/>
      <c r="EU209" s="31"/>
      <c r="EV209" s="31"/>
      <c r="EW209" s="31"/>
      <c r="EX209" s="31"/>
      <c r="EY209" s="31"/>
      <c r="EZ209" s="31"/>
      <c r="FA209" s="31"/>
      <c r="FB209" s="31"/>
      <c r="FC209" s="31"/>
      <c r="FD209" s="31"/>
      <c r="FE209" s="31"/>
      <c r="FF209" s="31"/>
      <c r="FG209" s="31"/>
      <c r="FH209" s="36">
        <v>99</v>
      </c>
      <c r="FI209" s="40">
        <f t="shared" si="54"/>
        <v>98.06990951911709</v>
      </c>
      <c r="FJ209" s="40">
        <f t="shared" si="55"/>
        <v>5.1992934360629947E-2</v>
      </c>
      <c r="FK209" s="40">
        <f t="shared" si="56"/>
        <v>-8.7873614036104677E-2</v>
      </c>
      <c r="FL209" s="40">
        <f t="shared" si="57"/>
        <v>1.7804114110561053E-2</v>
      </c>
      <c r="FM209" s="36">
        <v>91</v>
      </c>
      <c r="FN209" s="40">
        <f t="shared" si="94"/>
        <v>97.877228547463559</v>
      </c>
      <c r="FO209" s="40">
        <f t="shared" si="95"/>
        <v>0.22387741953819779</v>
      </c>
      <c r="FP209" s="40">
        <f t="shared" si="96"/>
        <v>-1.4783411139221616</v>
      </c>
      <c r="FQ209" s="40">
        <f t="shared" si="97"/>
        <v>1.1649479540918626</v>
      </c>
      <c r="FR209" s="34">
        <v>99.9</v>
      </c>
      <c r="FS209" s="38">
        <f t="shared" si="16"/>
        <v>99.890272720031362</v>
      </c>
      <c r="FT209" s="38">
        <f t="shared" si="17"/>
        <v>2.4592019631196464E-3</v>
      </c>
      <c r="FU209" s="38">
        <f t="shared" si="18"/>
        <v>-3.5235174679261916E-3</v>
      </c>
      <c r="FV209" s="38">
        <f t="shared" si="19"/>
        <v>6.2966766827160135E-4</v>
      </c>
      <c r="FW209" s="36">
        <v>99</v>
      </c>
      <c r="FX209" s="41">
        <f t="shared" si="98"/>
        <v>98.759207053947733</v>
      </c>
      <c r="FY209" s="41">
        <f t="shared" si="100"/>
        <v>3.3267421026852745E-3</v>
      </c>
      <c r="FZ209" s="41">
        <f t="shared" si="99"/>
        <v>-2.9343661276195828E-3</v>
      </c>
      <c r="GA209" s="41">
        <f t="shared" si="101"/>
        <v>3.2194827731253021E-4</v>
      </c>
      <c r="GB209" s="33"/>
      <c r="GC209" s="33"/>
      <c r="GD209" s="33"/>
      <c r="GE209" s="33"/>
      <c r="GF209" s="31"/>
      <c r="GG209" s="31"/>
      <c r="GH209" s="31"/>
      <c r="GI209" s="31"/>
      <c r="GJ209" s="31"/>
      <c r="GK209" s="31"/>
      <c r="GL209" s="31"/>
      <c r="GM209" s="31"/>
      <c r="GN209" s="31"/>
      <c r="GO209" s="31"/>
      <c r="GP209" s="31"/>
      <c r="GQ209" s="31"/>
      <c r="GR209" s="31"/>
      <c r="GS209" s="31"/>
      <c r="GT209" s="31"/>
      <c r="GU209" s="31"/>
      <c r="GV209" s="31"/>
      <c r="GW209" s="31"/>
      <c r="GX209" s="33"/>
      <c r="GY209" s="33"/>
      <c r="GZ209" s="33"/>
      <c r="HA209" s="33"/>
      <c r="HB209" s="36"/>
      <c r="HC209" s="36"/>
      <c r="HD209" s="36"/>
      <c r="HE209" s="36"/>
      <c r="HF209" s="36"/>
      <c r="HG209" s="36">
        <v>92.5</v>
      </c>
      <c r="HH209" s="39">
        <f t="shared" si="86"/>
        <v>87.013732732192821</v>
      </c>
      <c r="HI209" s="40">
        <f t="shared" si="87"/>
        <v>5.0699970105597729E-2</v>
      </c>
      <c r="HJ209" s="39">
        <f t="shared" si="88"/>
        <v>-1.8708621747789991E-2</v>
      </c>
      <c r="HK209" s="39">
        <f t="shared" si="89"/>
        <v>6.7091064744877486E-4</v>
      </c>
      <c r="HL209" s="31">
        <v>97.9</v>
      </c>
      <c r="HM209" s="45">
        <f>HL$5/(1+HL$2*EXP(-HL$3*($A209-$A$179)))</f>
        <v>98.993849098503347</v>
      </c>
      <c r="HN209" s="45">
        <f t="shared" si="58"/>
        <v>2.858925852838259E-4</v>
      </c>
      <c r="HO209" s="45">
        <f t="shared" si="45"/>
        <v>-8.5039363395352007E-4</v>
      </c>
      <c r="HP209" s="45">
        <f t="shared" si="46"/>
        <v>3.1614996840388979E-4</v>
      </c>
      <c r="HQ209" s="31"/>
      <c r="HR209" s="31"/>
      <c r="HS209" s="31"/>
      <c r="HT209" s="31"/>
      <c r="HU209" s="31"/>
      <c r="HV209" s="31"/>
      <c r="HW209" s="31"/>
      <c r="HX209" s="31"/>
      <c r="HY209" s="31"/>
      <c r="HZ209" s="31"/>
      <c r="IA209" s="31"/>
      <c r="IB209" s="31"/>
      <c r="IC209" s="31"/>
      <c r="ID209" s="31"/>
      <c r="IE209" s="31"/>
    </row>
    <row r="210" spans="1:239" x14ac:dyDescent="0.25">
      <c r="A210">
        <v>1981</v>
      </c>
      <c r="B210" s="34">
        <v>58.2</v>
      </c>
      <c r="C210" s="35">
        <f t="shared" si="33"/>
        <v>55.844034314128471</v>
      </c>
      <c r="D210" s="35">
        <f t="shared" si="34"/>
        <v>0.25944895654003181</v>
      </c>
      <c r="E210" s="35">
        <f t="shared" si="35"/>
        <v>-5.278893388234665E-2</v>
      </c>
      <c r="F210" s="35">
        <f t="shared" si="32"/>
        <v>-8.3160773997136474E-3</v>
      </c>
      <c r="G210" s="31">
        <v>100</v>
      </c>
      <c r="H210" s="43">
        <f t="shared" si="47"/>
        <v>99.415009108372459</v>
      </c>
      <c r="I210" s="43">
        <f t="shared" si="48"/>
        <v>1.3172449920292574E-2</v>
      </c>
      <c r="J210" s="37">
        <f t="shared" si="49"/>
        <v>-1.8871260117102006E-2</v>
      </c>
      <c r="K210" s="37">
        <f t="shared" si="50"/>
        <v>3.3392002730626416E-3</v>
      </c>
      <c r="L210" s="34">
        <v>85.9</v>
      </c>
      <c r="M210" s="35">
        <f t="shared" si="72"/>
        <v>87.071194603320393</v>
      </c>
      <c r="N210" s="35">
        <f t="shared" si="81"/>
        <v>3.6476913355367291E-2</v>
      </c>
      <c r="O210" s="35">
        <f t="shared" si="73"/>
        <v>-1.6299237708635377E-2</v>
      </c>
      <c r="P210" s="35">
        <f t="shared" si="74"/>
        <v>7.9458012984614341E-4</v>
      </c>
      <c r="Q210" s="31">
        <v>92</v>
      </c>
      <c r="R210" s="46">
        <f t="shared" si="51"/>
        <v>98.054223452375894</v>
      </c>
      <c r="S210" s="46">
        <f t="shared" si="59"/>
        <v>7.5768218660004716E-2</v>
      </c>
      <c r="T210" s="46">
        <f t="shared" si="52"/>
        <v>-0.18507869043320641</v>
      </c>
      <c r="U210" s="46">
        <f t="shared" si="53"/>
        <v>5.4176818435134701E-2</v>
      </c>
      <c r="V210" s="36">
        <v>99</v>
      </c>
      <c r="W210" s="40">
        <f t="shared" si="82"/>
        <v>99.778350209121555</v>
      </c>
      <c r="X210" s="40">
        <f t="shared" si="83"/>
        <v>1.7852103052998197E-2</v>
      </c>
      <c r="Y210" s="40">
        <f t="shared" si="84"/>
        <v>-9.1817527585438943E-2</v>
      </c>
      <c r="Z210" s="40">
        <f t="shared" si="85"/>
        <v>5.8766439009627497E-2</v>
      </c>
      <c r="AA210" s="36">
        <v>45</v>
      </c>
      <c r="AB210" s="40">
        <f t="shared" si="102"/>
        <v>42.29527252421623</v>
      </c>
      <c r="AC210" s="41">
        <f t="shared" si="103"/>
        <v>4.2311375381540213</v>
      </c>
      <c r="AD210" s="40">
        <f t="shared" si="104"/>
        <v>7.2339968485868518</v>
      </c>
      <c r="AE210" s="40">
        <f t="shared" si="105"/>
        <v>-30.235044222737422</v>
      </c>
      <c r="AF210" s="31">
        <v>9</v>
      </c>
      <c r="AG210" s="37">
        <f t="shared" si="106"/>
        <v>11.676633016093639</v>
      </c>
      <c r="AH210" s="37">
        <f t="shared" si="107"/>
        <v>0.68642844462560315</v>
      </c>
      <c r="AI210" s="37">
        <f t="shared" si="108"/>
        <v>2.2411499940668111</v>
      </c>
      <c r="AJ210" s="37">
        <f t="shared" si="109"/>
        <v>0.59351486380578433</v>
      </c>
      <c r="AK210" s="31">
        <v>81.05</v>
      </c>
      <c r="AL210" s="31"/>
      <c r="AM210" s="31"/>
      <c r="AN210" s="31"/>
      <c r="AO210" s="31"/>
      <c r="AP210" s="31"/>
      <c r="AQ210" s="31"/>
      <c r="AR210" s="31"/>
      <c r="AS210" s="31"/>
      <c r="AT210" s="31"/>
      <c r="AU210" s="31"/>
      <c r="AV210" s="31"/>
      <c r="AW210" s="31"/>
      <c r="AX210" s="31"/>
      <c r="AY210" s="31"/>
      <c r="AZ210" s="31"/>
      <c r="BA210" s="31"/>
      <c r="BB210" s="31"/>
      <c r="BC210" s="31"/>
      <c r="BD210" s="31"/>
      <c r="BE210" s="34">
        <v>80.432000000000002</v>
      </c>
      <c r="BF210" s="38">
        <f t="shared" si="63"/>
        <v>86.302201031450352</v>
      </c>
      <c r="BG210" s="35">
        <f t="shared" si="71"/>
        <v>0.33685230048637033</v>
      </c>
      <c r="BH210" s="38">
        <f t="shared" si="64"/>
        <v>-0.48776707251272505</v>
      </c>
      <c r="BI210" s="38">
        <f t="shared" si="65"/>
        <v>5.2570292387304728E-2</v>
      </c>
      <c r="BJ210" s="31"/>
      <c r="BK210" s="31"/>
      <c r="BL210" s="31"/>
      <c r="BM210" s="31"/>
      <c r="BN210" s="31"/>
      <c r="BO210" s="31"/>
      <c r="BP210" s="31"/>
      <c r="BQ210" s="31"/>
      <c r="BR210" s="31"/>
      <c r="BS210" s="31"/>
      <c r="BT210" s="34">
        <v>0.5</v>
      </c>
      <c r="BU210" s="49">
        <f t="shared" si="110"/>
        <v>2.4422692016106127</v>
      </c>
      <c r="BV210" s="35">
        <f t="shared" si="111"/>
        <v>6.8239641831735212E-2</v>
      </c>
      <c r="BW210" s="49">
        <f t="shared" si="112"/>
        <v>0.11836497012825649</v>
      </c>
      <c r="BX210" s="49">
        <f t="shared" si="113"/>
        <v>2.4026085407817303E-2</v>
      </c>
      <c r="BY210" s="32"/>
      <c r="BZ210" s="32"/>
      <c r="CA210" s="32"/>
      <c r="CB210" s="32"/>
      <c r="CC210" s="31"/>
      <c r="CD210" s="31"/>
      <c r="CE210" s="31"/>
      <c r="CF210" s="31"/>
      <c r="CG210" s="31"/>
      <c r="CH210" s="34"/>
      <c r="CI210" s="34"/>
      <c r="CJ210" s="34"/>
      <c r="CK210" s="34"/>
      <c r="CL210" s="34"/>
      <c r="CM210" s="33">
        <v>78.11</v>
      </c>
      <c r="CN210" s="47">
        <f t="shared" si="66"/>
        <v>68.509992135853636</v>
      </c>
      <c r="CO210" s="47">
        <f t="shared" si="67"/>
        <v>-4.6742895675571439E-2</v>
      </c>
      <c r="CP210" s="47">
        <f t="shared" si="68"/>
        <v>-2.8440354753142788E-3</v>
      </c>
      <c r="CQ210" s="34">
        <v>62.2</v>
      </c>
      <c r="CR210" s="35">
        <f t="shared" si="36"/>
        <v>61.791213584094763</v>
      </c>
      <c r="CS210" s="35">
        <f t="shared" si="37"/>
        <v>0.2015747167939527</v>
      </c>
      <c r="CT210" s="35">
        <f t="shared" si="38"/>
        <v>-9.1212639007473006E-2</v>
      </c>
      <c r="CU210" s="35">
        <f t="shared" si="39"/>
        <v>-1.7982475605649328E-3</v>
      </c>
      <c r="CV210" s="34">
        <v>70.3</v>
      </c>
      <c r="CW210" s="35">
        <f t="shared" si="24"/>
        <v>70.222958010214953</v>
      </c>
      <c r="CX210" s="35">
        <f t="shared" si="25"/>
        <v>0.11468595345877068</v>
      </c>
      <c r="CY210" s="35">
        <f t="shared" si="26"/>
        <v>-4.5366461888716687E-2</v>
      </c>
      <c r="CZ210" s="35">
        <f t="shared" si="27"/>
        <v>7.4451423237098307E-4</v>
      </c>
      <c r="DA210" s="34">
        <v>36.700000000000003</v>
      </c>
      <c r="DB210" s="35">
        <f t="shared" si="40"/>
        <v>35.753787490034995</v>
      </c>
      <c r="DC210" s="35">
        <f t="shared" si="41"/>
        <v>0.17395948663486299</v>
      </c>
      <c r="DD210" s="35">
        <f t="shared" si="42"/>
        <v>-6.8382329559205628E-3</v>
      </c>
      <c r="DE210" s="35">
        <f t="shared" si="43"/>
        <v>-4.7157071948946928E-3</v>
      </c>
      <c r="DF210" s="31">
        <v>10</v>
      </c>
      <c r="DG210" s="50">
        <f t="shared" si="114"/>
        <v>13.509858271693803</v>
      </c>
      <c r="DH210" s="37">
        <f t="shared" si="115"/>
        <v>0.56019970395985674</v>
      </c>
      <c r="DI210" s="50">
        <f t="shared" si="116"/>
        <v>1.2170420090166987</v>
      </c>
      <c r="DJ210" s="50">
        <f t="shared" si="117"/>
        <v>0.15161809907428517</v>
      </c>
      <c r="DK210" s="34">
        <v>99.4</v>
      </c>
      <c r="DL210" s="38">
        <f t="shared" si="75"/>
        <v>97.622748936140411</v>
      </c>
      <c r="DM210" s="38">
        <f t="shared" si="76"/>
        <v>2.4209352653508522E-2</v>
      </c>
      <c r="DN210" s="38">
        <f t="shared" si="77"/>
        <v>-1.539446854999536E-2</v>
      </c>
      <c r="DO210" s="38">
        <f t="shared" si="78"/>
        <v>1.1610401741306532E-3</v>
      </c>
      <c r="DP210" s="31"/>
      <c r="DQ210" s="31"/>
      <c r="DR210" s="31"/>
      <c r="DS210" s="31"/>
      <c r="DT210" s="31"/>
      <c r="DU210" s="33"/>
      <c r="DV210" s="33"/>
      <c r="DW210" s="33"/>
      <c r="DX210" s="33"/>
      <c r="DY210" s="36"/>
      <c r="DZ210" s="36"/>
      <c r="EA210" s="36"/>
      <c r="EB210" s="36"/>
      <c r="EC210" s="36"/>
      <c r="ED210" s="31">
        <v>9</v>
      </c>
      <c r="EE210" s="37">
        <f t="shared" si="118"/>
        <v>23.058418851616157</v>
      </c>
      <c r="EF210" s="37">
        <f t="shared" si="119"/>
        <v>0.529815714969878</v>
      </c>
      <c r="EG210" s="37">
        <f t="shared" si="120"/>
        <v>0.50667277511253739</v>
      </c>
      <c r="EH210" s="37">
        <f t="shared" si="121"/>
        <v>-3.9590393125462864E-2</v>
      </c>
      <c r="EI210" s="31"/>
      <c r="EJ210" s="31"/>
      <c r="EK210" s="31"/>
      <c r="EL210" s="31"/>
      <c r="EM210" s="31"/>
      <c r="EN210" s="34">
        <v>17</v>
      </c>
      <c r="EO210" s="35">
        <f t="shared" si="90"/>
        <v>20.703837725377667</v>
      </c>
      <c r="EP210" s="35">
        <f t="shared" si="91"/>
        <v>0.5226652264939341</v>
      </c>
      <c r="EQ210" s="35">
        <f t="shared" si="92"/>
        <v>0.61943128492468735</v>
      </c>
      <c r="ER210" s="35">
        <f t="shared" si="93"/>
        <v>8.7318250692952116E-4</v>
      </c>
      <c r="ES210" s="31"/>
      <c r="ET210" s="31"/>
      <c r="EU210" s="31"/>
      <c r="EV210" s="31"/>
      <c r="EW210" s="31"/>
      <c r="EX210" s="31"/>
      <c r="EY210" s="31"/>
      <c r="EZ210" s="31"/>
      <c r="FA210" s="31"/>
      <c r="FB210" s="31"/>
      <c r="FC210" s="31"/>
      <c r="FD210" s="31"/>
      <c r="FE210" s="31"/>
      <c r="FF210" s="31"/>
      <c r="FG210" s="31"/>
      <c r="FH210" s="36">
        <v>96</v>
      </c>
      <c r="FI210" s="40">
        <f t="shared" si="54"/>
        <v>98.444750730742172</v>
      </c>
      <c r="FJ210" s="40">
        <f t="shared" si="55"/>
        <v>4.2055563349165943E-2</v>
      </c>
      <c r="FK210" s="40">
        <f t="shared" si="56"/>
        <v>-7.1632652892101994E-2</v>
      </c>
      <c r="FL210" s="40">
        <f t="shared" si="57"/>
        <v>1.4753879547856535E-2</v>
      </c>
      <c r="FM210" s="36">
        <v>95.5</v>
      </c>
      <c r="FN210" s="40">
        <f t="shared" si="94"/>
        <v>99.092402900915232</v>
      </c>
      <c r="FO210" s="40">
        <f t="shared" si="95"/>
        <v>9.6907825655904251E-2</v>
      </c>
      <c r="FP210" s="40">
        <f t="shared" si="96"/>
        <v>-0.65615810727194912</v>
      </c>
      <c r="FQ210" s="40">
        <f t="shared" si="97"/>
        <v>0.54498978513068652</v>
      </c>
      <c r="FR210" s="34">
        <v>99.9</v>
      </c>
      <c r="FS210" s="38">
        <f t="shared" si="16"/>
        <v>99.908285013825065</v>
      </c>
      <c r="FT210" s="38">
        <f t="shared" si="17"/>
        <v>2.0558820440048681E-3</v>
      </c>
      <c r="FU210" s="38">
        <f t="shared" si="18"/>
        <v>-2.9467086235190829E-3</v>
      </c>
      <c r="FV210" s="38">
        <f t="shared" si="19"/>
        <v>5.2697091825043769E-4</v>
      </c>
      <c r="FW210" s="36">
        <v>99</v>
      </c>
      <c r="FX210" s="41">
        <f t="shared" si="98"/>
        <v>98.784406039053891</v>
      </c>
      <c r="FY210" s="41">
        <f t="shared" si="100"/>
        <v>2.9793585027235131E-3</v>
      </c>
      <c r="FZ210" s="41">
        <f t="shared" si="99"/>
        <v>-2.629299392820078E-3</v>
      </c>
      <c r="GA210" s="41">
        <f t="shared" si="101"/>
        <v>2.8877472192505175E-4</v>
      </c>
      <c r="GB210" s="33"/>
      <c r="GC210" s="33"/>
      <c r="GD210" s="33"/>
      <c r="GE210" s="33"/>
      <c r="GF210" s="31"/>
      <c r="GG210" s="31"/>
      <c r="GH210" s="31"/>
      <c r="GI210" s="31"/>
      <c r="GJ210" s="31"/>
      <c r="GK210" s="31"/>
      <c r="GL210" s="31"/>
      <c r="GM210" s="31"/>
      <c r="GN210" s="31"/>
      <c r="GO210" s="31"/>
      <c r="GP210" s="31"/>
      <c r="GQ210" s="31"/>
      <c r="GR210" s="31"/>
      <c r="GS210" s="31"/>
      <c r="GT210" s="31"/>
      <c r="GU210" s="31"/>
      <c r="GV210" s="31"/>
      <c r="GW210" s="31"/>
      <c r="GX210" s="33"/>
      <c r="GY210" s="33"/>
      <c r="GZ210" s="33"/>
      <c r="HA210" s="33"/>
      <c r="HB210" s="36"/>
      <c r="HC210" s="36"/>
      <c r="HD210" s="36"/>
      <c r="HE210" s="36"/>
      <c r="HF210" s="36"/>
      <c r="HG210" s="36">
        <v>93</v>
      </c>
      <c r="HH210" s="39">
        <f t="shared" si="86"/>
        <v>87.410089799665187</v>
      </c>
      <c r="HI210" s="40">
        <f t="shared" si="87"/>
        <v>4.8403221532683026E-2</v>
      </c>
      <c r="HJ210" s="39">
        <f t="shared" si="88"/>
        <v>-1.8040268864040927E-2</v>
      </c>
      <c r="HK210" s="39">
        <f t="shared" si="89"/>
        <v>6.6543424975097566E-4</v>
      </c>
      <c r="HL210" s="31"/>
      <c r="HM210" s="45"/>
      <c r="HN210" s="45">
        <f t="shared" si="58"/>
        <v>1.9711619200426153E-4</v>
      </c>
      <c r="HO210" s="45">
        <f t="shared" si="45"/>
        <v>-5.8634897351773419E-4</v>
      </c>
      <c r="HP210" s="45">
        <f t="shared" si="46"/>
        <v>2.1800318419155329E-4</v>
      </c>
      <c r="HQ210" s="31"/>
      <c r="HR210" s="31"/>
      <c r="HS210" s="31"/>
      <c r="HT210" s="31"/>
      <c r="HU210" s="31"/>
      <c r="HV210" s="31"/>
      <c r="HW210" s="31"/>
      <c r="HX210" s="31"/>
      <c r="HY210" s="31"/>
      <c r="HZ210" s="31"/>
      <c r="IA210" s="31"/>
      <c r="IB210" s="31"/>
      <c r="IC210" s="31"/>
      <c r="ID210" s="31"/>
      <c r="IE210" s="31"/>
    </row>
    <row r="211" spans="1:239" x14ac:dyDescent="0.25">
      <c r="A211">
        <v>1982</v>
      </c>
      <c r="B211" s="34">
        <v>58</v>
      </c>
      <c r="C211" s="35">
        <f t="shared" si="33"/>
        <v>57.891885889745289</v>
      </c>
      <c r="D211" s="35">
        <f t="shared" si="34"/>
        <v>0.25235089092884333</v>
      </c>
      <c r="E211" s="35">
        <f t="shared" si="35"/>
        <v>-6.0613590934728276E-2</v>
      </c>
      <c r="F211" s="35">
        <f t="shared" si="32"/>
        <v>-7.317519553058636E-3</v>
      </c>
      <c r="G211" s="31">
        <v>100</v>
      </c>
      <c r="H211" s="43">
        <f t="shared" si="47"/>
        <v>99.511486362910858</v>
      </c>
      <c r="I211" s="43">
        <f t="shared" si="48"/>
        <v>1.1010711925532936E-2</v>
      </c>
      <c r="J211" s="37">
        <f t="shared" si="49"/>
        <v>-1.5805084773355797E-2</v>
      </c>
      <c r="K211" s="37">
        <f t="shared" si="50"/>
        <v>2.807763990845832E-3</v>
      </c>
      <c r="L211" s="34">
        <v>86.2</v>
      </c>
      <c r="M211" s="35">
        <f t="shared" si="72"/>
        <v>87.354991673136681</v>
      </c>
      <c r="N211" s="35">
        <f t="shared" si="81"/>
        <v>3.448864490771214E-2</v>
      </c>
      <c r="O211" s="35">
        <f t="shared" si="73"/>
        <v>-1.5517292461158688E-2</v>
      </c>
      <c r="P211" s="35">
        <f t="shared" si="74"/>
        <v>7.6917448377029506E-4</v>
      </c>
      <c r="Q211" s="31">
        <v>93</v>
      </c>
      <c r="R211" s="46">
        <f t="shared" si="51"/>
        <v>98.57628336757017</v>
      </c>
      <c r="S211" s="46">
        <f t="shared" si="59"/>
        <v>5.57344611076332E-2</v>
      </c>
      <c r="T211" s="46">
        <f t="shared" si="52"/>
        <v>-0.13762136689648127</v>
      </c>
      <c r="U211" s="46">
        <f t="shared" si="53"/>
        <v>4.1214191953994998E-2</v>
      </c>
      <c r="V211" s="36">
        <v>97.5</v>
      </c>
      <c r="W211" s="40">
        <f t="shared" si="82"/>
        <v>99.883675135949758</v>
      </c>
      <c r="X211" s="40">
        <f t="shared" si="83"/>
        <v>9.3789194853836615E-3</v>
      </c>
      <c r="Y211" s="40">
        <f t="shared" si="84"/>
        <v>-4.8340034943711661E-2</v>
      </c>
      <c r="Z211" s="40">
        <f t="shared" si="85"/>
        <v>3.107105631523684E-2</v>
      </c>
      <c r="AA211" s="36">
        <v>70</v>
      </c>
      <c r="AB211" s="40">
        <f t="shared" si="102"/>
        <v>74.578031084502072</v>
      </c>
      <c r="AC211" s="41">
        <f t="shared" si="103"/>
        <v>3.2868055960109324</v>
      </c>
      <c r="AD211" s="40">
        <f t="shared" si="104"/>
        <v>-17.926066261380299</v>
      </c>
      <c r="AE211" s="40">
        <f t="shared" si="105"/>
        <v>-6.9569593362742852</v>
      </c>
      <c r="AF211" s="31">
        <v>18</v>
      </c>
      <c r="AG211" s="37">
        <f t="shared" si="106"/>
        <v>18.377934862627541</v>
      </c>
      <c r="AH211" s="37">
        <f t="shared" si="107"/>
        <v>0.99840399685246184</v>
      </c>
      <c r="AI211" s="37">
        <f t="shared" si="108"/>
        <v>2.6897290514529035</v>
      </c>
      <c r="AJ211" s="37">
        <f t="shared" si="109"/>
        <v>0.22639303120755683</v>
      </c>
      <c r="AK211" s="31">
        <v>49.67</v>
      </c>
      <c r="AL211" s="31"/>
      <c r="AM211" s="31"/>
      <c r="AN211" s="31"/>
      <c r="AO211" s="31"/>
      <c r="AP211" s="31"/>
      <c r="AQ211" s="31"/>
      <c r="AR211" s="31"/>
      <c r="AS211" s="31"/>
      <c r="AT211" s="31"/>
      <c r="AU211" s="31"/>
      <c r="AV211" s="31"/>
      <c r="AW211" s="31"/>
      <c r="AX211" s="31"/>
      <c r="AY211" s="31"/>
      <c r="AZ211" s="31"/>
      <c r="BA211" s="31"/>
      <c r="BB211" s="31"/>
      <c r="BC211" s="31"/>
      <c r="BD211" s="31"/>
      <c r="BE211" s="34">
        <v>85.468999999999994</v>
      </c>
      <c r="BF211" s="38">
        <f t="shared" si="63"/>
        <v>88.762244809737723</v>
      </c>
      <c r="BG211" s="35">
        <f t="shared" si="71"/>
        <v>0.27933298090325981</v>
      </c>
      <c r="BH211" s="38">
        <f t="shared" si="64"/>
        <v>-0.43151561001986949</v>
      </c>
      <c r="BI211" s="38">
        <f t="shared" si="65"/>
        <v>5.8765759108029225E-2</v>
      </c>
      <c r="BJ211" s="31"/>
      <c r="BK211" s="31"/>
      <c r="BL211" s="31"/>
      <c r="BM211" s="31"/>
      <c r="BN211" s="31"/>
      <c r="BO211" s="31"/>
      <c r="BP211" s="31"/>
      <c r="BQ211" s="31"/>
      <c r="BR211" s="31"/>
      <c r="BS211" s="31"/>
      <c r="BT211" s="34">
        <v>0.9</v>
      </c>
      <c r="BU211" s="49">
        <f t="shared" si="110"/>
        <v>3.0515487880528358</v>
      </c>
      <c r="BV211" s="35">
        <f t="shared" si="111"/>
        <v>8.4625042143122053E-2</v>
      </c>
      <c r="BW211" s="49">
        <f t="shared" si="112"/>
        <v>0.14451966822853848</v>
      </c>
      <c r="BX211" s="49">
        <f t="shared" si="113"/>
        <v>2.8332199278042588E-2</v>
      </c>
      <c r="BY211" s="32"/>
      <c r="BZ211" s="32"/>
      <c r="CA211" s="32"/>
      <c r="CB211" s="32"/>
      <c r="CC211" s="31"/>
      <c r="CD211" s="31"/>
      <c r="CE211" s="31"/>
      <c r="CF211" s="31"/>
      <c r="CG211" s="31"/>
      <c r="CH211" s="34"/>
      <c r="CI211" s="34"/>
      <c r="CJ211" s="34"/>
      <c r="CK211" s="34"/>
      <c r="CL211" s="34"/>
      <c r="CM211" s="33">
        <v>52.47</v>
      </c>
      <c r="CN211" s="47">
        <f t="shared" si="66"/>
        <v>70.136617354982477</v>
      </c>
      <c r="CO211" s="47">
        <f t="shared" si="67"/>
        <v>-4.9368851581965037E-2</v>
      </c>
      <c r="CP211" s="47">
        <f t="shared" si="68"/>
        <v>-2.4074408250452949E-3</v>
      </c>
      <c r="CQ211" s="34">
        <v>59.8</v>
      </c>
      <c r="CR211" s="35">
        <f t="shared" si="36"/>
        <v>63.357957784047571</v>
      </c>
      <c r="CS211" s="35">
        <f t="shared" si="37"/>
        <v>0.19008687183185047</v>
      </c>
      <c r="CT211" s="35">
        <f t="shared" si="38"/>
        <v>-9.2388783976661087E-2</v>
      </c>
      <c r="CU211" s="35">
        <f t="shared" si="39"/>
        <v>-5.7402769095602933E-4</v>
      </c>
      <c r="CV211" s="34">
        <v>69.099999999999994</v>
      </c>
      <c r="CW211" s="35">
        <f t="shared" si="24"/>
        <v>71.117894013832569</v>
      </c>
      <c r="CX211" s="35">
        <f t="shared" si="25"/>
        <v>0.10906541252742345</v>
      </c>
      <c r="CY211" s="35">
        <f t="shared" si="26"/>
        <v>-4.4533351405049174E-2</v>
      </c>
      <c r="CZ211" s="35">
        <f t="shared" si="27"/>
        <v>9.1757279577399722E-4</v>
      </c>
      <c r="DA211" s="34">
        <v>36.1</v>
      </c>
      <c r="DB211" s="35">
        <f t="shared" si="40"/>
        <v>37.141262723635371</v>
      </c>
      <c r="DC211" s="35">
        <f t="shared" si="41"/>
        <v>0.17281224506619008</v>
      </c>
      <c r="DD211" s="35">
        <f t="shared" si="42"/>
        <v>-1.1496881681884152E-2</v>
      </c>
      <c r="DE211" s="35">
        <f t="shared" si="43"/>
        <v>-4.5912640398118598E-3</v>
      </c>
      <c r="DF211" s="31">
        <v>13</v>
      </c>
      <c r="DG211" s="50">
        <f t="shared" si="114"/>
        <v>18.620100227660426</v>
      </c>
      <c r="DH211" s="37">
        <f t="shared" si="115"/>
        <v>0.71913257861788915</v>
      </c>
      <c r="DI211" s="50">
        <f t="shared" si="116"/>
        <v>1.3004753288150328</v>
      </c>
      <c r="DJ211" s="50">
        <f t="shared" si="117"/>
        <v>-8.1738875602585938E-4</v>
      </c>
      <c r="DK211" s="34">
        <v>99.4</v>
      </c>
      <c r="DL211" s="38">
        <f t="shared" si="75"/>
        <v>97.80891683559561</v>
      </c>
      <c r="DM211" s="38">
        <f t="shared" si="76"/>
        <v>2.2356015650344344E-2</v>
      </c>
      <c r="DN211" s="38">
        <f t="shared" si="77"/>
        <v>-1.4271524672489643E-2</v>
      </c>
      <c r="DO211" s="38">
        <f t="shared" si="78"/>
        <v>1.0854350527541557E-3</v>
      </c>
      <c r="DP211" s="31"/>
      <c r="DQ211" s="31"/>
      <c r="DR211" s="31"/>
      <c r="DS211" s="31"/>
      <c r="DT211" s="31"/>
      <c r="DU211" s="33"/>
      <c r="DV211" s="33"/>
      <c r="DW211" s="33"/>
      <c r="DX211" s="33"/>
      <c r="DY211" s="36"/>
      <c r="DZ211" s="36"/>
      <c r="EA211" s="36"/>
      <c r="EB211" s="36"/>
      <c r="EC211" s="36"/>
      <c r="ED211" s="31">
        <v>16</v>
      </c>
      <c r="EE211" s="37">
        <f t="shared" si="118"/>
        <v>27.54195157740709</v>
      </c>
      <c r="EF211" s="37">
        <f t="shared" si="119"/>
        <v>0.58980633278543504</v>
      </c>
      <c r="EG211" s="37">
        <f t="shared" si="120"/>
        <v>0.44609897726016901</v>
      </c>
      <c r="EH211" s="37">
        <f t="shared" si="121"/>
        <v>-8.1947946057635848E-2</v>
      </c>
      <c r="EI211" s="31"/>
      <c r="EJ211" s="31"/>
      <c r="EK211" s="31"/>
      <c r="EL211" s="31"/>
      <c r="EM211" s="31"/>
      <c r="EN211" s="34">
        <v>20.8</v>
      </c>
      <c r="EO211" s="35">
        <f t="shared" si="90"/>
        <v>25.193247150816727</v>
      </c>
      <c r="EP211" s="35">
        <f t="shared" si="91"/>
        <v>0.59925059662296332</v>
      </c>
      <c r="EQ211" s="35">
        <f t="shared" si="92"/>
        <v>0.59830833122833804</v>
      </c>
      <c r="ER211" s="35">
        <f t="shared" si="93"/>
        <v>-4.4807647181181194E-2</v>
      </c>
      <c r="ES211" s="31"/>
      <c r="ET211" s="31"/>
      <c r="EU211" s="31"/>
      <c r="EV211" s="31"/>
      <c r="EW211" s="31"/>
      <c r="EX211" s="31"/>
      <c r="EY211" s="31"/>
      <c r="EZ211" s="31"/>
      <c r="FA211" s="31"/>
      <c r="FB211" s="31"/>
      <c r="FC211" s="31"/>
      <c r="FD211" s="31"/>
      <c r="FE211" s="31"/>
      <c r="FF211" s="31"/>
      <c r="FG211" s="31"/>
      <c r="FH211" s="36">
        <v>95</v>
      </c>
      <c r="FI211" s="40">
        <f t="shared" si="54"/>
        <v>98.747723921478851</v>
      </c>
      <c r="FJ211" s="40">
        <f t="shared" si="55"/>
        <v>3.3967068263897948E-2</v>
      </c>
      <c r="FK211" s="40">
        <f t="shared" si="56"/>
        <v>-5.8217461123384308E-2</v>
      </c>
      <c r="FL211" s="40">
        <f t="shared" si="57"/>
        <v>1.2148118336005492E-2</v>
      </c>
      <c r="FM211" s="36">
        <v>98.5</v>
      </c>
      <c r="FN211" s="40">
        <f t="shared" si="94"/>
        <v>99.614692641669237</v>
      </c>
      <c r="FO211" s="40">
        <f t="shared" si="95"/>
        <v>4.1357672769629115E-2</v>
      </c>
      <c r="FP211" s="40">
        <f t="shared" si="96"/>
        <v>-0.28300998480190925</v>
      </c>
      <c r="FQ211" s="40">
        <f t="shared" si="97"/>
        <v>0.24019189302866092</v>
      </c>
      <c r="FR211" s="34">
        <v>99.9</v>
      </c>
      <c r="FS211" s="38">
        <f t="shared" si="16"/>
        <v>99.923342766635159</v>
      </c>
      <c r="FT211" s="38">
        <f t="shared" si="17"/>
        <v>1.7186066173933829E-3</v>
      </c>
      <c r="FU211" s="38">
        <f t="shared" si="18"/>
        <v>-2.4640328353004613E-3</v>
      </c>
      <c r="FV211" s="38">
        <f t="shared" si="19"/>
        <v>4.409188145744308E-4</v>
      </c>
      <c r="FW211" s="36">
        <v>99</v>
      </c>
      <c r="FX211" s="41">
        <f t="shared" si="98"/>
        <v>98.806973104238651</v>
      </c>
      <c r="FY211" s="41">
        <f t="shared" si="100"/>
        <v>2.6681067503877094E-3</v>
      </c>
      <c r="FZ211" s="41">
        <f t="shared" si="99"/>
        <v>-2.3556962676273903E-3</v>
      </c>
      <c r="GA211" s="41">
        <f t="shared" si="101"/>
        <v>2.5896349382839009E-4</v>
      </c>
      <c r="GB211" s="33"/>
      <c r="GC211" s="33"/>
      <c r="GD211" s="33"/>
      <c r="GE211" s="33"/>
      <c r="GF211" s="31"/>
      <c r="GG211" s="31"/>
      <c r="GH211" s="31"/>
      <c r="GI211" s="31"/>
      <c r="GJ211" s="31"/>
      <c r="GK211" s="31"/>
      <c r="GL211" s="31"/>
      <c r="GM211" s="31"/>
      <c r="GN211" s="31"/>
      <c r="GO211" s="31"/>
      <c r="GP211" s="31"/>
      <c r="GQ211" s="31"/>
      <c r="GR211" s="31"/>
      <c r="GS211" s="31"/>
      <c r="GT211" s="31"/>
      <c r="GU211" s="31"/>
      <c r="GV211" s="31"/>
      <c r="GW211" s="31"/>
      <c r="GX211" s="33"/>
      <c r="GY211" s="33"/>
      <c r="GZ211" s="33"/>
      <c r="HA211" s="33"/>
      <c r="HB211" s="36"/>
      <c r="HC211" s="36"/>
      <c r="HD211" s="36"/>
      <c r="HE211" s="36"/>
      <c r="HF211" s="36"/>
      <c r="HG211" s="36">
        <v>92.5</v>
      </c>
      <c r="HH211" s="39">
        <f t="shared" si="86"/>
        <v>87.788406054155132</v>
      </c>
      <c r="HI211" s="40">
        <f t="shared" si="87"/>
        <v>4.6189631003904115E-2</v>
      </c>
      <c r="HJ211" s="39">
        <f t="shared" si="88"/>
        <v>-1.7378432909033237E-2</v>
      </c>
      <c r="HK211" s="39">
        <f t="shared" si="89"/>
        <v>6.5791842542640966E-4</v>
      </c>
      <c r="HL211" s="31"/>
      <c r="HM211" s="45"/>
      <c r="HN211" s="45">
        <f t="shared" si="58"/>
        <v>1.3590533485128195E-4</v>
      </c>
      <c r="HO211" s="45">
        <f t="shared" si="45"/>
        <v>-4.0427969441070142E-4</v>
      </c>
      <c r="HP211" s="45">
        <f t="shared" si="46"/>
        <v>1.5031824948499192E-4</v>
      </c>
      <c r="HQ211" s="31"/>
      <c r="HR211" s="31"/>
      <c r="HS211" s="31"/>
      <c r="HT211" s="31"/>
      <c r="HU211" s="31"/>
      <c r="HV211" s="31"/>
      <c r="HW211" s="31"/>
      <c r="HX211" s="31"/>
      <c r="HY211" s="31"/>
      <c r="HZ211" s="31"/>
      <c r="IA211" s="31"/>
      <c r="IB211" s="31"/>
      <c r="IC211" s="31"/>
      <c r="ID211" s="31"/>
      <c r="IE211" s="31"/>
    </row>
    <row r="212" spans="1:239" x14ac:dyDescent="0.25">
      <c r="A212">
        <v>1983</v>
      </c>
      <c r="B212" s="34">
        <v>58.5</v>
      </c>
      <c r="C212" s="35">
        <f t="shared" si="33"/>
        <v>59.879210670133695</v>
      </c>
      <c r="D212" s="35">
        <f t="shared" si="34"/>
        <v>0.24433893182052596</v>
      </c>
      <c r="E212" s="35">
        <f t="shared" si="35"/>
        <v>-6.7398487144196884E-2</v>
      </c>
      <c r="F212" s="35">
        <f t="shared" si="32"/>
        <v>-6.2425070144208235E-3</v>
      </c>
      <c r="G212" s="31">
        <v>100</v>
      </c>
      <c r="H212" s="43">
        <f t="shared" si="47"/>
        <v>99.592117777338316</v>
      </c>
      <c r="I212" s="43">
        <f t="shared" si="48"/>
        <v>9.200792578163983E-3</v>
      </c>
      <c r="J212" s="37">
        <f t="shared" si="49"/>
        <v>-1.3228584015218477E-2</v>
      </c>
      <c r="K212" s="37">
        <f t="shared" si="50"/>
        <v>2.3578162275585766E-3</v>
      </c>
      <c r="L212" s="34">
        <v>86.47</v>
      </c>
      <c r="M212" s="35">
        <f t="shared" si="72"/>
        <v>87.623269301888953</v>
      </c>
      <c r="N212" s="35">
        <f t="shared" si="81"/>
        <v>3.2596516111795419E-2</v>
      </c>
      <c r="O212" s="35">
        <f t="shared" si="73"/>
        <v>-1.4761117979880155E-2</v>
      </c>
      <c r="P212" s="35">
        <f t="shared" si="74"/>
        <v>7.4308016538981959E-4</v>
      </c>
      <c r="Q212" s="31">
        <v>97</v>
      </c>
      <c r="R212" s="46">
        <f t="shared" si="51"/>
        <v>98.959758432110903</v>
      </c>
      <c r="S212" s="46">
        <f t="shared" si="59"/>
        <v>4.0880917892793474E-2</v>
      </c>
      <c r="T212" s="46">
        <f t="shared" si="52"/>
        <v>-0.10174139361520824</v>
      </c>
      <c r="U212" s="46">
        <f t="shared" si="53"/>
        <v>3.0971178921280214E-2</v>
      </c>
      <c r="V212" s="36">
        <v>99</v>
      </c>
      <c r="W212" s="40">
        <f t="shared" si="82"/>
        <v>99.938981715524804</v>
      </c>
      <c r="X212" s="40">
        <f t="shared" si="83"/>
        <v>4.9224425241574925E-3</v>
      </c>
      <c r="Y212" s="40">
        <f t="shared" si="84"/>
        <v>-2.539896658011179E-2</v>
      </c>
      <c r="Z212" s="40">
        <f t="shared" si="85"/>
        <v>1.6361765262706336E-2</v>
      </c>
      <c r="AA212" s="36">
        <v>98</v>
      </c>
      <c r="AB212" s="40">
        <f t="shared" si="102"/>
        <v>92.151621247746647</v>
      </c>
      <c r="AC212" s="41">
        <f t="shared" si="103"/>
        <v>1.2538247965514302</v>
      </c>
      <c r="AD212" s="40">
        <f t="shared" si="104"/>
        <v>-11.727758877008368</v>
      </c>
      <c r="AE212" s="40">
        <f t="shared" si="105"/>
        <v>10.921283353639813</v>
      </c>
      <c r="AF212" s="31">
        <v>29</v>
      </c>
      <c r="AG212" s="37">
        <f t="shared" si="106"/>
        <v>27.718208246468279</v>
      </c>
      <c r="AH212" s="37">
        <f t="shared" si="107"/>
        <v>1.3335094173575015</v>
      </c>
      <c r="AI212" s="37">
        <f t="shared" si="108"/>
        <v>2.5313849395999899</v>
      </c>
      <c r="AJ212" s="37">
        <f t="shared" si="109"/>
        <v>-0.61131416693888208</v>
      </c>
      <c r="AK212" s="31">
        <v>56.54</v>
      </c>
      <c r="AL212" s="31"/>
      <c r="AM212" s="31"/>
      <c r="AN212" s="31"/>
      <c r="AO212" s="31"/>
      <c r="AP212" s="31"/>
      <c r="AQ212" s="31"/>
      <c r="AR212" s="31"/>
      <c r="AS212" s="31"/>
      <c r="AT212" s="31"/>
      <c r="AU212" s="31"/>
      <c r="AV212" s="31"/>
      <c r="AW212" s="31"/>
      <c r="AX212" s="31"/>
      <c r="AY212" s="31"/>
      <c r="AZ212" s="31"/>
      <c r="BA212" s="31"/>
      <c r="BB212" s="31"/>
      <c r="BC212" s="31"/>
      <c r="BD212" s="31"/>
      <c r="BE212" s="34">
        <v>88.05</v>
      </c>
      <c r="BF212" s="38">
        <f t="shared" si="63"/>
        <v>90.791019149055785</v>
      </c>
      <c r="BG212" s="35">
        <f t="shared" si="71"/>
        <v>0.22909801820314782</v>
      </c>
      <c r="BH212" s="38">
        <f t="shared" si="64"/>
        <v>-0.37219977214771938</v>
      </c>
      <c r="BI212" s="38">
        <f t="shared" si="65"/>
        <v>5.9065088652127569E-2</v>
      </c>
      <c r="BJ212" s="31"/>
      <c r="BK212" s="31"/>
      <c r="BL212" s="31"/>
      <c r="BM212" s="31"/>
      <c r="BN212" s="31"/>
      <c r="BO212" s="31"/>
      <c r="BP212" s="31"/>
      <c r="BQ212" s="31"/>
      <c r="BR212" s="31"/>
      <c r="BS212" s="31"/>
      <c r="BT212" s="34">
        <v>7</v>
      </c>
      <c r="BU212" s="49">
        <f t="shared" si="110"/>
        <v>3.8057168943226944</v>
      </c>
      <c r="BV212" s="35">
        <f t="shared" si="111"/>
        <v>0.10455379663321727</v>
      </c>
      <c r="BW212" s="49">
        <f t="shared" si="112"/>
        <v>0.1750870242249617</v>
      </c>
      <c r="BX212" s="49">
        <f t="shared" si="113"/>
        <v>3.2805991025334047E-2</v>
      </c>
      <c r="BY212" s="32"/>
      <c r="BZ212" s="32"/>
      <c r="CA212" s="32"/>
      <c r="CB212" s="32"/>
      <c r="CC212" s="31"/>
      <c r="CD212" s="31"/>
      <c r="CE212" s="31"/>
      <c r="CF212" s="31"/>
      <c r="CG212" s="31"/>
      <c r="CH212" s="34"/>
      <c r="CI212" s="34"/>
      <c r="CJ212" s="34"/>
      <c r="CK212" s="34"/>
      <c r="CL212" s="34"/>
      <c r="CM212" s="33">
        <v>59.75</v>
      </c>
      <c r="CN212" s="47">
        <f t="shared" si="66"/>
        <v>71.713910143152688</v>
      </c>
      <c r="CO212" s="47">
        <f t="shared" si="67"/>
        <v>-5.1558116993722591E-2</v>
      </c>
      <c r="CP212" s="47">
        <f t="shared" si="68"/>
        <v>-1.9718438325556763E-3</v>
      </c>
      <c r="CQ212" s="34">
        <v>60.7</v>
      </c>
      <c r="CR212" s="35">
        <f t="shared" si="36"/>
        <v>64.832410030909216</v>
      </c>
      <c r="CS212" s="35">
        <f t="shared" si="37"/>
        <v>0.17852592429447345</v>
      </c>
      <c r="CT212" s="35">
        <f t="shared" si="38"/>
        <v>-9.2403818832147488E-2</v>
      </c>
      <c r="CU212" s="35">
        <f t="shared" si="39"/>
        <v>5.2110186734236042E-4</v>
      </c>
      <c r="CV212" s="34">
        <v>69.47</v>
      </c>
      <c r="CW212" s="35">
        <f t="shared" si="24"/>
        <v>71.968310060123315</v>
      </c>
      <c r="CX212" s="35">
        <f t="shared" si="25"/>
        <v>0.10355931315135718</v>
      </c>
      <c r="CY212" s="35">
        <f t="shared" si="26"/>
        <v>-4.3539475670860334E-2</v>
      </c>
      <c r="CZ212" s="35">
        <f t="shared" si="27"/>
        <v>1.0661654812031552E-3</v>
      </c>
      <c r="DA212" s="34">
        <v>36.9</v>
      </c>
      <c r="DB212" s="35">
        <f t="shared" si="40"/>
        <v>38.517253989065416</v>
      </c>
      <c r="DC212" s="35">
        <f t="shared" si="41"/>
        <v>0.17109171990428765</v>
      </c>
      <c r="DD212" s="35">
        <f t="shared" si="42"/>
        <v>-1.6000788927896314E-2</v>
      </c>
      <c r="DE212" s="35">
        <f t="shared" si="43"/>
        <v>-4.406958941670553E-3</v>
      </c>
      <c r="DF212" s="31">
        <v>31</v>
      </c>
      <c r="DG212" s="50">
        <f t="shared" si="114"/>
        <v>25.014230176978323</v>
      </c>
      <c r="DH212" s="37">
        <f t="shared" si="115"/>
        <v>0.8770469952448533</v>
      </c>
      <c r="DI212" s="50">
        <f t="shared" si="116"/>
        <v>1.1864633501540953</v>
      </c>
      <c r="DJ212" s="50">
        <f t="shared" si="117"/>
        <v>-0.23783910735178054</v>
      </c>
      <c r="DK212" s="34">
        <v>99.5</v>
      </c>
      <c r="DL212" s="38">
        <f t="shared" si="75"/>
        <v>97.980807057803062</v>
      </c>
      <c r="DM212" s="38">
        <f t="shared" si="76"/>
        <v>2.0638395255971418E-2</v>
      </c>
      <c r="DN212" s="38">
        <f t="shared" si="77"/>
        <v>-1.3222407502825282E-2</v>
      </c>
      <c r="DO212" s="38">
        <f t="shared" si="78"/>
        <v>1.0134007839748503E-3</v>
      </c>
      <c r="DP212" s="31"/>
      <c r="DQ212" s="31"/>
      <c r="DR212" s="31"/>
      <c r="DS212" s="31"/>
      <c r="DT212" s="31"/>
      <c r="DU212" s="33"/>
      <c r="DV212" s="33"/>
      <c r="DW212" s="33"/>
      <c r="DX212" s="33"/>
      <c r="DY212" s="36"/>
      <c r="DZ212" s="36"/>
      <c r="EA212" s="36"/>
      <c r="EB212" s="36"/>
      <c r="EC212" s="36"/>
      <c r="ED212" s="31">
        <v>34</v>
      </c>
      <c r="EE212" s="37">
        <f t="shared" si="118"/>
        <v>32.468025448281132</v>
      </c>
      <c r="EF212" s="37">
        <f t="shared" si="119"/>
        <v>0.63956691296294732</v>
      </c>
      <c r="EG212" s="37">
        <f t="shared" si="120"/>
        <v>0.34321702143465371</v>
      </c>
      <c r="EH212" s="37">
        <f t="shared" si="121"/>
        <v>-0.12292828675888906</v>
      </c>
      <c r="EI212" s="31">
        <v>2.77</v>
      </c>
      <c r="EJ212" s="37">
        <f t="shared" ref="EJ212:EJ229" si="122">EI$5/(1+EI$2*EXP(-EI$3*($A212-$A$212)))</f>
        <v>5.563430944766397</v>
      </c>
      <c r="EK212" s="37">
        <f t="shared" ref="EK212:EK242" si="123">((EI$2*EI$5*EI$3*EXP(EI$3*($A212-$A$212))/(EXP(EI$3*($A212-$A$212))+EI$2)^2)/8)</f>
        <v>0.10571536614641464</v>
      </c>
      <c r="EL212" s="37">
        <f t="shared" ref="EL212:EL242" si="124">-((EI$2*EI$5*(EI$3^2)*EXP(EI$3*($A212-$A$212))*(EXP(EI$3*($A212-$A$212))-EI$2))/((EXP(EI$3*($A212-$A$212))+EI$2)^3))</f>
        <v>0.11880932154211919</v>
      </c>
      <c r="EM212" s="37">
        <f t="shared" ref="EM212:EM242" si="125">(EI$2*EI$5*EI$3^3*EXP(EI$3*($A212-$A$212))*(EXP(2*EI$3*($A212-$A$212))-4*EI$2*EXP(EI$3*($A212-$A$212))+EI$2^2))/(EXP(EI$3*($A212-$A$212))+EI$2)^4</f>
        <v>1.3725457835518349E-2</v>
      </c>
      <c r="EN212" s="34">
        <v>27.6</v>
      </c>
      <c r="EO212" s="35">
        <f t="shared" si="90"/>
        <v>30.276789758094722</v>
      </c>
      <c r="EP212" s="35">
        <f t="shared" si="91"/>
        <v>0.67015940173820188</v>
      </c>
      <c r="EQ212" s="35">
        <f t="shared" si="92"/>
        <v>0.52741937897130409</v>
      </c>
      <c r="ER212" s="35">
        <f t="shared" si="93"/>
        <v>-9.7541832771871173E-2</v>
      </c>
      <c r="ES212" s="31"/>
      <c r="ET212" s="31"/>
      <c r="EU212" s="31"/>
      <c r="EV212" s="31"/>
      <c r="EW212" s="31"/>
      <c r="EX212" s="31"/>
      <c r="EY212" s="31"/>
      <c r="EZ212" s="31"/>
      <c r="FA212" s="31"/>
      <c r="FB212" s="31"/>
      <c r="FC212" s="31"/>
      <c r="FD212" s="31"/>
      <c r="FE212" s="31"/>
      <c r="FF212" s="31"/>
      <c r="FG212" s="31"/>
      <c r="FH212" s="36">
        <v>97</v>
      </c>
      <c r="FI212" s="40">
        <f t="shared" si="54"/>
        <v>98.992280028450139</v>
      </c>
      <c r="FJ212" s="40">
        <f t="shared" si="55"/>
        <v>2.7401357457500001E-2</v>
      </c>
      <c r="FK212" s="40">
        <f t="shared" si="56"/>
        <v>-4.7199846307229953E-2</v>
      </c>
      <c r="FL212" s="40">
        <f t="shared" si="57"/>
        <v>9.9517431648605253E-3</v>
      </c>
      <c r="FM212" s="36">
        <v>100</v>
      </c>
      <c r="FN212" s="40">
        <f t="shared" si="94"/>
        <v>99.836917923214514</v>
      </c>
      <c r="FO212" s="40">
        <f t="shared" si="95"/>
        <v>1.7543764511144894E-2</v>
      </c>
      <c r="FP212" s="40">
        <f t="shared" si="96"/>
        <v>-0.12058945310944159</v>
      </c>
      <c r="FQ212" s="40">
        <f t="shared" si="97"/>
        <v>0.10327139976564516</v>
      </c>
      <c r="FR212" s="34">
        <v>99.9</v>
      </c>
      <c r="FS212" s="38">
        <f t="shared" si="16"/>
        <v>99.935929925206395</v>
      </c>
      <c r="FT212" s="38">
        <f t="shared" si="17"/>
        <v>1.436591436897052E-3</v>
      </c>
      <c r="FU212" s="38">
        <f t="shared" si="18"/>
        <v>-2.0602160648750096E-3</v>
      </c>
      <c r="FV212" s="38">
        <f t="shared" si="19"/>
        <v>3.6884537567147214E-4</v>
      </c>
      <c r="FW212" s="36">
        <v>99</v>
      </c>
      <c r="FX212" s="41">
        <f t="shared" si="98"/>
        <v>98.827182118739898</v>
      </c>
      <c r="FY212" s="41">
        <f t="shared" si="100"/>
        <v>2.3892570097579871E-3</v>
      </c>
      <c r="FZ212" s="41">
        <f t="shared" si="99"/>
        <v>-2.11036183891253E-3</v>
      </c>
      <c r="GA212" s="41">
        <f t="shared" si="101"/>
        <v>2.3218496631514658E-4</v>
      </c>
      <c r="GB212" s="33"/>
      <c r="GC212" s="33"/>
      <c r="GD212" s="33"/>
      <c r="GE212" s="33"/>
      <c r="GF212" s="31"/>
      <c r="GG212" s="31"/>
      <c r="GH212" s="31"/>
      <c r="GI212" s="31"/>
      <c r="GJ212" s="31"/>
      <c r="GK212" s="31"/>
      <c r="GL212" s="31"/>
      <c r="GM212" s="31"/>
      <c r="GN212" s="31"/>
      <c r="GO212" s="31"/>
      <c r="GP212" s="31"/>
      <c r="GQ212" s="31"/>
      <c r="GR212" s="31"/>
      <c r="GS212" s="31"/>
      <c r="GT212" s="31"/>
      <c r="GU212" s="31"/>
      <c r="GV212" s="31"/>
      <c r="GW212" s="31"/>
      <c r="GX212" s="33"/>
      <c r="GY212" s="33"/>
      <c r="GZ212" s="33"/>
      <c r="HA212" s="33"/>
      <c r="HB212" s="36"/>
      <c r="HC212" s="36"/>
      <c r="HD212" s="36"/>
      <c r="HE212" s="36"/>
      <c r="HF212" s="36"/>
      <c r="HG212" s="36">
        <v>92</v>
      </c>
      <c r="HH212" s="39">
        <f t="shared" si="86"/>
        <v>88.149343171943002</v>
      </c>
      <c r="HI212" s="40">
        <f t="shared" si="87"/>
        <v>4.4058261572872306E-2</v>
      </c>
      <c r="HJ212" s="39">
        <f t="shared" si="88"/>
        <v>-1.6725030665175496E-2</v>
      </c>
      <c r="HK212" s="39">
        <f t="shared" si="89"/>
        <v>6.4860617611762453E-4</v>
      </c>
      <c r="HL212" s="31"/>
      <c r="HM212" s="45"/>
      <c r="HN212" s="45">
        <f t="shared" si="58"/>
        <v>9.3701624647243452E-5</v>
      </c>
      <c r="HO212" s="45">
        <f t="shared" si="45"/>
        <v>-2.7874078036050059E-4</v>
      </c>
      <c r="HP212" s="45">
        <f t="shared" si="46"/>
        <v>1.0364449196956875E-4</v>
      </c>
      <c r="HQ212" s="31"/>
      <c r="HR212" s="31"/>
      <c r="HS212" s="31"/>
      <c r="HT212" s="31"/>
      <c r="HU212" s="31"/>
      <c r="HV212" s="31"/>
      <c r="HW212" s="31"/>
      <c r="HX212" s="31"/>
      <c r="HY212" s="31"/>
      <c r="HZ212" s="31"/>
      <c r="IA212" s="31">
        <v>10</v>
      </c>
      <c r="IB212" s="37">
        <f>IA$5/(1+IA$2*EXP(-IA$3*($A212-$A$212)))</f>
        <v>14.291733835473398</v>
      </c>
      <c r="IC212" s="37">
        <f>((IA$2*IA$5*IA$3*EXP(IA$3*($A212-$A$212))/(EXP(IA$3*($A212-$A$212))+IA$2)^2)/8)</f>
        <v>0.55394252333434391</v>
      </c>
      <c r="ID212" s="37">
        <f>-((IA$2*IA$5*(IA$3^2)*EXP(IA$3*($A212-$A$212))*(EXP(IA$3*($A212-$A$212))-IA$2))/((EXP(IA$3*($A212-$A$212))+IA$2)^3))</f>
        <v>1.1076832052692982</v>
      </c>
      <c r="IE212" s="37">
        <f t="shared" ref="IE212:IE235" si="126">(IA$2*IA$5*IA$3^3*EXP(IA$3*($A212-$A$212))*(EXP(2*IA$3*($A212-$A$212))-4*IA$2*EXP(IA$3*($A212-$A$212))+IA$2^2))/(EXP(IA$3*($A212-$A$212))+IA$2)^4</f>
        <v>0.11163880783265376</v>
      </c>
    </row>
    <row r="213" spans="1:239" x14ac:dyDescent="0.25">
      <c r="A213">
        <v>1984</v>
      </c>
      <c r="B213" s="34">
        <v>59.5</v>
      </c>
      <c r="C213" s="35">
        <f t="shared" si="33"/>
        <v>61.799228645595782</v>
      </c>
      <c r="D213" s="35">
        <f t="shared" si="34"/>
        <v>0.23554708600438759</v>
      </c>
      <c r="E213" s="35">
        <f t="shared" si="35"/>
        <v>-7.3084941882022011E-2</v>
      </c>
      <c r="F213" s="35">
        <f t="shared" si="32"/>
        <v>-5.1264473168168567E-3</v>
      </c>
      <c r="G213" s="31">
        <v>100</v>
      </c>
      <c r="H213" s="43">
        <f t="shared" si="47"/>
        <v>99.659486147361989</v>
      </c>
      <c r="I213" s="43">
        <f t="shared" si="48"/>
        <v>7.6863281785346732E-3</v>
      </c>
      <c r="J213" s="37">
        <f t="shared" si="49"/>
        <v>-1.1066151452432661E-2</v>
      </c>
      <c r="K213" s="37">
        <f t="shared" si="50"/>
        <v>1.9778157249049242E-3</v>
      </c>
      <c r="L213" s="34">
        <v>87.11</v>
      </c>
      <c r="M213" s="35">
        <f t="shared" si="72"/>
        <v>87.87678361678563</v>
      </c>
      <c r="N213" s="35">
        <f t="shared" si="81"/>
        <v>3.0797267628716148E-2</v>
      </c>
      <c r="O213" s="35">
        <f t="shared" si="73"/>
        <v>-1.4031282931237116E-2</v>
      </c>
      <c r="P213" s="35">
        <f t="shared" si="74"/>
        <v>7.1653254389574309E-4</v>
      </c>
      <c r="Q213" s="31">
        <v>100</v>
      </c>
      <c r="R213" s="46">
        <f t="shared" si="51"/>
        <v>99.240740850354712</v>
      </c>
      <c r="S213" s="46">
        <f t="shared" si="59"/>
        <v>2.9923186520295662E-2</v>
      </c>
      <c r="T213" s="46">
        <f t="shared" si="52"/>
        <v>-7.4897995633761899E-2</v>
      </c>
      <c r="U213" s="46">
        <f t="shared" si="53"/>
        <v>2.3069672574931394E-2</v>
      </c>
      <c r="V213" s="36">
        <v>100</v>
      </c>
      <c r="W213" s="40">
        <f t="shared" si="82"/>
        <v>99.968001242493429</v>
      </c>
      <c r="X213" s="40">
        <f t="shared" si="83"/>
        <v>2.582140471237301E-3</v>
      </c>
      <c r="Y213" s="40">
        <f t="shared" si="84"/>
        <v>-1.3331148079385614E-2</v>
      </c>
      <c r="Z213" s="40">
        <f t="shared" si="85"/>
        <v>8.5977924975286241E-3</v>
      </c>
      <c r="AA213" s="36">
        <v>100</v>
      </c>
      <c r="AB213" s="40">
        <f t="shared" si="102"/>
        <v>97.916415195604444</v>
      </c>
      <c r="AC213" s="41">
        <f t="shared" si="103"/>
        <v>0.3536882299108679</v>
      </c>
      <c r="AD213" s="40">
        <f t="shared" si="104"/>
        <v>-3.7607011031248487</v>
      </c>
      <c r="AE213" s="40">
        <f t="shared" si="105"/>
        <v>4.7762816793233895</v>
      </c>
      <c r="AF213" s="31">
        <v>40</v>
      </c>
      <c r="AG213" s="37">
        <f t="shared" si="106"/>
        <v>39.507794012016383</v>
      </c>
      <c r="AH213" s="37">
        <f t="shared" si="107"/>
        <v>1.5906851524498895</v>
      </c>
      <c r="AI213" s="37">
        <f t="shared" si="108"/>
        <v>1.4218802750984323</v>
      </c>
      <c r="AJ213" s="37">
        <f t="shared" si="109"/>
        <v>-1.5656550970887115</v>
      </c>
      <c r="AK213" s="31">
        <v>56.88</v>
      </c>
      <c r="AL213" s="31"/>
      <c r="AM213" s="31"/>
      <c r="AN213" s="31"/>
      <c r="AO213" s="31"/>
      <c r="AP213" s="31"/>
      <c r="AQ213" s="31"/>
      <c r="AR213" s="31"/>
      <c r="AS213" s="31"/>
      <c r="AT213" s="31"/>
      <c r="AU213" s="31"/>
      <c r="AV213" s="31"/>
      <c r="AW213" s="31"/>
      <c r="AX213" s="31"/>
      <c r="AY213" s="31"/>
      <c r="AZ213" s="31"/>
      <c r="BA213" s="31"/>
      <c r="BB213" s="31"/>
      <c r="BC213" s="31"/>
      <c r="BD213" s="31"/>
      <c r="BE213" s="34">
        <v>88.763000000000005</v>
      </c>
      <c r="BF213" s="38">
        <f t="shared" si="63"/>
        <v>92.447438271514287</v>
      </c>
      <c r="BG213" s="35">
        <f t="shared" si="71"/>
        <v>0.18620665598026004</v>
      </c>
      <c r="BH213" s="38">
        <f t="shared" si="64"/>
        <v>-0.31465282352898899</v>
      </c>
      <c r="BI213" s="38">
        <f t="shared" si="65"/>
        <v>5.5548825449204531E-2</v>
      </c>
      <c r="BJ213" s="31"/>
      <c r="BK213" s="31"/>
      <c r="BL213" s="31"/>
      <c r="BM213" s="31"/>
      <c r="BN213" s="31"/>
      <c r="BO213" s="31"/>
      <c r="BP213" s="31"/>
      <c r="BQ213" s="31"/>
      <c r="BR213" s="31"/>
      <c r="BS213" s="31"/>
      <c r="BT213" s="34">
        <v>8.1999999999999993</v>
      </c>
      <c r="BU213" s="49">
        <f t="shared" si="110"/>
        <v>4.7353418405903405</v>
      </c>
      <c r="BV213" s="35">
        <f t="shared" si="111"/>
        <v>0.12858138885454784</v>
      </c>
      <c r="BW213" s="49">
        <f t="shared" si="112"/>
        <v>0.21006930740879615</v>
      </c>
      <c r="BX213" s="49">
        <f t="shared" si="113"/>
        <v>3.708563995538839E-2</v>
      </c>
      <c r="BY213" s="32"/>
      <c r="BZ213" s="32"/>
      <c r="CA213" s="32"/>
      <c r="CB213" s="32"/>
      <c r="CC213" s="31"/>
      <c r="CD213" s="31"/>
      <c r="CE213" s="31"/>
      <c r="CF213" s="31"/>
      <c r="CG213" s="31"/>
      <c r="CH213" s="34"/>
      <c r="CI213" s="34"/>
      <c r="CJ213" s="34"/>
      <c r="CK213" s="34"/>
      <c r="CL213" s="34"/>
      <c r="CM213" s="33">
        <v>69.819999999999993</v>
      </c>
      <c r="CN213" s="47">
        <f t="shared" si="66"/>
        <v>73.239680861009589</v>
      </c>
      <c r="CO213" s="47">
        <f t="shared" si="67"/>
        <v>-5.3315143622726283E-2</v>
      </c>
      <c r="CP213" s="47">
        <f t="shared" si="68"/>
        <v>-1.5440340973713511E-3</v>
      </c>
      <c r="CQ213" s="34">
        <v>61.5</v>
      </c>
      <c r="CR213" s="35">
        <f t="shared" si="36"/>
        <v>66.214543895592215</v>
      </c>
      <c r="CS213" s="35">
        <f t="shared" si="37"/>
        <v>0.1670286291309335</v>
      </c>
      <c r="CT213" s="35">
        <f t="shared" si="38"/>
        <v>-9.1394069271169207E-2</v>
      </c>
      <c r="CU213" s="35">
        <f t="shared" si="39"/>
        <v>1.4740190765895839E-3</v>
      </c>
      <c r="CV213" s="34">
        <v>70.7</v>
      </c>
      <c r="CW213" s="35">
        <f t="shared" si="24"/>
        <v>72.775198019597696</v>
      </c>
      <c r="CX213" s="35">
        <f t="shared" si="25"/>
        <v>9.818623877044115E-2</v>
      </c>
      <c r="CY213" s="35">
        <f t="shared" si="26"/>
        <v>-4.2408880900689602E-2</v>
      </c>
      <c r="CZ213" s="35">
        <f t="shared" si="27"/>
        <v>1.1911865258455905E-3</v>
      </c>
      <c r="DA213" s="34">
        <v>37.6</v>
      </c>
      <c r="DB213" s="35">
        <f t="shared" si="40"/>
        <v>39.877262168520545</v>
      </c>
      <c r="DC213" s="35">
        <f t="shared" si="41"/>
        <v>0.16882089519395255</v>
      </c>
      <c r="DD213" s="35">
        <f t="shared" si="42"/>
        <v>-2.0292557032712953E-2</v>
      </c>
      <c r="DE213" s="35">
        <f t="shared" si="43"/>
        <v>-4.167972329508573E-3</v>
      </c>
      <c r="DF213" s="31">
        <v>37</v>
      </c>
      <c r="DG213" s="50">
        <f t="shared" si="114"/>
        <v>32.573220498095289</v>
      </c>
      <c r="DH213" s="37">
        <f t="shared" si="115"/>
        <v>1.0050175041349783</v>
      </c>
      <c r="DI213" s="50">
        <f t="shared" si="116"/>
        <v>0.81827771535845251</v>
      </c>
      <c r="DJ213" s="50">
        <f t="shared" si="117"/>
        <v>-0.49247922683131251</v>
      </c>
      <c r="DK213" s="34">
        <v>99.6</v>
      </c>
      <c r="DL213" s="38">
        <f t="shared" si="75"/>
        <v>98.139469020456886</v>
      </c>
      <c r="DM213" s="38">
        <f t="shared" si="76"/>
        <v>1.9047487770017163E-2</v>
      </c>
      <c r="DN213" s="38">
        <f t="shared" si="77"/>
        <v>-1.2243513442201894E-2</v>
      </c>
      <c r="DO213" s="38">
        <f t="shared" si="78"/>
        <v>9.4499387474211727E-4</v>
      </c>
      <c r="DP213" s="31"/>
      <c r="DQ213" s="31"/>
      <c r="DR213" s="31"/>
      <c r="DS213" s="31"/>
      <c r="DT213" s="31"/>
      <c r="DU213" s="33"/>
      <c r="DV213" s="33"/>
      <c r="DW213" s="33"/>
      <c r="DX213" s="33"/>
      <c r="DY213" s="36"/>
      <c r="DZ213" s="36"/>
      <c r="EA213" s="36"/>
      <c r="EB213" s="36"/>
      <c r="EC213" s="36"/>
      <c r="ED213" s="31">
        <v>52</v>
      </c>
      <c r="EE213" s="37">
        <f t="shared" si="118"/>
        <v>37.734204635299257</v>
      </c>
      <c r="EF213" s="37">
        <f t="shared" si="119"/>
        <v>0.6740604648842794</v>
      </c>
      <c r="EG213" s="37">
        <f t="shared" si="120"/>
        <v>0.20340594358237615</v>
      </c>
      <c r="EH213" s="37">
        <f t="shared" si="121"/>
        <v>-0.15444636350885246</v>
      </c>
      <c r="EI213" s="31">
        <v>3.16</v>
      </c>
      <c r="EJ213" s="37">
        <f t="shared" si="122"/>
        <v>6.470871941644984</v>
      </c>
      <c r="EK213" s="37">
        <f t="shared" si="123"/>
        <v>0.12143696103143121</v>
      </c>
      <c r="EL213" s="37">
        <f t="shared" si="124"/>
        <v>0.13282348084025561</v>
      </c>
      <c r="EM213" s="37">
        <f t="shared" si="125"/>
        <v>1.4247006873563494E-2</v>
      </c>
      <c r="EN213" s="34">
        <v>34.299999999999997</v>
      </c>
      <c r="EO213" s="35">
        <f t="shared" si="90"/>
        <v>35.883305518406758</v>
      </c>
      <c r="EP213" s="35">
        <f t="shared" si="91"/>
        <v>0.72888939907450956</v>
      </c>
      <c r="EQ213" s="35">
        <f t="shared" si="92"/>
        <v>0.4036837092901101</v>
      </c>
      <c r="ER213" s="35">
        <f t="shared" si="93"/>
        <v>-0.14881833443455858</v>
      </c>
      <c r="ES213" s="31"/>
      <c r="ET213" s="31"/>
      <c r="EU213" s="31"/>
      <c r="EV213" s="31"/>
      <c r="EW213" s="31"/>
      <c r="EX213" s="31"/>
      <c r="EY213" s="31"/>
      <c r="EZ213" s="31"/>
      <c r="FA213" s="31"/>
      <c r="FB213" s="31"/>
      <c r="FC213" s="31"/>
      <c r="FD213" s="31"/>
      <c r="FE213" s="31"/>
      <c r="FF213" s="31"/>
      <c r="FG213" s="31"/>
      <c r="FH213" s="36">
        <v>100</v>
      </c>
      <c r="FI213" s="40">
        <f t="shared" si="54"/>
        <v>99.189468958909529</v>
      </c>
      <c r="FJ213" s="40">
        <f t="shared" si="55"/>
        <v>2.2083408299707032E-2</v>
      </c>
      <c r="FK213" s="40">
        <f t="shared" si="56"/>
        <v>-3.8192588277814125E-2</v>
      </c>
      <c r="FL213" s="40">
        <f t="shared" si="57"/>
        <v>8.1194448843281228E-3</v>
      </c>
      <c r="FM213" s="36">
        <v>100</v>
      </c>
      <c r="FN213" s="40">
        <f t="shared" si="94"/>
        <v>99.931063894689302</v>
      </c>
      <c r="FO213" s="40">
        <f t="shared" si="95"/>
        <v>7.4228835067629163E-3</v>
      </c>
      <c r="FP213" s="40">
        <f t="shared" si="96"/>
        <v>-5.1118585118649362E-2</v>
      </c>
      <c r="FQ213" s="40">
        <f t="shared" si="97"/>
        <v>4.3943494557621456E-2</v>
      </c>
      <c r="FR213" s="34">
        <v>99.9</v>
      </c>
      <c r="FS213" s="38">
        <f t="shared" si="16"/>
        <v>99.946451373233984</v>
      </c>
      <c r="FT213" s="38">
        <f t="shared" si="17"/>
        <v>1.2008039321535823E-3</v>
      </c>
      <c r="FU213" s="38">
        <f t="shared" si="18"/>
        <v>-1.7224359965161097E-3</v>
      </c>
      <c r="FV213" s="38">
        <f t="shared" si="19"/>
        <v>3.0850199865018065E-4</v>
      </c>
      <c r="FW213" s="36">
        <v>99</v>
      </c>
      <c r="FX213" s="41">
        <f t="shared" si="98"/>
        <v>98.845278656908206</v>
      </c>
      <c r="FY213" s="41">
        <f t="shared" si="100"/>
        <v>2.1394588455844192E-3</v>
      </c>
      <c r="FZ213" s="41">
        <f t="shared" si="99"/>
        <v>-1.8904155993456735E-3</v>
      </c>
      <c r="GA213" s="41">
        <f t="shared" si="101"/>
        <v>2.0813957167571139E-4</v>
      </c>
      <c r="GB213" s="33"/>
      <c r="GC213" s="33"/>
      <c r="GD213" s="33"/>
      <c r="GE213" s="33"/>
      <c r="GF213" s="31"/>
      <c r="GG213" s="31"/>
      <c r="GH213" s="31"/>
      <c r="GI213" s="31"/>
      <c r="GJ213" s="31"/>
      <c r="GK213" s="31"/>
      <c r="GL213" s="31"/>
      <c r="GM213" s="31"/>
      <c r="GN213" s="31"/>
      <c r="GO213" s="31"/>
      <c r="GP213" s="31"/>
      <c r="GQ213" s="31"/>
      <c r="GR213" s="31"/>
      <c r="GS213" s="31"/>
      <c r="GT213" s="31"/>
      <c r="GU213" s="31"/>
      <c r="GV213" s="31"/>
      <c r="GW213" s="31"/>
      <c r="GX213" s="33"/>
      <c r="GY213" s="33"/>
      <c r="GZ213" s="33"/>
      <c r="HA213" s="33"/>
      <c r="HB213" s="36"/>
      <c r="HC213" s="36"/>
      <c r="HD213" s="36"/>
      <c r="HE213" s="36"/>
      <c r="HF213" s="36"/>
      <c r="HG213" s="36">
        <v>92</v>
      </c>
      <c r="HH213" s="39">
        <f t="shared" si="86"/>
        <v>88.49355441526987</v>
      </c>
      <c r="HI213" s="40">
        <f t="shared" si="87"/>
        <v>4.2007951593711332E-2</v>
      </c>
      <c r="HJ213" s="39">
        <f t="shared" si="88"/>
        <v>-1.6081742882111002E-2</v>
      </c>
      <c r="HK213" s="39">
        <f t="shared" si="89"/>
        <v>6.3772646671227367E-4</v>
      </c>
      <c r="HL213" s="31"/>
      <c r="HM213" s="45"/>
      <c r="HN213" s="45">
        <f t="shared" si="58"/>
        <v>6.4603383345401258E-5</v>
      </c>
      <c r="HO213" s="45">
        <f t="shared" si="45"/>
        <v>-1.921826361672812E-4</v>
      </c>
      <c r="HP213" s="45">
        <f t="shared" si="46"/>
        <v>7.1461289357356813E-5</v>
      </c>
      <c r="HQ213" s="31"/>
      <c r="HR213" s="31"/>
      <c r="HS213" s="31"/>
      <c r="HT213" s="31"/>
      <c r="HU213" s="31"/>
      <c r="HV213" s="31"/>
      <c r="HW213" s="31"/>
      <c r="HX213" s="31"/>
      <c r="HY213" s="31"/>
      <c r="HZ213" s="31"/>
      <c r="IA213" s="31">
        <v>11</v>
      </c>
      <c r="IB213" s="37">
        <f t="shared" ref="IB213:IB235" si="127">IA$5/(1+IA$2*EXP(-IA$3*($A213-$A$212)))</f>
        <v>19.291116768490621</v>
      </c>
      <c r="IC213" s="37">
        <f t="shared" ref="IC213:IC235" si="128">((IA$2*IA$5*IA$3*EXP(IA$3*($A213-$A$212))/(EXP(IA$3*($A213-$A$212))+IA$2)^2)/8)</f>
        <v>0.69700171974668934</v>
      </c>
      <c r="ID213" s="37">
        <f t="shared" ref="ID213:ID235" si="129">-((IA$2*IA$5*(IA$3^2)*EXP(IA$3*($A213-$A$212))*(EXP(IA$3*($A213-$A$212))-IA$2))/((EXP(IA$3*($A213-$A$212))+IA$2)^3))</f>
        <v>1.15920574929181</v>
      </c>
      <c r="IE213" s="37">
        <f t="shared" si="126"/>
        <v>-2.0607090425548261E-2</v>
      </c>
    </row>
    <row r="214" spans="1:239" x14ac:dyDescent="0.25">
      <c r="A214">
        <v>1985</v>
      </c>
      <c r="B214" s="34">
        <v>60.9</v>
      </c>
      <c r="C214" s="35">
        <f t="shared" si="33"/>
        <v>63.646255349523258</v>
      </c>
      <c r="D214" s="35">
        <f t="shared" si="34"/>
        <v>0.22611450902774624</v>
      </c>
      <c r="E214" s="35">
        <f t="shared" si="35"/>
        <v>-7.7648971642230238E-2</v>
      </c>
      <c r="F214" s="35">
        <f t="shared" si="32"/>
        <v>-4.0030493456975659E-3</v>
      </c>
      <c r="G214" s="31"/>
      <c r="H214" s="31"/>
      <c r="I214" s="31"/>
      <c r="J214" s="31"/>
      <c r="K214" s="31"/>
      <c r="L214" s="34">
        <v>87.73</v>
      </c>
      <c r="M214" s="35">
        <f t="shared" si="72"/>
        <v>88.116264424072455</v>
      </c>
      <c r="N214" s="35">
        <f t="shared" si="81"/>
        <v>2.908758317533509E-2</v>
      </c>
      <c r="O214" s="35">
        <f t="shared" si="73"/>
        <v>-1.3328134257645828E-2</v>
      </c>
      <c r="P214" s="35">
        <f t="shared" si="74"/>
        <v>6.8973998384305767E-4</v>
      </c>
      <c r="Q214" s="31"/>
      <c r="R214" s="31"/>
      <c r="S214" s="31"/>
      <c r="T214" s="31"/>
      <c r="U214" s="31"/>
      <c r="V214" s="36"/>
      <c r="W214" s="36"/>
      <c r="X214" s="36"/>
      <c r="Y214" s="36"/>
      <c r="Z214" s="36"/>
      <c r="AA214" s="36">
        <v>100</v>
      </c>
      <c r="AB214" s="40">
        <f t="shared" si="102"/>
        <v>99.471151199561405</v>
      </c>
      <c r="AC214" s="41">
        <f t="shared" si="103"/>
        <v>9.1197427652322888E-2</v>
      </c>
      <c r="AD214" s="40">
        <f t="shared" si="104"/>
        <v>-1.0011484878479067</v>
      </c>
      <c r="AE214" s="40">
        <f t="shared" si="105"/>
        <v>1.3590383484156705</v>
      </c>
      <c r="AF214" s="31">
        <v>54</v>
      </c>
      <c r="AG214" s="37">
        <f t="shared" si="106"/>
        <v>52.658729804886214</v>
      </c>
      <c r="AH214" s="37">
        <f t="shared" si="107"/>
        <v>1.6592518462761825</v>
      </c>
      <c r="AI214" s="37">
        <f t="shared" si="108"/>
        <v>-0.37583611276267936</v>
      </c>
      <c r="AJ214" s="37">
        <f t="shared" si="109"/>
        <v>-1.8657637791328607</v>
      </c>
      <c r="AK214" s="31">
        <v>55.38</v>
      </c>
      <c r="AL214" s="31"/>
      <c r="AM214" s="31"/>
      <c r="AN214" s="31"/>
      <c r="AO214" s="31"/>
      <c r="AP214" s="31"/>
      <c r="AQ214" s="31"/>
      <c r="AR214" s="31"/>
      <c r="AS214" s="31"/>
      <c r="AT214" s="31"/>
      <c r="AU214" s="31"/>
      <c r="AV214" s="31"/>
      <c r="AW214" s="31"/>
      <c r="AX214" s="31"/>
      <c r="AY214" s="31"/>
      <c r="AZ214" s="31"/>
      <c r="BA214" s="31"/>
      <c r="BB214" s="31"/>
      <c r="BC214" s="31"/>
      <c r="BD214" s="31"/>
      <c r="BE214" s="34">
        <v>89.480999999999995</v>
      </c>
      <c r="BF214" s="38">
        <f t="shared" si="63"/>
        <v>93.788807209457104</v>
      </c>
      <c r="BG214" s="35">
        <f t="shared" si="71"/>
        <v>0.1502371552502576</v>
      </c>
      <c r="BH214" s="38">
        <f t="shared" si="64"/>
        <v>-0.26180051940245563</v>
      </c>
      <c r="BI214" s="38">
        <f t="shared" si="65"/>
        <v>4.9921430557572415E-2</v>
      </c>
      <c r="BJ214" s="31"/>
      <c r="BK214" s="31"/>
      <c r="BL214" s="31"/>
      <c r="BM214" s="31"/>
      <c r="BN214" s="31"/>
      <c r="BO214" s="31"/>
      <c r="BP214" s="31"/>
      <c r="BQ214" s="31"/>
      <c r="BR214" s="31"/>
      <c r="BS214" s="31"/>
      <c r="BT214" s="34">
        <v>9.56</v>
      </c>
      <c r="BU214" s="49">
        <f t="shared" si="110"/>
        <v>5.875368446475715</v>
      </c>
      <c r="BV214" s="35">
        <f t="shared" si="111"/>
        <v>0.15723681678425469</v>
      </c>
      <c r="BW214" s="49">
        <f t="shared" si="112"/>
        <v>0.24900504107481675</v>
      </c>
      <c r="BX214" s="49">
        <f t="shared" si="113"/>
        <v>4.0596837261891117E-2</v>
      </c>
      <c r="BY214" s="32"/>
      <c r="BZ214" s="32"/>
      <c r="CA214" s="32"/>
      <c r="CB214" s="32"/>
      <c r="CC214" s="31"/>
      <c r="CD214" s="31"/>
      <c r="CE214" s="31"/>
      <c r="CF214" s="31"/>
      <c r="CG214" s="31"/>
      <c r="CH214" s="34"/>
      <c r="CI214" s="34"/>
      <c r="CJ214" s="34"/>
      <c r="CK214" s="34"/>
      <c r="CL214" s="34"/>
      <c r="CM214" s="33">
        <v>66.06</v>
      </c>
      <c r="CN214" s="47">
        <f t="shared" si="66"/>
        <v>74.712171573036414</v>
      </c>
      <c r="CO214" s="47">
        <f t="shared" si="67"/>
        <v>-5.4650796829820804E-2</v>
      </c>
      <c r="CP214" s="47">
        <f t="shared" si="68"/>
        <v>-1.1300303529041429E-3</v>
      </c>
      <c r="CQ214" s="34">
        <v>62.9</v>
      </c>
      <c r="CR214" s="35">
        <f t="shared" si="36"/>
        <v>67.505356968103413</v>
      </c>
      <c r="CS214" s="35">
        <f t="shared" si="37"/>
        <v>0.15571404412409634</v>
      </c>
      <c r="CT214" s="35">
        <f t="shared" si="38"/>
        <v>-8.9505095985728894E-2</v>
      </c>
      <c r="CU214" s="35">
        <f t="shared" si="39"/>
        <v>2.2792062158111439E-3</v>
      </c>
      <c r="CV214" s="34">
        <v>71.709999999999994</v>
      </c>
      <c r="CW214" s="35">
        <f t="shared" si="24"/>
        <v>73.539686569324658</v>
      </c>
      <c r="CX214" s="35">
        <f t="shared" si="25"/>
        <v>9.2961829414014777E-2</v>
      </c>
      <c r="CY214" s="35">
        <f t="shared" si="26"/>
        <v>-4.1164566713181479E-2</v>
      </c>
      <c r="CZ214" s="35">
        <f t="shared" si="27"/>
        <v>1.2938226449874348E-3</v>
      </c>
      <c r="DA214" s="34">
        <v>39.4</v>
      </c>
      <c r="DB214" s="35">
        <f t="shared" si="40"/>
        <v>41.216999791216011</v>
      </c>
      <c r="DC214" s="35">
        <f t="shared" si="41"/>
        <v>0.16602957580871661</v>
      </c>
      <c r="DD214" s="35">
        <f t="shared" si="42"/>
        <v>-2.4320679853449927E-2</v>
      </c>
      <c r="DE214" s="35">
        <f t="shared" si="43"/>
        <v>-3.8808604294292099E-3</v>
      </c>
      <c r="DF214" s="31">
        <v>46</v>
      </c>
      <c r="DG214" s="50">
        <f t="shared" si="114"/>
        <v>40.932009432241891</v>
      </c>
      <c r="DH214" s="37">
        <f t="shared" si="115"/>
        <v>1.0724622264711849</v>
      </c>
      <c r="DI214" s="50">
        <f t="shared" si="116"/>
        <v>0.2344440827577719</v>
      </c>
      <c r="DJ214" s="50">
        <f t="shared" si="117"/>
        <v>-0.64922134018730338</v>
      </c>
      <c r="DK214" s="34">
        <v>99.7</v>
      </c>
      <c r="DL214" s="38">
        <f t="shared" si="75"/>
        <v>98.285881920702522</v>
      </c>
      <c r="DM214" s="38">
        <f t="shared" si="76"/>
        <v>1.7574742402547232E-2</v>
      </c>
      <c r="DN214" s="38">
        <f t="shared" si="77"/>
        <v>-1.1331207681602909E-2</v>
      </c>
      <c r="DO214" s="38">
        <f t="shared" si="78"/>
        <v>8.8022185549892142E-4</v>
      </c>
      <c r="DP214" s="31"/>
      <c r="DQ214" s="31"/>
      <c r="DR214" s="31"/>
      <c r="DS214" s="31"/>
      <c r="DT214" s="31"/>
      <c r="DU214" s="33"/>
      <c r="DV214" s="33"/>
      <c r="DW214" s="33"/>
      <c r="DX214" s="33"/>
      <c r="DY214" s="36"/>
      <c r="DZ214" s="36"/>
      <c r="EA214" s="36"/>
      <c r="EB214" s="36"/>
      <c r="EC214" s="36"/>
      <c r="ED214" s="31">
        <v>59</v>
      </c>
      <c r="EE214" s="37">
        <f t="shared" si="118"/>
        <v>43.201792104662005</v>
      </c>
      <c r="EF214" s="37">
        <f t="shared" si="119"/>
        <v>0.68942368984169256</v>
      </c>
      <c r="EG214" s="37">
        <f t="shared" si="120"/>
        <v>3.9918698552542736E-2</v>
      </c>
      <c r="EH214" s="37">
        <f t="shared" si="121"/>
        <v>-0.16930423475895795</v>
      </c>
      <c r="EI214" s="31">
        <v>4.7699999999999996</v>
      </c>
      <c r="EJ214" s="37">
        <f t="shared" si="122"/>
        <v>7.5111646147608964</v>
      </c>
      <c r="EK214" s="37">
        <f t="shared" si="123"/>
        <v>0.13893523673387154</v>
      </c>
      <c r="EL214" s="37">
        <f t="shared" si="124"/>
        <v>0.1471689798121639</v>
      </c>
      <c r="EM214" s="37">
        <f t="shared" si="125"/>
        <v>1.4364806557175298E-2</v>
      </c>
      <c r="EN214" s="34">
        <v>43.1</v>
      </c>
      <c r="EO214" s="35">
        <f t="shared" si="90"/>
        <v>41.889617727745176</v>
      </c>
      <c r="EP214" s="35">
        <f t="shared" si="91"/>
        <v>0.76914430090841956</v>
      </c>
      <c r="EQ214" s="35">
        <f t="shared" si="92"/>
        <v>0.23384660422843662</v>
      </c>
      <c r="ER214" s="35">
        <f t="shared" si="93"/>
        <v>-0.18794168039820147</v>
      </c>
      <c r="ES214" s="31"/>
      <c r="ET214" s="31"/>
      <c r="EU214" s="31"/>
      <c r="EV214" s="31"/>
      <c r="EW214" s="31"/>
      <c r="EX214" s="31"/>
      <c r="EY214" s="31"/>
      <c r="EZ214" s="31"/>
      <c r="FA214" s="31"/>
      <c r="FB214" s="31"/>
      <c r="FC214" s="31"/>
      <c r="FD214" s="31"/>
      <c r="FE214" s="31"/>
      <c r="FF214" s="31"/>
      <c r="FG214" s="31"/>
      <c r="FH214" s="36"/>
      <c r="FI214" s="36"/>
      <c r="FJ214" s="36"/>
      <c r="FK214" s="36"/>
      <c r="FL214" s="36"/>
      <c r="FM214" s="36">
        <v>100</v>
      </c>
      <c r="FN214" s="40">
        <f t="shared" si="94"/>
        <v>99.970876008584895</v>
      </c>
      <c r="FO214" s="40">
        <f t="shared" si="95"/>
        <v>3.1372547280215991E-3</v>
      </c>
      <c r="FP214" s="40">
        <f t="shared" si="96"/>
        <v>-2.1622310789436879E-2</v>
      </c>
      <c r="FQ214" s="40">
        <f t="shared" si="97"/>
        <v>1.861706343504442E-2</v>
      </c>
      <c r="FR214" s="34">
        <v>99.9</v>
      </c>
      <c r="FS214" s="38">
        <f t="shared" ref="FS214:FS244" si="130">FR$5/(1+FR$2*EXP(-FR$3*($A214-$A$150)))</f>
        <v>99.955245785763523</v>
      </c>
      <c r="FT214" s="38">
        <f t="shared" ref="FT214:FT244" si="131">((FR$2*FR$5*FR$3*EXP(FR$3*($A214-$A$150))/(EXP(FR$3*($A214-$A$150))+FR$2)^2)/8)</f>
        <v>1.0036814839539878E-3</v>
      </c>
      <c r="FU214" s="38">
        <f t="shared" ref="FU214:FU244" si="132">-((FR$2*FR$5*(FR$3^2)*EXP(FR$3*($A214-$A$150))*(EXP(FR$3*($A214-$A$150))-FR$2))/((EXP(FR$3*($A214-$A$150))+FR$2)^3))</f>
        <v>-1.4399365860521926E-3</v>
      </c>
      <c r="FV214" s="38">
        <f t="shared" ref="FV214:FV244" si="133">(FR$2*FR$5*FR$3^3*EXP(FR$3*($A214-$A$150))*(EXP(2*FR$3*($A214-$A$150))-4*FR$2*EXP(FR$3*($A214-$A$150))+FR$2^2))/(EXP(FR$3*($A214-$A$150))+FR$2)^4</f>
        <v>2.5799506951777913E-4</v>
      </c>
      <c r="FW214" s="36">
        <v>99</v>
      </c>
      <c r="FX214" s="41">
        <f t="shared" si="98"/>
        <v>98.861482881123621</v>
      </c>
      <c r="FY214" s="41">
        <f t="shared" si="100"/>
        <v>1.9157037536267614E-3</v>
      </c>
      <c r="FZ214" s="41">
        <f t="shared" si="99"/>
        <v>-1.6932625293054971E-3</v>
      </c>
      <c r="GA214" s="41">
        <f t="shared" si="101"/>
        <v>1.8655552813630588E-4</v>
      </c>
      <c r="GB214" s="33"/>
      <c r="GC214" s="33"/>
      <c r="GD214" s="33"/>
      <c r="GE214" s="33"/>
      <c r="GF214" s="31"/>
      <c r="GG214" s="31"/>
      <c r="GH214" s="31"/>
      <c r="GI214" s="31"/>
      <c r="GJ214" s="31"/>
      <c r="GK214" s="31"/>
      <c r="GL214" s="31"/>
      <c r="GM214" s="31"/>
      <c r="GN214" s="31"/>
      <c r="GO214" s="31"/>
      <c r="GP214" s="31"/>
      <c r="GQ214" s="31"/>
      <c r="GR214" s="31"/>
      <c r="GS214" s="31"/>
      <c r="GT214" s="31"/>
      <c r="GU214" s="31"/>
      <c r="GV214" s="31"/>
      <c r="GW214" s="31"/>
      <c r="GX214" s="33"/>
      <c r="GY214" s="33"/>
      <c r="GZ214" s="33"/>
      <c r="HA214" s="33"/>
      <c r="HB214" s="36"/>
      <c r="HC214" s="36"/>
      <c r="HD214" s="36"/>
      <c r="HE214" s="36"/>
      <c r="HF214" s="36"/>
      <c r="HG214" s="36">
        <v>92</v>
      </c>
      <c r="HH214" s="39">
        <f t="shared" si="86"/>
        <v>88.821682950396067</v>
      </c>
      <c r="HI214" s="40">
        <f t="shared" si="87"/>
        <v>4.003734333691112E-2</v>
      </c>
      <c r="HJ214" s="39">
        <f t="shared" si="88"/>
        <v>-1.5450028564913756E-2</v>
      </c>
      <c r="HK214" s="39">
        <f t="shared" si="89"/>
        <v>6.2549376675483711E-4</v>
      </c>
      <c r="HL214" s="31">
        <v>98.1</v>
      </c>
      <c r="HM214" s="45">
        <f>HL$5/(1+HL$2*EXP(-HL$3*($A214-$A$179)))</f>
        <v>98.999041758888481</v>
      </c>
      <c r="HN214" s="45">
        <f t="shared" si="58"/>
        <v>4.4541178058429511E-5</v>
      </c>
      <c r="HO214" s="45">
        <f t="shared" si="45"/>
        <v>-1.325025906624552E-4</v>
      </c>
      <c r="HP214" s="45">
        <f t="shared" si="46"/>
        <v>4.9270690104590451E-5</v>
      </c>
      <c r="HQ214" s="31"/>
      <c r="HR214" s="31"/>
      <c r="HS214" s="31"/>
      <c r="HT214" s="31"/>
      <c r="HU214" s="31"/>
      <c r="HV214" s="31"/>
      <c r="HW214" s="31"/>
      <c r="HX214" s="31"/>
      <c r="HY214" s="31"/>
      <c r="HZ214" s="31"/>
      <c r="IA214" s="31">
        <v>20</v>
      </c>
      <c r="IB214" s="37">
        <f t="shared" si="127"/>
        <v>25.435830409335303</v>
      </c>
      <c r="IC214" s="37">
        <f t="shared" si="128"/>
        <v>0.83682605825755163</v>
      </c>
      <c r="ID214" s="37">
        <f t="shared" si="129"/>
        <v>1.0456450415364758</v>
      </c>
      <c r="IE214" s="37">
        <f t="shared" si="126"/>
        <v>-0.21375887287937223</v>
      </c>
    </row>
    <row r="215" spans="1:239" x14ac:dyDescent="0.25">
      <c r="A215">
        <v>1986</v>
      </c>
      <c r="B215" s="34">
        <v>62.3</v>
      </c>
      <c r="C215" s="35">
        <f t="shared" si="33"/>
        <v>65.415726049583085</v>
      </c>
      <c r="D215" s="35">
        <f t="shared" si="34"/>
        <v>0.21618130714224557</v>
      </c>
      <c r="E215" s="35">
        <f t="shared" si="35"/>
        <v>-8.1098816153357345E-2</v>
      </c>
      <c r="F215" s="35">
        <f t="shared" si="32"/>
        <v>-2.9028335592944537E-3</v>
      </c>
      <c r="G215" s="31"/>
      <c r="H215" s="31"/>
      <c r="I215" s="31"/>
      <c r="J215" s="31"/>
      <c r="K215" s="31"/>
      <c r="L215" s="34">
        <v>88.34</v>
      </c>
      <c r="M215" s="35">
        <f t="shared" si="72"/>
        <v>88.342414859911798</v>
      </c>
      <c r="N215" s="35">
        <f t="shared" si="81"/>
        <v>2.7464115588139382E-2</v>
      </c>
      <c r="O215" s="35">
        <f t="shared" si="73"/>
        <v>-1.2651823311253266E-2</v>
      </c>
      <c r="P215" s="35">
        <f t="shared" si="74"/>
        <v>6.6288559912466318E-4</v>
      </c>
      <c r="Q215" s="31"/>
      <c r="R215" s="31"/>
      <c r="S215" s="31"/>
      <c r="T215" s="31"/>
      <c r="U215" s="31"/>
      <c r="V215" s="36"/>
      <c r="W215" s="36"/>
      <c r="X215" s="36"/>
      <c r="Y215" s="36"/>
      <c r="Z215" s="36"/>
      <c r="AA215" s="36">
        <v>100</v>
      </c>
      <c r="AB215" s="40">
        <f t="shared" si="102"/>
        <v>99.867341045685379</v>
      </c>
      <c r="AC215" s="41">
        <f t="shared" si="103"/>
        <v>2.2967513352390664E-2</v>
      </c>
      <c r="AD215" s="40">
        <f t="shared" si="104"/>
        <v>-0.25415232094202456</v>
      </c>
      <c r="AE215" s="40">
        <f t="shared" si="105"/>
        <v>0.35061120310898414</v>
      </c>
      <c r="AF215" s="31">
        <v>65</v>
      </c>
      <c r="AG215" s="37">
        <f t="shared" si="106"/>
        <v>65.450832488072791</v>
      </c>
      <c r="AH215" s="37">
        <f t="shared" si="107"/>
        <v>1.5050633706994272</v>
      </c>
      <c r="AI215" s="37">
        <f t="shared" si="108"/>
        <v>-1.9811559554513412</v>
      </c>
      <c r="AJ215" s="37">
        <f t="shared" si="109"/>
        <v>-1.2178917328271865</v>
      </c>
      <c r="AK215" s="31">
        <v>50.64</v>
      </c>
      <c r="AL215" s="31"/>
      <c r="AM215" s="31"/>
      <c r="AN215" s="31"/>
      <c r="AO215" s="31"/>
      <c r="AP215" s="31"/>
      <c r="AQ215" s="31"/>
      <c r="AR215" s="31"/>
      <c r="AS215" s="31"/>
      <c r="AT215" s="31"/>
      <c r="AU215" s="31"/>
      <c r="AV215" s="31"/>
      <c r="AW215" s="31"/>
      <c r="AX215" s="31"/>
      <c r="AY215" s="31"/>
      <c r="AZ215" s="31"/>
      <c r="BA215" s="31"/>
      <c r="BB215" s="31"/>
      <c r="BC215" s="31"/>
      <c r="BD215" s="31"/>
      <c r="BE215" s="34">
        <v>90.528999999999996</v>
      </c>
      <c r="BF215" s="38">
        <f t="shared" si="63"/>
        <v>94.867859155170535</v>
      </c>
      <c r="BG215" s="35">
        <f t="shared" si="71"/>
        <v>0.12049899224959824</v>
      </c>
      <c r="BH215" s="38">
        <f t="shared" si="64"/>
        <v>-0.21509527439561019</v>
      </c>
      <c r="BI215" s="38">
        <f t="shared" si="65"/>
        <v>4.3423734854987864E-2</v>
      </c>
      <c r="BJ215" s="31"/>
      <c r="BK215" s="31"/>
      <c r="BL215" s="31"/>
      <c r="BM215" s="31"/>
      <c r="BN215" s="31"/>
      <c r="BO215" s="31"/>
      <c r="BP215" s="31"/>
      <c r="BQ215" s="31"/>
      <c r="BR215" s="31"/>
      <c r="BS215" s="31"/>
      <c r="BT215" s="34">
        <v>10.92</v>
      </c>
      <c r="BU215" s="49">
        <f t="shared" si="110"/>
        <v>7.2646368149961926</v>
      </c>
      <c r="BV215" s="35">
        <f t="shared" si="111"/>
        <v>0.19095033897105151</v>
      </c>
      <c r="BW215" s="49">
        <f t="shared" si="112"/>
        <v>0.29073313295800485</v>
      </c>
      <c r="BX215" s="49">
        <f t="shared" si="113"/>
        <v>4.2509419992580462E-2</v>
      </c>
      <c r="BY215" s="32"/>
      <c r="BZ215" s="32"/>
      <c r="CA215" s="32"/>
      <c r="CB215" s="32"/>
      <c r="CC215" s="31"/>
      <c r="CD215" s="31"/>
      <c r="CE215" s="31"/>
      <c r="CF215" s="31"/>
      <c r="CG215" s="31"/>
      <c r="CH215" s="34"/>
      <c r="CI215" s="34"/>
      <c r="CJ215" s="34"/>
      <c r="CK215" s="34"/>
      <c r="CL215" s="34"/>
      <c r="CM215" s="33">
        <v>66.430000000000007</v>
      </c>
      <c r="CN215" s="47">
        <f t="shared" si="66"/>
        <v>76.130045250749632</v>
      </c>
      <c r="CO215" s="47">
        <f t="shared" si="67"/>
        <v>-5.5581535115105669E-2</v>
      </c>
      <c r="CP215" s="47">
        <f t="shared" si="68"/>
        <v>-7.3498838292717543E-4</v>
      </c>
      <c r="CQ215" s="34">
        <v>64.3</v>
      </c>
      <c r="CR215" s="35">
        <f t="shared" si="36"/>
        <v>68.70672588535966</v>
      </c>
      <c r="CS215" s="35">
        <f t="shared" si="37"/>
        <v>0.14468282814095931</v>
      </c>
      <c r="CT215" s="35">
        <f t="shared" si="38"/>
        <v>-8.6884644310567791E-2</v>
      </c>
      <c r="CU215" s="35">
        <f t="shared" si="39"/>
        <v>2.9376027388949249E-3</v>
      </c>
      <c r="CV215" s="34">
        <v>72.489999999999995</v>
      </c>
      <c r="CW215" s="35">
        <f t="shared" si="24"/>
        <v>74.263018214669316</v>
      </c>
      <c r="CX215" s="35">
        <f t="shared" si="25"/>
        <v>8.7898929298843298E-2</v>
      </c>
      <c r="CY215" s="35">
        <f t="shared" si="26"/>
        <v>-3.9828229608804222E-2</v>
      </c>
      <c r="CZ215" s="35">
        <f t="shared" si="27"/>
        <v>1.3754819428772847E-3</v>
      </c>
      <c r="DA215" s="34">
        <v>41.2</v>
      </c>
      <c r="DB215" s="35">
        <f t="shared" si="40"/>
        <v>42.532442436979451</v>
      </c>
      <c r="DC215" s="35">
        <f t="shared" si="41"/>
        <v>0.16275357108576355</v>
      </c>
      <c r="DD215" s="35">
        <f t="shared" si="42"/>
        <v>-2.8040771076749956E-2</v>
      </c>
      <c r="DE215" s="35">
        <f t="shared" si="43"/>
        <v>-3.5532526555091424E-3</v>
      </c>
      <c r="DF215" s="31">
        <v>48</v>
      </c>
      <c r="DG215" s="50">
        <f t="shared" si="114"/>
        <v>49.519411106460751</v>
      </c>
      <c r="DH215" s="37">
        <f t="shared" si="115"/>
        <v>1.0607437034034337</v>
      </c>
      <c r="DI215" s="50">
        <f t="shared" si="116"/>
        <v>-0.41716364807641643</v>
      </c>
      <c r="DJ215" s="50">
        <f t="shared" si="117"/>
        <v>-0.62087066560603466</v>
      </c>
      <c r="DK215" s="34">
        <v>99.7</v>
      </c>
      <c r="DL215" s="38">
        <f t="shared" si="75"/>
        <v>98.420958366256457</v>
      </c>
      <c r="DM215" s="38">
        <f t="shared" si="76"/>
        <v>1.6212062309889811E-2</v>
      </c>
      <c r="DN215" s="38">
        <f t="shared" si="77"/>
        <v>-1.0481868536214382E-2</v>
      </c>
      <c r="DO215" s="38">
        <f t="shared" si="78"/>
        <v>8.1905235870463448E-4</v>
      </c>
      <c r="DP215" s="31"/>
      <c r="DQ215" s="31"/>
      <c r="DR215" s="31"/>
      <c r="DS215" s="31"/>
      <c r="DT215" s="31"/>
      <c r="DU215" s="33"/>
      <c r="DV215" s="33"/>
      <c r="DW215" s="33"/>
      <c r="DX215" s="33"/>
      <c r="DY215" s="36"/>
      <c r="DZ215" s="36"/>
      <c r="EA215" s="36"/>
      <c r="EB215" s="36"/>
      <c r="EC215" s="36"/>
      <c r="ED215" s="31">
        <v>58</v>
      </c>
      <c r="EE215" s="37">
        <f t="shared" si="118"/>
        <v>48.708892824160813</v>
      </c>
      <c r="EF215" s="37">
        <f t="shared" si="119"/>
        <v>0.6838382912376374</v>
      </c>
      <c r="EG215" s="37">
        <f t="shared" si="120"/>
        <v>-0.12837108369340458</v>
      </c>
      <c r="EH215" s="37">
        <f t="shared" si="121"/>
        <v>-0.16384410141785277</v>
      </c>
      <c r="EI215" s="31">
        <v>6.5</v>
      </c>
      <c r="EJ215" s="37">
        <f t="shared" si="122"/>
        <v>8.6986147987903024</v>
      </c>
      <c r="EK215" s="37">
        <f t="shared" si="123"/>
        <v>0.15822336233195422</v>
      </c>
      <c r="EL215" s="37">
        <f t="shared" si="124"/>
        <v>0.16136899364055335</v>
      </c>
      <c r="EM215" s="37">
        <f t="shared" si="125"/>
        <v>1.3929883366874425E-2</v>
      </c>
      <c r="EN215" s="34">
        <v>51.9</v>
      </c>
      <c r="EO215" s="35">
        <f t="shared" si="90"/>
        <v>48.127332882681159</v>
      </c>
      <c r="EP215" s="35">
        <f t="shared" si="91"/>
        <v>0.78613458919086165</v>
      </c>
      <c r="EQ215" s="35">
        <f t="shared" si="92"/>
        <v>3.5070747820554145E-2</v>
      </c>
      <c r="ER215" s="35">
        <f t="shared" si="93"/>
        <v>-0.20542518543872715</v>
      </c>
      <c r="ES215" s="31"/>
      <c r="ET215" s="31"/>
      <c r="EU215" s="31"/>
      <c r="EV215" s="31"/>
      <c r="EW215" s="31"/>
      <c r="EX215" s="31"/>
      <c r="EY215" s="31"/>
      <c r="EZ215" s="31"/>
      <c r="FA215" s="31"/>
      <c r="FB215" s="31"/>
      <c r="FC215" s="31">
        <v>5</v>
      </c>
      <c r="FD215" s="37">
        <f t="shared" ref="FD215:FD241" si="134">FC$5/(1+FC$2*EXP(-FC$3*($A215-$A$215)))</f>
        <v>16.500516813145431</v>
      </c>
      <c r="FE215" s="37">
        <f t="shared" ref="FE215:FE241" si="135">((FC$2*FC$5*FC$3*EXP(FC$3*($A215-$A$215))/(EXP(FC$3*($A215-$A$215))+FC$2)^2)/8)</f>
        <v>0.28988662461138714</v>
      </c>
      <c r="FF215" s="37">
        <f t="shared" ref="FF215:FF241" si="136">-((FC$2*FC$5*(FC$3^2)*EXP(FC$3*($A215-$A$215))*(EXP(FC$3*($A215-$A$215))-FC$2))/((EXP(FC$3*($A215-$A$215))+FC$2)^3))</f>
        <v>0.25913056956256658</v>
      </c>
      <c r="FG215" s="37">
        <f t="shared" ref="FG215:FG241" si="137">(FC$2*FC$5*FC$3^3*EXP(FC$3*($A215-$A$215))*(EXP(2*FC$3*($A215-$A$215))-4*FC$2*EXP(FC$3*($A215-$A$215))+FC$2^2))/(EXP(FC$3*($A215-$A$215))+FC$2)^4</f>
        <v>1.0174779509039167E-2</v>
      </c>
      <c r="FH215" s="36"/>
      <c r="FI215" s="36"/>
      <c r="FJ215" s="36"/>
      <c r="FK215" s="36"/>
      <c r="FL215" s="36"/>
      <c r="FM215" s="36">
        <v>100</v>
      </c>
      <c r="FN215" s="40">
        <f t="shared" si="94"/>
        <v>99.987698583207958</v>
      </c>
      <c r="FO215" s="40">
        <f t="shared" si="95"/>
        <v>1.3253393607832393E-3</v>
      </c>
      <c r="FP215" s="40">
        <f t="shared" si="96"/>
        <v>-9.137462310679639E-3</v>
      </c>
      <c r="FQ215" s="40">
        <f t="shared" si="97"/>
        <v>7.8727636359078972E-3</v>
      </c>
      <c r="FR215" s="34">
        <v>99.9</v>
      </c>
      <c r="FS215" s="38">
        <f t="shared" si="130"/>
        <v>99.962596412479272</v>
      </c>
      <c r="FT215" s="38">
        <f t="shared" si="131"/>
        <v>8.388941605621046E-4</v>
      </c>
      <c r="FU215" s="38">
        <f t="shared" si="132"/>
        <v>-1.2037007322200305E-3</v>
      </c>
      <c r="FV215" s="38">
        <f t="shared" si="133"/>
        <v>2.1573197573840686E-4</v>
      </c>
      <c r="FW215" s="36">
        <v>99</v>
      </c>
      <c r="FX215" s="41">
        <f t="shared" si="98"/>
        <v>98.875992139038175</v>
      </c>
      <c r="FY215" s="41">
        <f t="shared" si="100"/>
        <v>1.715291164954883E-3</v>
      </c>
      <c r="FZ215" s="41">
        <f t="shared" si="99"/>
        <v>-1.5165664201635142E-3</v>
      </c>
      <c r="GA215" s="41">
        <f t="shared" si="101"/>
        <v>1.6718663522945017E-4</v>
      </c>
      <c r="GB215" s="33"/>
      <c r="GC215" s="33"/>
      <c r="GD215" s="33"/>
      <c r="GE215" s="33"/>
      <c r="GF215" s="31"/>
      <c r="GG215" s="31"/>
      <c r="GH215" s="31"/>
      <c r="GI215" s="31"/>
      <c r="GJ215" s="31"/>
      <c r="GK215" s="31"/>
      <c r="GL215" s="31"/>
      <c r="GM215" s="31"/>
      <c r="GN215" s="31"/>
      <c r="GO215" s="31"/>
      <c r="GP215" s="31"/>
      <c r="GQ215" s="31"/>
      <c r="GR215" s="31"/>
      <c r="GS215" s="31"/>
      <c r="GT215" s="31"/>
      <c r="GU215" s="31"/>
      <c r="GV215" s="31"/>
      <c r="GW215" s="31"/>
      <c r="GX215" s="33"/>
      <c r="GY215" s="33"/>
      <c r="GZ215" s="33"/>
      <c r="HA215" s="33"/>
      <c r="HB215" s="36"/>
      <c r="HC215" s="36"/>
      <c r="HD215" s="36"/>
      <c r="HE215" s="36"/>
      <c r="HF215" s="36"/>
      <c r="HG215" s="36">
        <v>92.25</v>
      </c>
      <c r="HH215" s="39">
        <f t="shared" si="86"/>
        <v>89.134360387376844</v>
      </c>
      <c r="HI215" s="40">
        <f t="shared" si="87"/>
        <v>3.8144909795836728E-2</v>
      </c>
      <c r="HJ215" s="39">
        <f t="shared" si="88"/>
        <v>-1.483113959422991E-2</v>
      </c>
      <c r="HK215" s="39">
        <f t="shared" si="89"/>
        <v>6.1210783896973762E-4</v>
      </c>
      <c r="HL215" s="31"/>
      <c r="HM215" s="45"/>
      <c r="HN215" s="45">
        <f t="shared" si="58"/>
        <v>3.0709090885632598E-5</v>
      </c>
      <c r="HO215" s="45">
        <f t="shared" si="45"/>
        <v>-9.1354982938521748E-5</v>
      </c>
      <c r="HP215" s="45">
        <f t="shared" si="46"/>
        <v>3.3970484296666167E-5</v>
      </c>
      <c r="HQ215" s="31"/>
      <c r="HR215" s="31"/>
      <c r="HS215" s="31"/>
      <c r="HT215" s="31"/>
      <c r="HU215" s="31"/>
      <c r="HV215" s="31"/>
      <c r="HW215" s="31"/>
      <c r="HX215" s="31"/>
      <c r="HY215" s="31"/>
      <c r="HZ215" s="31"/>
      <c r="IA215" s="31">
        <v>33</v>
      </c>
      <c r="IB215" s="37">
        <f t="shared" si="127"/>
        <v>32.608892108800937</v>
      </c>
      <c r="IC215" s="37">
        <f t="shared" si="128"/>
        <v>0.94981644716626235</v>
      </c>
      <c r="ID215" s="37">
        <f t="shared" si="129"/>
        <v>0.72824784924701236</v>
      </c>
      <c r="IE215" s="37">
        <f t="shared" si="126"/>
        <v>-0.41598796409008881</v>
      </c>
    </row>
    <row r="216" spans="1:239" x14ac:dyDescent="0.25">
      <c r="A216">
        <v>1987</v>
      </c>
      <c r="B216" s="34">
        <v>63.7</v>
      </c>
      <c r="C216" s="35">
        <f t="shared" si="33"/>
        <v>67.10418782402698</v>
      </c>
      <c r="D216" s="35">
        <f t="shared" si="34"/>
        <v>0.2058847336939823</v>
      </c>
      <c r="E216" s="35">
        <f t="shared" si="35"/>
        <v>-8.3471166647217918E-2</v>
      </c>
      <c r="F216" s="35">
        <f t="shared" si="32"/>
        <v>-1.8520342850691196E-3</v>
      </c>
      <c r="G216" s="31"/>
      <c r="H216" s="31"/>
      <c r="I216" s="31"/>
      <c r="J216" s="31"/>
      <c r="K216" s="31"/>
      <c r="L216" s="34">
        <v>88.96</v>
      </c>
      <c r="M216" s="35">
        <f t="shared" si="72"/>
        <v>88.55591123700124</v>
      </c>
      <c r="N216" s="35">
        <f t="shared" si="81"/>
        <v>2.5923509731303657E-2</v>
      </c>
      <c r="O216" s="35">
        <f t="shared" si="73"/>
        <v>-1.2002330204514827E-2</v>
      </c>
      <c r="P216" s="35">
        <f t="shared" si="74"/>
        <v>6.3612905820358966E-4</v>
      </c>
      <c r="Q216" s="31"/>
      <c r="R216" s="31"/>
      <c r="S216" s="31"/>
      <c r="T216" s="31"/>
      <c r="U216" s="31"/>
      <c r="V216" s="36"/>
      <c r="W216" s="36"/>
      <c r="X216" s="36"/>
      <c r="Y216" s="36"/>
      <c r="Z216" s="36"/>
      <c r="AA216" s="36">
        <v>100</v>
      </c>
      <c r="AB216" s="40">
        <f t="shared" si="102"/>
        <v>99.96682219329935</v>
      </c>
      <c r="AC216" s="41">
        <f t="shared" si="103"/>
        <v>5.7498627764043329E-3</v>
      </c>
      <c r="AD216" s="40">
        <f t="shared" si="104"/>
        <v>-6.3753363260354398E-2</v>
      </c>
      <c r="AE216" s="40">
        <f t="shared" si="105"/>
        <v>8.8301925193588052E-2</v>
      </c>
      <c r="AF216" s="31">
        <v>73</v>
      </c>
      <c r="AG216" s="37">
        <f t="shared" si="106"/>
        <v>76.339471268151854</v>
      </c>
      <c r="AH216" s="37">
        <f t="shared" si="107"/>
        <v>1.2021969375740089</v>
      </c>
      <c r="AI216" s="37">
        <f t="shared" si="108"/>
        <v>-2.6977062868425592</v>
      </c>
      <c r="AJ216" s="37">
        <f t="shared" si="109"/>
        <v>-0.22833854146993229</v>
      </c>
      <c r="AK216" s="31">
        <v>55.03</v>
      </c>
      <c r="AL216" s="31"/>
      <c r="AM216" s="31"/>
      <c r="AN216" s="31"/>
      <c r="AO216" s="31"/>
      <c r="AP216" s="31"/>
      <c r="AQ216" s="31"/>
      <c r="AR216" s="31"/>
      <c r="AS216" s="31"/>
      <c r="AT216" s="31"/>
      <c r="AU216" s="31"/>
      <c r="AV216" s="31"/>
      <c r="AW216" s="31"/>
      <c r="AX216" s="31"/>
      <c r="AY216" s="31"/>
      <c r="AZ216" s="31"/>
      <c r="BA216" s="31"/>
      <c r="BB216" s="31"/>
      <c r="BC216" s="31"/>
      <c r="BD216" s="31"/>
      <c r="BE216" s="34">
        <v>92.402000000000001</v>
      </c>
      <c r="BF216" s="38">
        <f t="shared" si="63"/>
        <v>95.73126508269803</v>
      </c>
      <c r="BG216" s="35">
        <f t="shared" si="71"/>
        <v>9.6188399619073175E-2</v>
      </c>
      <c r="BH216" s="38">
        <f t="shared" si="64"/>
        <v>-0.17496760413927226</v>
      </c>
      <c r="BI216" s="38">
        <f t="shared" si="65"/>
        <v>3.6871175259987066E-2</v>
      </c>
      <c r="BJ216" s="31"/>
      <c r="BK216" s="31"/>
      <c r="BL216" s="31"/>
      <c r="BM216" s="31"/>
      <c r="BN216" s="31"/>
      <c r="BO216" s="31"/>
      <c r="BP216" s="31"/>
      <c r="BQ216" s="31"/>
      <c r="BR216" s="31"/>
      <c r="BS216" s="31"/>
      <c r="BT216" s="34">
        <v>12.28</v>
      </c>
      <c r="BU216" s="49">
        <f t="shared" si="110"/>
        <v>8.944699019486956</v>
      </c>
      <c r="BV216" s="35">
        <f t="shared" si="111"/>
        <v>0.22994960690070398</v>
      </c>
      <c r="BW216" s="49">
        <f t="shared" si="112"/>
        <v>0.33312889368667975</v>
      </c>
      <c r="BX216" s="49">
        <f t="shared" si="113"/>
        <v>4.1730063325606616E-2</v>
      </c>
      <c r="BY216" s="32"/>
      <c r="BZ216" s="32"/>
      <c r="CA216" s="32"/>
      <c r="CB216" s="32"/>
      <c r="CC216" s="31"/>
      <c r="CD216" s="31"/>
      <c r="CE216" s="31"/>
      <c r="CF216" s="31"/>
      <c r="CG216" s="31"/>
      <c r="CH216" s="34"/>
      <c r="CI216" s="34"/>
      <c r="CJ216" s="34"/>
      <c r="CK216" s="34"/>
      <c r="CL216" s="34"/>
      <c r="CM216" s="33">
        <v>73.64</v>
      </c>
      <c r="CN216" s="47">
        <f t="shared" si="66"/>
        <v>77.492369388646125</v>
      </c>
      <c r="CO216" s="47">
        <f t="shared" si="67"/>
        <v>-5.6128518786730114E-2</v>
      </c>
      <c r="CP216" s="47">
        <f t="shared" si="68"/>
        <v>-3.6315104332779722E-4</v>
      </c>
      <c r="CQ216" s="34">
        <v>65.8</v>
      </c>
      <c r="CR216" s="35">
        <f t="shared" si="36"/>
        <v>69.821259070500162</v>
      </c>
      <c r="CS216" s="35">
        <f t="shared" si="37"/>
        <v>0.13401734489613229</v>
      </c>
      <c r="CT216" s="35">
        <f t="shared" si="38"/>
        <v>-8.3676832655662559E-2</v>
      </c>
      <c r="CU216" s="35">
        <f t="shared" si="39"/>
        <v>3.4552999450608896E-3</v>
      </c>
      <c r="CV216" s="34">
        <v>73.3</v>
      </c>
      <c r="CW216" s="35">
        <f t="shared" si="24"/>
        <v>74.946527608446402</v>
      </c>
      <c r="CX216" s="35">
        <f t="shared" si="25"/>
        <v>8.3007762160655918E-2</v>
      </c>
      <c r="CY216" s="35">
        <f t="shared" si="26"/>
        <v>-3.842007479884494E-2</v>
      </c>
      <c r="CZ216" s="35">
        <f t="shared" si="27"/>
        <v>1.4377285491662076E-3</v>
      </c>
      <c r="DA216" s="34">
        <v>43.1</v>
      </c>
      <c r="DB216" s="35">
        <f t="shared" si="40"/>
        <v>43.819873046931725</v>
      </c>
      <c r="DC216" s="35">
        <f t="shared" si="41"/>
        <v>0.15903374467738415</v>
      </c>
      <c r="DD216" s="35">
        <f t="shared" si="42"/>
        <v>-3.1416470608975879E-2</v>
      </c>
      <c r="DE216" s="35">
        <f t="shared" si="43"/>
        <v>-3.193514016064465E-3</v>
      </c>
      <c r="DF216" s="31">
        <v>53</v>
      </c>
      <c r="DG216" s="50">
        <f t="shared" si="114"/>
        <v>57.699859597738893</v>
      </c>
      <c r="DH216" s="37">
        <f t="shared" si="115"/>
        <v>0.97322370527148505</v>
      </c>
      <c r="DI216" s="50">
        <f t="shared" si="116"/>
        <v>-0.95001846410026203</v>
      </c>
      <c r="DJ216" s="50">
        <f t="shared" si="117"/>
        <v>-0.42398573385505295</v>
      </c>
      <c r="DK216" s="34">
        <v>99.7</v>
      </c>
      <c r="DL216" s="38">
        <f t="shared" si="75"/>
        <v>98.545547994107693</v>
      </c>
      <c r="DM216" s="38">
        <f t="shared" si="76"/>
        <v>1.4951800630861604E-2</v>
      </c>
      <c r="DN216" s="38">
        <f t="shared" si="77"/>
        <v>-9.6919233021396673E-3</v>
      </c>
      <c r="DO216" s="38">
        <f t="shared" si="78"/>
        <v>7.6142101210984619E-4</v>
      </c>
      <c r="DP216" s="31"/>
      <c r="DQ216" s="31"/>
      <c r="DR216" s="31"/>
      <c r="DS216" s="31"/>
      <c r="DT216" s="31"/>
      <c r="DU216" s="33"/>
      <c r="DV216" s="33"/>
      <c r="DW216" s="33"/>
      <c r="DX216" s="33"/>
      <c r="DY216" s="36"/>
      <c r="DZ216" s="36"/>
      <c r="EA216" s="36"/>
      <c r="EB216" s="36"/>
      <c r="EC216" s="36"/>
      <c r="ED216" s="31">
        <v>59</v>
      </c>
      <c r="EE216" s="37">
        <f t="shared" si="118"/>
        <v>54.088910638033646</v>
      </c>
      <c r="EF216" s="37">
        <f t="shared" si="119"/>
        <v>0.6579722703600539</v>
      </c>
      <c r="EG216" s="37">
        <f t="shared" si="120"/>
        <v>-0.28139915412629163</v>
      </c>
      <c r="EH216" s="37">
        <f t="shared" si="121"/>
        <v>-0.13942900215563681</v>
      </c>
      <c r="EI216" s="31">
        <v>8.91</v>
      </c>
      <c r="EJ216" s="37">
        <f t="shared" si="122"/>
        <v>10.047369811805156</v>
      </c>
      <c r="EK216" s="37">
        <f t="shared" si="123"/>
        <v>0.17924528928659988</v>
      </c>
      <c r="EL216" s="37">
        <f t="shared" si="124"/>
        <v>0.17479086450968487</v>
      </c>
      <c r="EM216" s="37">
        <f t="shared" si="125"/>
        <v>1.2781365159580574E-2</v>
      </c>
      <c r="EN216" s="34">
        <v>60.8</v>
      </c>
      <c r="EO216" s="35">
        <f t="shared" si="90"/>
        <v>54.399740172942103</v>
      </c>
      <c r="EP216" s="35">
        <f t="shared" si="91"/>
        <v>0.77772355125646297</v>
      </c>
      <c r="EQ216" s="35">
        <f t="shared" si="92"/>
        <v>-0.16818607954206427</v>
      </c>
      <c r="ER216" s="35">
        <f t="shared" si="93"/>
        <v>-0.19669795400387027</v>
      </c>
      <c r="ES216" s="31"/>
      <c r="ET216" s="31"/>
      <c r="EU216" s="31"/>
      <c r="EV216" s="31"/>
      <c r="EW216" s="31"/>
      <c r="EX216" s="31"/>
      <c r="EY216" s="31"/>
      <c r="EZ216" s="31"/>
      <c r="FA216" s="31"/>
      <c r="FB216" s="31"/>
      <c r="FC216" s="31">
        <v>15</v>
      </c>
      <c r="FD216" s="37">
        <f t="shared" si="134"/>
        <v>18.950642488483332</v>
      </c>
      <c r="FE216" s="37">
        <f t="shared" si="135"/>
        <v>0.32279798065669468</v>
      </c>
      <c r="FF216" s="37">
        <f t="shared" si="136"/>
        <v>0.26645652495850469</v>
      </c>
      <c r="FG216" s="37">
        <f t="shared" si="137"/>
        <v>4.2073935461308934E-3</v>
      </c>
      <c r="FH216" s="36"/>
      <c r="FI216" s="36"/>
      <c r="FJ216" s="36"/>
      <c r="FK216" s="36"/>
      <c r="FL216" s="36"/>
      <c r="FM216" s="36">
        <v>100</v>
      </c>
      <c r="FN216" s="40">
        <f t="shared" si="94"/>
        <v>99.994804621874039</v>
      </c>
      <c r="FO216" s="40">
        <f t="shared" si="95"/>
        <v>5.5978336457394233E-4</v>
      </c>
      <c r="FP216" s="40">
        <f t="shared" si="96"/>
        <v>-3.8599370650849846E-3</v>
      </c>
      <c r="FQ216" s="40">
        <f t="shared" si="97"/>
        <v>3.3266364091119856E-3</v>
      </c>
      <c r="FR216" s="34">
        <v>99.8</v>
      </c>
      <c r="FS216" s="38">
        <f t="shared" si="130"/>
        <v>99.968740117875456</v>
      </c>
      <c r="FT216" s="38">
        <f t="shared" si="131"/>
        <v>7.011451581031248E-4</v>
      </c>
      <c r="FU216" s="38">
        <f t="shared" si="132"/>
        <v>-1.0061730781400235E-3</v>
      </c>
      <c r="FV216" s="38">
        <f t="shared" si="133"/>
        <v>1.8037469081153053E-4</v>
      </c>
      <c r="FW216" s="36">
        <v>99</v>
      </c>
      <c r="FX216" s="41">
        <f t="shared" si="98"/>
        <v>98.888983301827025</v>
      </c>
      <c r="FY216" s="41">
        <f t="shared" si="100"/>
        <v>1.5357976488927921E-3</v>
      </c>
      <c r="FZ216" s="41">
        <f t="shared" si="99"/>
        <v>-1.3582253570633941E-3</v>
      </c>
      <c r="GA216" s="41">
        <f t="shared" si="101"/>
        <v>1.4981016284708033E-4</v>
      </c>
      <c r="GB216" s="33"/>
      <c r="GC216" s="33"/>
      <c r="GD216" s="33"/>
      <c r="GE216" s="33"/>
      <c r="GF216" s="31"/>
      <c r="GG216" s="31"/>
      <c r="GH216" s="31"/>
      <c r="GI216" s="31"/>
      <c r="GJ216" s="31"/>
      <c r="GK216" s="31"/>
      <c r="GL216" s="31"/>
      <c r="GM216" s="31"/>
      <c r="GN216" s="31"/>
      <c r="GO216" s="31"/>
      <c r="GP216" s="31"/>
      <c r="GQ216" s="31"/>
      <c r="GR216" s="31"/>
      <c r="GS216" s="31"/>
      <c r="GT216" s="31"/>
      <c r="GU216" s="31"/>
      <c r="GV216" s="31"/>
      <c r="GW216" s="31"/>
      <c r="GX216" s="33"/>
      <c r="GY216" s="33"/>
      <c r="GZ216" s="33"/>
      <c r="HA216" s="33"/>
      <c r="HB216" s="36"/>
      <c r="HC216" s="36"/>
      <c r="HD216" s="36"/>
      <c r="HE216" s="36"/>
      <c r="HF216" s="36"/>
      <c r="HG216" s="36">
        <v>92.5</v>
      </c>
      <c r="HH216" s="39">
        <f t="shared" si="86"/>
        <v>89.432205526953993</v>
      </c>
      <c r="HI216" s="40">
        <f t="shared" si="87"/>
        <v>3.6328979657082719E-2</v>
      </c>
      <c r="HJ216" s="39">
        <f t="shared" si="88"/>
        <v>-1.4226135449429536E-2</v>
      </c>
      <c r="HK216" s="39">
        <f t="shared" si="89"/>
        <v>5.9775373890424315E-4</v>
      </c>
      <c r="HL216" s="31"/>
      <c r="HM216" s="45"/>
      <c r="HN216" s="45">
        <f t="shared" si="58"/>
        <v>2.1172464301858286E-5</v>
      </c>
      <c r="HO216" s="45">
        <f t="shared" si="45"/>
        <v>-6.2985196770670634E-5</v>
      </c>
      <c r="HP216" s="45">
        <f t="shared" si="46"/>
        <v>2.3421331889093964E-5</v>
      </c>
      <c r="HQ216" s="31"/>
      <c r="HR216" s="31"/>
      <c r="HS216" s="31"/>
      <c r="HT216" s="31"/>
      <c r="HU216" s="31"/>
      <c r="HV216" s="31"/>
      <c r="HW216" s="31"/>
      <c r="HX216" s="31"/>
      <c r="HY216" s="31"/>
      <c r="HZ216" s="31"/>
      <c r="IA216" s="31">
        <v>47</v>
      </c>
      <c r="IB216" s="37">
        <f t="shared" si="127"/>
        <v>40.495486611327536</v>
      </c>
      <c r="IC216" s="37">
        <f t="shared" si="128"/>
        <v>1.0115913006004165</v>
      </c>
      <c r="ID216" s="37">
        <f t="shared" si="129"/>
        <v>0.23861974053709775</v>
      </c>
      <c r="IE216" s="37">
        <f t="shared" si="126"/>
        <v>-0.54399219674491361</v>
      </c>
    </row>
    <row r="217" spans="1:239" x14ac:dyDescent="0.25">
      <c r="A217">
        <v>1988</v>
      </c>
      <c r="B217" s="34">
        <v>65.8</v>
      </c>
      <c r="C217" s="35">
        <f t="shared" si="33"/>
        <v>68.709263260598121</v>
      </c>
      <c r="D217" s="35">
        <f t="shared" si="34"/>
        <v>0.1953559169059543</v>
      </c>
      <c r="E217" s="35">
        <f t="shared" si="35"/>
        <v>-8.4826505058118756E-2</v>
      </c>
      <c r="F217" s="35">
        <f t="shared" si="32"/>
        <v>-8.7191977051242933E-4</v>
      </c>
      <c r="G217" s="31"/>
      <c r="H217" s="31"/>
      <c r="I217" s="31"/>
      <c r="J217" s="31"/>
      <c r="K217" s="31"/>
      <c r="L217" s="34">
        <v>89.57</v>
      </c>
      <c r="M217" s="35">
        <f t="shared" si="72"/>
        <v>88.757403062583123</v>
      </c>
      <c r="N217" s="35">
        <f t="shared" si="81"/>
        <v>2.4462422474197821E-2</v>
      </c>
      <c r="O217" s="35">
        <f t="shared" si="73"/>
        <v>-1.137948634643504E-2</v>
      </c>
      <c r="P217" s="35">
        <f t="shared" si="74"/>
        <v>6.0960840171574485E-4</v>
      </c>
      <c r="Q217" s="31"/>
      <c r="R217" s="31"/>
      <c r="S217" s="31"/>
      <c r="T217" s="31"/>
      <c r="U217" s="31"/>
      <c r="V217" s="36"/>
      <c r="W217" s="36"/>
      <c r="X217" s="36"/>
      <c r="Y217" s="36"/>
      <c r="Z217" s="36"/>
      <c r="AA217" s="36"/>
      <c r="AB217" s="36"/>
      <c r="AC217" s="36"/>
      <c r="AD217" s="36"/>
      <c r="AE217" s="36"/>
      <c r="AF217" s="31">
        <v>83</v>
      </c>
      <c r="AG217" s="37">
        <f t="shared" si="106"/>
        <v>84.603664762008066</v>
      </c>
      <c r="AH217" s="37">
        <f t="shared" si="107"/>
        <v>0.86697896139636133</v>
      </c>
      <c r="AI217" s="37">
        <f t="shared" si="108"/>
        <v>-2.5558928827685832</v>
      </c>
      <c r="AJ217" s="37">
        <f t="shared" si="109"/>
        <v>0.42956706556727153</v>
      </c>
      <c r="AK217" s="31">
        <v>60.21</v>
      </c>
      <c r="AL217" s="31"/>
      <c r="AM217" s="31"/>
      <c r="AN217" s="31"/>
      <c r="AO217" s="31"/>
      <c r="AP217" s="31"/>
      <c r="AQ217" s="31"/>
      <c r="AR217" s="31"/>
      <c r="AS217" s="31"/>
      <c r="AT217" s="31"/>
      <c r="AU217" s="31"/>
      <c r="AV217" s="31"/>
      <c r="AW217" s="31"/>
      <c r="AX217" s="31"/>
      <c r="AY217" s="31"/>
      <c r="AZ217" s="31"/>
      <c r="BA217" s="31"/>
      <c r="BB217" s="31"/>
      <c r="BC217" s="31"/>
      <c r="BD217" s="31"/>
      <c r="BE217" s="34">
        <v>93.311999999999998</v>
      </c>
      <c r="BF217" s="38">
        <f t="shared" si="63"/>
        <v>96.419171258216224</v>
      </c>
      <c r="BG217" s="35">
        <f t="shared" si="71"/>
        <v>7.6491253781548668E-2</v>
      </c>
      <c r="BH217" s="38">
        <f t="shared" si="64"/>
        <v>-0.14120864325899402</v>
      </c>
      <c r="BI217" s="38">
        <f t="shared" si="65"/>
        <v>3.0743556427803454E-2</v>
      </c>
      <c r="BJ217" s="31"/>
      <c r="BK217" s="31"/>
      <c r="BL217" s="31"/>
      <c r="BM217" s="31"/>
      <c r="BN217" s="31"/>
      <c r="BO217" s="31"/>
      <c r="BP217" s="31"/>
      <c r="BQ217" s="31"/>
      <c r="BR217" s="31"/>
      <c r="BS217" s="31"/>
      <c r="BT217" s="34">
        <v>13.64</v>
      </c>
      <c r="BU217" s="49">
        <f t="shared" si="110"/>
        <v>10.957674240878603</v>
      </c>
      <c r="BV217" s="35">
        <f t="shared" si="111"/>
        <v>0.27412368921024571</v>
      </c>
      <c r="BW217" s="49">
        <f t="shared" si="112"/>
        <v>0.37286693318259329</v>
      </c>
      <c r="BX217" s="49">
        <f t="shared" si="113"/>
        <v>3.6970994323013817E-2</v>
      </c>
      <c r="BY217" s="32"/>
      <c r="BZ217" s="32"/>
      <c r="CA217" s="32"/>
      <c r="CB217" s="32"/>
      <c r="CC217" s="31"/>
      <c r="CD217" s="31"/>
      <c r="CE217" s="31"/>
      <c r="CF217" s="31"/>
      <c r="CG217" s="31"/>
      <c r="CH217" s="34"/>
      <c r="CI217" s="34"/>
      <c r="CJ217" s="34"/>
      <c r="CK217" s="34"/>
      <c r="CL217" s="34"/>
      <c r="CM217" s="33">
        <v>79.11</v>
      </c>
      <c r="CN217" s="47">
        <f t="shared" si="66"/>
        <v>78.798594920848984</v>
      </c>
      <c r="CO217" s="47">
        <f t="shared" si="67"/>
        <v>-5.6316688335541598E-2</v>
      </c>
      <c r="CP217" s="47">
        <f t="shared" si="68"/>
        <v>-1.783693033487532E-5</v>
      </c>
      <c r="CQ217" s="34">
        <v>66.8</v>
      </c>
      <c r="CR217" s="35">
        <f t="shared" si="36"/>
        <v>70.85215298807482</v>
      </c>
      <c r="CS217" s="35">
        <f t="shared" si="37"/>
        <v>0.12378241047828754</v>
      </c>
      <c r="CT217" s="35">
        <f t="shared" si="38"/>
        <v>-8.0017667539197562E-2</v>
      </c>
      <c r="CU217" s="35">
        <f t="shared" si="39"/>
        <v>3.8422130445705427E-3</v>
      </c>
      <c r="CV217" s="34">
        <v>74.319999999999993</v>
      </c>
      <c r="CW217" s="35">
        <f t="shared" si="24"/>
        <v>75.591621356194636</v>
      </c>
      <c r="CX217" s="35">
        <f t="shared" si="25"/>
        <v>7.829612616133233E-2</v>
      </c>
      <c r="CY217" s="35">
        <f t="shared" si="26"/>
        <v>-3.6958690009463009E-2</v>
      </c>
      <c r="CZ217" s="35">
        <f t="shared" si="27"/>
        <v>1.4822241858177244E-3</v>
      </c>
      <c r="DA217" s="34">
        <v>43.9</v>
      </c>
      <c r="DB217" s="35">
        <f t="shared" si="40"/>
        <v>45.075918236864474</v>
      </c>
      <c r="DC217" s="35">
        <f t="shared" si="41"/>
        <v>0.15491497258744363</v>
      </c>
      <c r="DD217" s="35">
        <f t="shared" si="42"/>
        <v>-3.4420005072603448E-2</v>
      </c>
      <c r="DE217" s="35">
        <f t="shared" si="43"/>
        <v>-2.8103945870402952E-3</v>
      </c>
      <c r="DF217" s="31">
        <v>62</v>
      </c>
      <c r="DG217" s="50">
        <f t="shared" si="114"/>
        <v>64.950714644743641</v>
      </c>
      <c r="DH217" s="37">
        <f t="shared" si="115"/>
        <v>0.83336389302650304</v>
      </c>
      <c r="DI217" s="50">
        <f t="shared" si="116"/>
        <v>-1.2440469553361599</v>
      </c>
      <c r="DJ217" s="50">
        <f t="shared" si="117"/>
        <v>-0.16373971046885183</v>
      </c>
      <c r="DK217" s="34">
        <v>99.7</v>
      </c>
      <c r="DL217" s="38">
        <f t="shared" si="75"/>
        <v>98.660441040849761</v>
      </c>
      <c r="DM217" s="38">
        <f t="shared" si="76"/>
        <v>1.3786752511111E-2</v>
      </c>
      <c r="DN217" s="38">
        <f t="shared" si="77"/>
        <v>-8.9578767705060635E-3</v>
      </c>
      <c r="DO217" s="38">
        <f t="shared" si="78"/>
        <v>7.0723824790086727E-4</v>
      </c>
      <c r="DP217" s="31"/>
      <c r="DQ217" s="31"/>
      <c r="DR217" s="31"/>
      <c r="DS217" s="31"/>
      <c r="DT217" s="31"/>
      <c r="DU217" s="33"/>
      <c r="DV217" s="33"/>
      <c r="DW217" s="33"/>
      <c r="DX217" s="33"/>
      <c r="DY217" s="36"/>
      <c r="DZ217" s="36"/>
      <c r="EA217" s="36"/>
      <c r="EB217" s="36"/>
      <c r="EC217" s="36"/>
      <c r="ED217" s="31">
        <v>58</v>
      </c>
      <c r="EE217" s="37">
        <f t="shared" si="118"/>
        <v>59.190193913643228</v>
      </c>
      <c r="EF217" s="37">
        <f t="shared" si="119"/>
        <v>0.6148155869689601</v>
      </c>
      <c r="EG217" s="37">
        <f t="shared" si="120"/>
        <v>-0.4028267691971873</v>
      </c>
      <c r="EH217" s="37">
        <f t="shared" si="121"/>
        <v>-0.10188171728073465</v>
      </c>
      <c r="EI217" s="31">
        <v>11.75</v>
      </c>
      <c r="EJ217" s="37">
        <f t="shared" si="122"/>
        <v>11.570785325345266</v>
      </c>
      <c r="EK217" s="37">
        <f t="shared" si="123"/>
        <v>0.20185579098329748</v>
      </c>
      <c r="EL217" s="37">
        <f t="shared" si="124"/>
        <v>0.18664078276026569</v>
      </c>
      <c r="EM217" s="37">
        <f t="shared" si="125"/>
        <v>1.0760792400089977E-2</v>
      </c>
      <c r="EN217" s="34">
        <v>66.8</v>
      </c>
      <c r="EO217" s="35">
        <f t="shared" si="90"/>
        <v>60.505748276508797</v>
      </c>
      <c r="EP217" s="35">
        <f t="shared" si="91"/>
        <v>0.7449774996841706</v>
      </c>
      <c r="EQ217" s="35">
        <f t="shared" si="92"/>
        <v>-0.35028829179713317</v>
      </c>
      <c r="ER217" s="35">
        <f t="shared" si="93"/>
        <v>-0.16406612491258091</v>
      </c>
      <c r="ES217" s="31"/>
      <c r="ET217" s="31"/>
      <c r="EU217" s="31"/>
      <c r="EV217" s="31"/>
      <c r="EW217" s="31"/>
      <c r="EX217" s="31"/>
      <c r="EY217" s="31"/>
      <c r="EZ217" s="31"/>
      <c r="FA217" s="31"/>
      <c r="FB217" s="31"/>
      <c r="FC217" s="31">
        <v>21</v>
      </c>
      <c r="FD217" s="37">
        <f t="shared" si="134"/>
        <v>21.666660469102297</v>
      </c>
      <c r="FE217" s="37">
        <f t="shared" si="135"/>
        <v>0.356218717853381</v>
      </c>
      <c r="FF217" s="37">
        <f t="shared" si="136"/>
        <v>0.26701703556689893</v>
      </c>
      <c r="FG217" s="37">
        <f t="shared" si="137"/>
        <v>-3.3386244629324707E-3</v>
      </c>
      <c r="FH217" s="36"/>
      <c r="FI217" s="36"/>
      <c r="FJ217" s="36"/>
      <c r="FK217" s="36"/>
      <c r="FL217" s="36"/>
      <c r="FM217" s="36">
        <v>100</v>
      </c>
      <c r="FN217" s="40">
        <f t="shared" si="94"/>
        <v>99.997805875026344</v>
      </c>
      <c r="FO217" s="40">
        <f t="shared" si="95"/>
        <v>2.3641619428230114E-4</v>
      </c>
      <c r="FP217" s="40">
        <f t="shared" si="96"/>
        <v>-1.6302849825710715E-3</v>
      </c>
      <c r="FQ217" s="40">
        <f t="shared" si="97"/>
        <v>1.4052085627013213E-3</v>
      </c>
      <c r="FR217" s="34">
        <v>99.9</v>
      </c>
      <c r="FS217" s="38">
        <f t="shared" si="130"/>
        <v>99.973874956104666</v>
      </c>
      <c r="FT217" s="38">
        <f t="shared" si="131"/>
        <v>5.8600313414189115E-4</v>
      </c>
      <c r="FU217" s="38">
        <f t="shared" si="132"/>
        <v>-8.4102579968022115E-4</v>
      </c>
      <c r="FV217" s="38">
        <f t="shared" si="133"/>
        <v>1.5080007406581008E-4</v>
      </c>
      <c r="FW217" s="36">
        <v>99</v>
      </c>
      <c r="FX217" s="41">
        <f t="shared" si="98"/>
        <v>98.900614867974653</v>
      </c>
      <c r="FY217" s="41">
        <f t="shared" si="100"/>
        <v>1.3750490509091854E-3</v>
      </c>
      <c r="FZ217" s="41">
        <f t="shared" si="99"/>
        <v>-1.2163492586098096E-3</v>
      </c>
      <c r="GA217" s="41">
        <f t="shared" si="101"/>
        <v>1.3422485051086433E-4</v>
      </c>
      <c r="GB217" s="33"/>
      <c r="GC217" s="33"/>
      <c r="GD217" s="33"/>
      <c r="GE217" s="33"/>
      <c r="GF217" s="31"/>
      <c r="GG217" s="31"/>
      <c r="GH217" s="31"/>
      <c r="GI217" s="31"/>
      <c r="GJ217" s="31"/>
      <c r="GK217" s="31"/>
      <c r="GL217" s="31"/>
      <c r="GM217" s="31"/>
      <c r="GN217" s="31"/>
      <c r="GO217" s="31"/>
      <c r="GP217" s="31"/>
      <c r="GQ217" s="31"/>
      <c r="GR217" s="31"/>
      <c r="GS217" s="31"/>
      <c r="GT217" s="31"/>
      <c r="GU217" s="31"/>
      <c r="GV217" s="31"/>
      <c r="GW217" s="31"/>
      <c r="GX217" s="33"/>
      <c r="GY217" s="33"/>
      <c r="GZ217" s="33"/>
      <c r="HA217" s="33"/>
      <c r="HB217" s="36"/>
      <c r="HC217" s="36"/>
      <c r="HD217" s="36"/>
      <c r="HE217" s="36"/>
      <c r="HF217" s="36"/>
      <c r="HG217" s="36">
        <v>92.75</v>
      </c>
      <c r="HH217" s="39">
        <f t="shared" si="86"/>
        <v>89.715823299856453</v>
      </c>
      <c r="HI217" s="40">
        <f t="shared" si="87"/>
        <v>3.4587760434277803E-2</v>
      </c>
      <c r="HJ217" s="39">
        <f t="shared" si="88"/>
        <v>-1.3635897840677673E-2</v>
      </c>
      <c r="HK217" s="39">
        <f t="shared" si="89"/>
        <v>5.8260199205442198E-4</v>
      </c>
      <c r="HL217" s="31"/>
      <c r="HM217" s="45"/>
      <c r="HN217" s="45">
        <f t="shared" si="58"/>
        <v>1.4597392976541654E-5</v>
      </c>
      <c r="HO217" s="45">
        <f t="shared" si="45"/>
        <v>-4.3425379457616484E-5</v>
      </c>
      <c r="HP217" s="45">
        <f t="shared" si="46"/>
        <v>1.6148017151047E-5</v>
      </c>
      <c r="HQ217" s="31"/>
      <c r="HR217" s="31"/>
      <c r="HS217" s="31"/>
      <c r="HT217" s="31"/>
      <c r="HU217" s="31"/>
      <c r="HV217" s="31"/>
      <c r="HW217" s="31"/>
      <c r="HX217" s="31"/>
      <c r="HY217" s="31"/>
      <c r="HZ217" s="31"/>
      <c r="IA217" s="31">
        <v>56</v>
      </c>
      <c r="IB217" s="37">
        <f t="shared" si="127"/>
        <v>48.615404003307944</v>
      </c>
      <c r="IC217" s="37">
        <f t="shared" si="128"/>
        <v>1.0068479361028246</v>
      </c>
      <c r="ID217" s="37">
        <f t="shared" si="129"/>
        <v>-0.31278589925450384</v>
      </c>
      <c r="IE217" s="37">
        <f t="shared" si="126"/>
        <v>-0.5337264236563054</v>
      </c>
    </row>
    <row r="218" spans="1:239" x14ac:dyDescent="0.25">
      <c r="A218">
        <v>1989</v>
      </c>
      <c r="B218" s="34">
        <v>67.900000000000006</v>
      </c>
      <c r="C218" s="35">
        <f t="shared" si="33"/>
        <v>70.229590404300254</v>
      </c>
      <c r="D218" s="35">
        <f t="shared" si="34"/>
        <v>0.18471720422712051</v>
      </c>
      <c r="E218" s="35">
        <f t="shared" si="35"/>
        <v>-8.5243966669229315E-2</v>
      </c>
      <c r="F218" s="35">
        <f t="shared" si="32"/>
        <v>2.148684526118253E-5</v>
      </c>
      <c r="G218" s="31"/>
      <c r="H218" s="31"/>
      <c r="I218" s="31"/>
      <c r="J218" s="31"/>
      <c r="K218" s="31"/>
      <c r="L218" s="34">
        <v>90.19</v>
      </c>
      <c r="M218" s="35">
        <f t="shared" si="72"/>
        <v>88.947513205308496</v>
      </c>
      <c r="N218" s="35">
        <f t="shared" si="81"/>
        <v>2.3077539965213466E-2</v>
      </c>
      <c r="O218" s="35">
        <f t="shared" si="73"/>
        <v>-1.0782995168428093E-2</v>
      </c>
      <c r="P218" s="35">
        <f t="shared" si="74"/>
        <v>5.8344184095009729E-4</v>
      </c>
      <c r="Q218" s="31"/>
      <c r="R218" s="31"/>
      <c r="S218" s="31"/>
      <c r="T218" s="31"/>
      <c r="U218" s="31"/>
      <c r="V218" s="36"/>
      <c r="W218" s="36"/>
      <c r="X218" s="36"/>
      <c r="Y218" s="36"/>
      <c r="Z218" s="36"/>
      <c r="AA218" s="36"/>
      <c r="AB218" s="36"/>
      <c r="AC218" s="36"/>
      <c r="AD218" s="36"/>
      <c r="AE218" s="36"/>
      <c r="AF218" s="31">
        <v>90</v>
      </c>
      <c r="AG218" s="37">
        <f t="shared" si="106"/>
        <v>90.346347367529773</v>
      </c>
      <c r="AH218" s="37">
        <f t="shared" si="107"/>
        <v>0.58050276258243094</v>
      </c>
      <c r="AI218" s="37">
        <f t="shared" si="108"/>
        <v>-1.9953565367447834</v>
      </c>
      <c r="AJ218" s="37">
        <f t="shared" si="109"/>
        <v>0.62765414039109835</v>
      </c>
      <c r="AK218" s="31">
        <v>60.03</v>
      </c>
      <c r="AL218" s="31"/>
      <c r="AM218" s="31"/>
      <c r="AN218" s="31"/>
      <c r="AO218" s="31"/>
      <c r="AP218" s="31"/>
      <c r="AQ218" s="31"/>
      <c r="AR218" s="31"/>
      <c r="AS218" s="31"/>
      <c r="AT218" s="31"/>
      <c r="AU218" s="31"/>
      <c r="AV218" s="31"/>
      <c r="AW218" s="31"/>
      <c r="AX218" s="31"/>
      <c r="AY218" s="31"/>
      <c r="AZ218" s="31"/>
      <c r="BA218" s="31"/>
      <c r="BB218" s="31"/>
      <c r="BC218" s="31"/>
      <c r="BD218" s="31"/>
      <c r="BE218" s="34">
        <v>94.075000000000003</v>
      </c>
      <c r="BF218" s="38">
        <f t="shared" si="63"/>
        <v>96.965384244178892</v>
      </c>
      <c r="BG218" s="35">
        <f t="shared" si="71"/>
        <v>6.0644067808839935E-2</v>
      </c>
      <c r="BH218" s="38">
        <f t="shared" si="64"/>
        <v>-0.11325685401612445</v>
      </c>
      <c r="BI218" s="38">
        <f t="shared" si="65"/>
        <v>2.5281724616599714E-2</v>
      </c>
      <c r="BJ218" s="31"/>
      <c r="BK218" s="31"/>
      <c r="BL218" s="31"/>
      <c r="BM218" s="31"/>
      <c r="BN218" s="31"/>
      <c r="BO218" s="31"/>
      <c r="BP218" s="31"/>
      <c r="BQ218" s="31"/>
      <c r="BR218" s="31"/>
      <c r="BS218" s="31"/>
      <c r="BT218" s="34">
        <v>15</v>
      </c>
      <c r="BU218" s="49">
        <f t="shared" si="110"/>
        <v>13.342913555859905</v>
      </c>
      <c r="BV218" s="35">
        <f t="shared" si="111"/>
        <v>0.32286408072278622</v>
      </c>
      <c r="BW218" s="49">
        <f t="shared" si="112"/>
        <v>0.40531061353120335</v>
      </c>
      <c r="BX218" s="49">
        <f t="shared" si="113"/>
        <v>2.6942066542684856E-2</v>
      </c>
      <c r="BY218" s="32"/>
      <c r="BZ218" s="32"/>
      <c r="CA218" s="32"/>
      <c r="CB218" s="32"/>
      <c r="CC218" s="31"/>
      <c r="CD218" s="31"/>
      <c r="CE218" s="31"/>
      <c r="CF218" s="31"/>
      <c r="CG218" s="31"/>
      <c r="CH218" s="34"/>
      <c r="CI218" s="34"/>
      <c r="CJ218" s="34"/>
      <c r="CK218" s="34"/>
      <c r="CL218" s="34"/>
      <c r="CM218" s="33">
        <v>74.75</v>
      </c>
      <c r="CN218" s="47">
        <f t="shared" si="66"/>
        <v>80.048531357050393</v>
      </c>
      <c r="CO218" s="47">
        <f t="shared" si="67"/>
        <v>-5.6173848769909294E-2</v>
      </c>
      <c r="CP218" s="47">
        <f t="shared" si="68"/>
        <v>2.9853729689247369E-4</v>
      </c>
      <c r="CQ218" s="34">
        <v>67.8</v>
      </c>
      <c r="CR218" s="35">
        <f t="shared" si="36"/>
        <v>71.803056402840028</v>
      </c>
      <c r="CS218" s="35">
        <f t="shared" si="37"/>
        <v>0.11402651971331218</v>
      </c>
      <c r="CT218" s="35">
        <f t="shared" si="38"/>
        <v>-7.6031853796582866E-2</v>
      </c>
      <c r="CU218" s="35">
        <f t="shared" si="39"/>
        <v>4.1108328675729059E-3</v>
      </c>
      <c r="CV218" s="34">
        <v>75.400000000000006</v>
      </c>
      <c r="CW218" s="35">
        <f t="shared" si="24"/>
        <v>76.19975943437872</v>
      </c>
      <c r="CX218" s="35">
        <f t="shared" si="25"/>
        <v>7.3769601074506252E-2</v>
      </c>
      <c r="CY218" s="35">
        <f t="shared" si="26"/>
        <v>-3.5460973955410126E-2</v>
      </c>
      <c r="CZ218" s="35">
        <f t="shared" si="27"/>
        <v>1.5106773318230248E-3</v>
      </c>
      <c r="DA218" s="34">
        <v>44.7</v>
      </c>
      <c r="DB218" s="35">
        <f t="shared" si="40"/>
        <v>46.297576052990408</v>
      </c>
      <c r="DC218" s="35">
        <f t="shared" si="41"/>
        <v>0.15044505298625366</v>
      </c>
      <c r="DD218" s="35">
        <f t="shared" si="42"/>
        <v>-3.7032400251440487E-2</v>
      </c>
      <c r="DE218" s="35">
        <f t="shared" si="43"/>
        <v>-2.4126873196420049E-3</v>
      </c>
      <c r="DF218" s="31">
        <v>71</v>
      </c>
      <c r="DG218" s="50">
        <f t="shared" si="114"/>
        <v>70.978305115195013</v>
      </c>
      <c r="DH218" s="37">
        <f t="shared" si="115"/>
        <v>0.67254555635248181</v>
      </c>
      <c r="DI218" s="50">
        <f t="shared" si="116"/>
        <v>-1.2928246398955596</v>
      </c>
      <c r="DJ218" s="50">
        <f t="shared" si="117"/>
        <v>5.2815371469290606E-2</v>
      </c>
      <c r="DK218" s="34">
        <v>99.7</v>
      </c>
      <c r="DL218" s="38">
        <f t="shared" si="75"/>
        <v>98.766371836043106</v>
      </c>
      <c r="DM218" s="38">
        <f t="shared" si="76"/>
        <v>1.2710143967803693E-2</v>
      </c>
      <c r="DN218" s="38">
        <f t="shared" si="77"/>
        <v>-8.2763334312785548E-3</v>
      </c>
      <c r="DO218" s="38">
        <f t="shared" si="78"/>
        <v>6.5639513142544685E-4</v>
      </c>
      <c r="DP218" s="31"/>
      <c r="DQ218" s="31"/>
      <c r="DR218" s="31"/>
      <c r="DS218" s="31"/>
      <c r="DT218" s="31"/>
      <c r="DU218" s="33"/>
      <c r="DV218" s="33"/>
      <c r="DW218" s="33"/>
      <c r="DX218" s="33"/>
      <c r="DY218" s="36"/>
      <c r="DZ218" s="36"/>
      <c r="EA218" s="36"/>
      <c r="EB218" s="36"/>
      <c r="EC218" s="36"/>
      <c r="ED218" s="51">
        <v>59</v>
      </c>
      <c r="EE218" s="37">
        <f t="shared" si="118"/>
        <v>63.892084110882031</v>
      </c>
      <c r="EF218" s="37">
        <f t="shared" si="119"/>
        <v>0.55897666137830104</v>
      </c>
      <c r="EG218" s="37">
        <f t="shared" si="120"/>
        <v>-0.48346393983222646</v>
      </c>
      <c r="EH218" s="37">
        <f t="shared" si="121"/>
        <v>-5.9217713481805344E-2</v>
      </c>
      <c r="EI218" s="31">
        <v>13.8</v>
      </c>
      <c r="EJ218" s="37">
        <f t="shared" si="122"/>
        <v>13.280632570557691</v>
      </c>
      <c r="EK218" s="37">
        <f t="shared" si="123"/>
        <v>0.22580087948421565</v>
      </c>
      <c r="EL218" s="37">
        <f t="shared" si="124"/>
        <v>0.1959763442081208</v>
      </c>
      <c r="EM218" s="37">
        <f t="shared" si="125"/>
        <v>7.7336268805651776E-3</v>
      </c>
      <c r="EN218" s="34">
        <v>72.8</v>
      </c>
      <c r="EO218" s="35">
        <f t="shared" si="90"/>
        <v>66.264956082946313</v>
      </c>
      <c r="EP218" s="35">
        <f t="shared" si="91"/>
        <v>0.69188831551428298</v>
      </c>
      <c r="EQ218" s="35">
        <f t="shared" si="92"/>
        <v>-0.49104842804255622</v>
      </c>
      <c r="ER218" s="35">
        <f t="shared" si="93"/>
        <v>-0.11571060021798521</v>
      </c>
      <c r="ES218" s="51"/>
      <c r="ET218" s="31"/>
      <c r="EU218" s="31"/>
      <c r="EV218" s="31"/>
      <c r="EW218" s="31"/>
      <c r="EX218" s="51"/>
      <c r="EY218" s="31"/>
      <c r="EZ218" s="31"/>
      <c r="FA218" s="31"/>
      <c r="FB218" s="31"/>
      <c r="FC218" s="31">
        <v>25</v>
      </c>
      <c r="FD218" s="37">
        <f t="shared" si="134"/>
        <v>24.649006019505947</v>
      </c>
      <c r="FE218" s="37">
        <f t="shared" si="135"/>
        <v>0.38920772461823805</v>
      </c>
      <c r="FF218" s="37">
        <f t="shared" si="136"/>
        <v>0.25931965902108467</v>
      </c>
      <c r="FG218" s="37">
        <f t="shared" si="137"/>
        <v>-1.2255953005888649E-2</v>
      </c>
      <c r="FH218" s="36"/>
      <c r="FI218" s="36"/>
      <c r="FJ218" s="36"/>
      <c r="FK218" s="36"/>
      <c r="FL218" s="36"/>
      <c r="FM218" s="36">
        <v>100</v>
      </c>
      <c r="FN218" s="40">
        <f t="shared" si="94"/>
        <v>99.999073387766174</v>
      </c>
      <c r="FO218" s="40">
        <f t="shared" si="95"/>
        <v>9.9843407864473843E-5</v>
      </c>
      <c r="FP218" s="40">
        <f t="shared" si="96"/>
        <v>-6.8852024061934799E-4</v>
      </c>
      <c r="FQ218" s="40">
        <f t="shared" si="97"/>
        <v>5.9349353432477329E-4</v>
      </c>
      <c r="FR218" s="34">
        <v>99.9</v>
      </c>
      <c r="FS218" s="38">
        <f t="shared" si="130"/>
        <v>99.978166515239096</v>
      </c>
      <c r="FT218" s="38">
        <f t="shared" si="131"/>
        <v>4.897614632532769E-4</v>
      </c>
      <c r="FU218" s="38">
        <f t="shared" si="132"/>
        <v>-7.0296108468532429E-4</v>
      </c>
      <c r="FV218" s="38">
        <f t="shared" si="133"/>
        <v>1.2606605460507619E-4</v>
      </c>
      <c r="FW218" s="36">
        <v>99</v>
      </c>
      <c r="FX218" s="41">
        <f t="shared" si="98"/>
        <v>98.911028855065553</v>
      </c>
      <c r="FY218" s="41">
        <f t="shared" si="100"/>
        <v>1.2310953154648714E-3</v>
      </c>
      <c r="FZ218" s="41">
        <f t="shared" si="99"/>
        <v>-1.0892393578470106E-3</v>
      </c>
      <c r="GA218" s="41">
        <f t="shared" si="101"/>
        <v>1.2024902669365821E-4</v>
      </c>
      <c r="GB218" s="33"/>
      <c r="GC218" s="33"/>
      <c r="GD218" s="33"/>
      <c r="GE218" s="33"/>
      <c r="GF218" s="31"/>
      <c r="GG218" s="31"/>
      <c r="GH218" s="31"/>
      <c r="GI218" s="31"/>
      <c r="GJ218" s="31"/>
      <c r="GK218" s="31"/>
      <c r="GL218" s="31"/>
      <c r="GM218" s="31"/>
      <c r="GN218" s="31"/>
      <c r="GO218" s="31"/>
      <c r="GP218" s="31"/>
      <c r="GQ218" s="31"/>
      <c r="GR218" s="31"/>
      <c r="GS218" s="31"/>
      <c r="GT218" s="31"/>
      <c r="GU218" s="31"/>
      <c r="GV218" s="31"/>
      <c r="GW218" s="31"/>
      <c r="GX218" s="33"/>
      <c r="GY218" s="33"/>
      <c r="GZ218" s="33"/>
      <c r="HA218" s="33"/>
      <c r="HB218" s="36"/>
      <c r="HC218" s="36"/>
      <c r="HD218" s="36"/>
      <c r="HE218" s="36"/>
      <c r="HF218" s="36"/>
      <c r="HG218" s="36">
        <v>93</v>
      </c>
      <c r="HH218" s="39">
        <f t="shared" si="86"/>
        <v>89.985803883891336</v>
      </c>
      <c r="HI218" s="40">
        <f t="shared" si="87"/>
        <v>3.2919359787157515E-2</v>
      </c>
      <c r="HJ218" s="39">
        <f t="shared" si="88"/>
        <v>-1.3061145088167329E-2</v>
      </c>
      <c r="HK218" s="39">
        <f t="shared" si="89"/>
        <v>5.6680891748010971E-4</v>
      </c>
      <c r="HL218" s="31"/>
      <c r="HM218" s="45"/>
      <c r="HN218" s="45">
        <f t="shared" si="58"/>
        <v>1.0064189485653138E-5</v>
      </c>
      <c r="HO218" s="45">
        <f t="shared" si="45"/>
        <v>-2.9939737124028932E-5</v>
      </c>
      <c r="HP218" s="45">
        <f t="shared" si="46"/>
        <v>1.1133334923112408E-5</v>
      </c>
      <c r="HQ218" s="31"/>
      <c r="HR218" s="31"/>
      <c r="HS218" s="31"/>
      <c r="HT218" s="31"/>
      <c r="HU218" s="31"/>
      <c r="HV218" s="31"/>
      <c r="HW218" s="31"/>
      <c r="HX218" s="31"/>
      <c r="HY218" s="31"/>
      <c r="HZ218" s="31"/>
      <c r="IA218" s="31">
        <v>59</v>
      </c>
      <c r="IB218" s="37">
        <f t="shared" si="127"/>
        <v>56.429430931112002</v>
      </c>
      <c r="IC218" s="37">
        <f t="shared" si="128"/>
        <v>0.93681032999992364</v>
      </c>
      <c r="ID218" s="37">
        <f t="shared" si="129"/>
        <v>-0.7837480550255822</v>
      </c>
      <c r="IE218" s="37">
        <f t="shared" si="126"/>
        <v>-0.39060904243426303</v>
      </c>
    </row>
    <row r="219" spans="1:239" x14ac:dyDescent="0.25">
      <c r="A219">
        <v>1990</v>
      </c>
      <c r="B219" s="34">
        <v>69.900000000000006</v>
      </c>
      <c r="C219" s="35">
        <f t="shared" si="33"/>
        <v>71.664744059735455</v>
      </c>
      <c r="D219" s="35">
        <f t="shared" si="34"/>
        <v>0.17408015864833543</v>
      </c>
      <c r="E219" s="35">
        <f t="shared" si="35"/>
        <v>-8.4816104627418565E-2</v>
      </c>
      <c r="F219" s="35">
        <f t="shared" si="32"/>
        <v>8.1733511964512278E-4</v>
      </c>
      <c r="G219" s="31"/>
      <c r="H219" s="31"/>
      <c r="I219" s="31"/>
      <c r="J219" s="31"/>
      <c r="K219" s="31"/>
      <c r="L219" s="34">
        <v>90.82</v>
      </c>
      <c r="M219" s="35">
        <f t="shared" si="72"/>
        <v>89.126838190226962</v>
      </c>
      <c r="N219" s="35">
        <f t="shared" si="81"/>
        <v>2.1765592426460291E-2</v>
      </c>
      <c r="O219" s="35">
        <f t="shared" si="73"/>
        <v>-1.0212451071901876E-2</v>
      </c>
      <c r="P219" s="35">
        <f t="shared" si="74"/>
        <v>5.5772951226760038E-4</v>
      </c>
      <c r="Q219" s="31"/>
      <c r="R219" s="31"/>
      <c r="S219" s="31"/>
      <c r="T219" s="31"/>
      <c r="U219" s="31"/>
      <c r="V219" s="36"/>
      <c r="W219" s="36"/>
      <c r="X219" s="36"/>
      <c r="Y219" s="36"/>
      <c r="Z219" s="36"/>
      <c r="AA219" s="36"/>
      <c r="AB219" s="36"/>
      <c r="AC219" s="36"/>
      <c r="AD219" s="36"/>
      <c r="AE219" s="36"/>
      <c r="AF219" s="31">
        <v>99</v>
      </c>
      <c r="AG219" s="37">
        <f t="shared" si="106"/>
        <v>94.096527422877287</v>
      </c>
      <c r="AH219" s="37">
        <f t="shared" si="107"/>
        <v>0.36972870598057594</v>
      </c>
      <c r="AI219" s="37">
        <f t="shared" si="108"/>
        <v>-1.3889913944757744</v>
      </c>
      <c r="AJ219" s="37">
        <f t="shared" si="109"/>
        <v>0.55909948672942789</v>
      </c>
      <c r="AK219" s="31">
        <v>59.51</v>
      </c>
      <c r="AL219" s="31"/>
      <c r="AM219" s="31"/>
      <c r="AN219" s="31"/>
      <c r="AO219" s="31"/>
      <c r="AP219" s="31"/>
      <c r="AQ219" s="31"/>
      <c r="AR219" s="31"/>
      <c r="AS219" s="31"/>
      <c r="AT219" s="31"/>
      <c r="AU219" s="31"/>
      <c r="AV219" s="31"/>
      <c r="AW219" s="31"/>
      <c r="AX219" s="31"/>
      <c r="AY219" s="31"/>
      <c r="AZ219" s="31">
        <v>3</v>
      </c>
      <c r="BA219" s="37">
        <f t="shared" ref="BA219:BA234" si="138">AZ$5/(1+AZ$2*EXP(-AZ$3*($A219-$A$219)))</f>
        <v>6.5920264586514072</v>
      </c>
      <c r="BB219" s="46">
        <f>((AZ$2*AZ$5*AZ$3*EXP(AZ$3*($A219-$A$219)))/(EXP(AZ$3*($A219-$A$219))+AZ$2)^2)/8</f>
        <v>0.33259881133635094</v>
      </c>
      <c r="BC219" s="37">
        <f t="shared" ref="BC219:BC234" si="139">-((AZ$2*AZ$5*(AZ$3^2)*EXP(AZ$3*($A219-$A$219))*(EXP(AZ$3*($A219-$A$219))-AZ$2))/((EXP(AZ$3*($A219-$A$219))+AZ$2)^3))</f>
        <v>0.99738072514076392</v>
      </c>
      <c r="BD219" s="37">
        <f t="shared" ref="BD219:BD234" si="140">(AZ$2*AZ$5*AZ$3^3*EXP(AZ$3*($A219-$A$219))*(EXP(2*AZ$3*($A219-$A$219))-4*AZ$2*EXP(AZ$3*($A219-$A$219))+AZ$2^2))/(EXP(AZ$3*($A219-$A$219))+AZ$2)^4</f>
        <v>0.31201280869854142</v>
      </c>
      <c r="BE219" s="34">
        <v>96.489000000000004</v>
      </c>
      <c r="BF219" s="38">
        <f t="shared" si="63"/>
        <v>97.397916181290086</v>
      </c>
      <c r="BG219" s="35">
        <f t="shared" si="71"/>
        <v>4.796496124443745E-2</v>
      </c>
      <c r="BH219" s="38">
        <f t="shared" si="64"/>
        <v>-9.0394058518479745E-2</v>
      </c>
      <c r="BI219" s="38">
        <f t="shared" si="65"/>
        <v>2.057024898082525E-2</v>
      </c>
      <c r="BJ219" s="31"/>
      <c r="BK219" s="31"/>
      <c r="BL219" s="31"/>
      <c r="BM219" s="31"/>
      <c r="BN219" s="31"/>
      <c r="BO219" s="31"/>
      <c r="BP219" s="31"/>
      <c r="BQ219" s="31"/>
      <c r="BR219" s="31"/>
      <c r="BS219" s="31"/>
      <c r="BT219" s="34">
        <v>16.95</v>
      </c>
      <c r="BU219" s="49">
        <f t="shared" si="110"/>
        <v>16.132375844660995</v>
      </c>
      <c r="BV219" s="35">
        <f t="shared" si="111"/>
        <v>0.37490707731195905</v>
      </c>
      <c r="BW219" s="49">
        <f t="shared" si="112"/>
        <v>0.42467076530059195</v>
      </c>
      <c r="BX219" s="49">
        <f t="shared" si="113"/>
        <v>1.0699871984875025E-2</v>
      </c>
      <c r="BY219" s="32"/>
      <c r="BZ219" s="32"/>
      <c r="CA219" s="32"/>
      <c r="CB219" s="32"/>
      <c r="CC219" s="31"/>
      <c r="CD219" s="31"/>
      <c r="CE219" s="31"/>
      <c r="CF219" s="31"/>
      <c r="CG219" s="31"/>
      <c r="CH219" s="34"/>
      <c r="CI219" s="34"/>
      <c r="CJ219" s="34"/>
      <c r="CK219" s="34"/>
      <c r="CL219" s="34"/>
      <c r="CM219" s="33">
        <v>75.849999999999994</v>
      </c>
      <c r="CN219" s="47">
        <f t="shared" si="66"/>
        <v>81.242319050853197</v>
      </c>
      <c r="CO219" s="47">
        <f t="shared" si="67"/>
        <v>-5.572979064401274E-2</v>
      </c>
      <c r="CP219" s="47">
        <f t="shared" si="68"/>
        <v>5.8440689596862979E-4</v>
      </c>
      <c r="CQ219" s="34">
        <v>68.8</v>
      </c>
      <c r="CR219" s="35">
        <f t="shared" si="36"/>
        <v>72.677945841787277</v>
      </c>
      <c r="CS219" s="35">
        <f t="shared" si="37"/>
        <v>0.10478339603250368</v>
      </c>
      <c r="CT219" s="35">
        <f t="shared" si="38"/>
        <v>-7.1830783624381417E-2</v>
      </c>
      <c r="CU219" s="35">
        <f t="shared" si="39"/>
        <v>4.275125048567972E-3</v>
      </c>
      <c r="CV219" s="34">
        <v>76.3</v>
      </c>
      <c r="CW219" s="35">
        <f t="shared" ref="CW219:CW244" si="141">CV$5/(1+CV$2*EXP(-CV$3*($A219-$A$155)))</f>
        <v>76.772438293691692</v>
      </c>
      <c r="CX219" s="35">
        <f t="shared" ref="CX219:CX244" si="142">((CV$2*CV$5*CV$3*EXP(CV$3*($A219-$A$155)))/(EXP(CV$3*($A219-$A$155))+CV$2)^2)/8</f>
        <v>6.9431761397396499E-2</v>
      </c>
      <c r="CY219" s="35">
        <f t="shared" ref="CY219:CY244" si="143">-((CV$2*CV$5*(CV$3^2)*EXP(CV$3*($A219-$A$155))*(EXP(CV$3*($A219-$A$155))-CV$2))/((EXP(CV$3*($A219-$A$155))+CV$2)^3))</f>
        <v>-3.394211174308729E-2</v>
      </c>
      <c r="CZ219" s="35">
        <f t="shared" ref="CZ219:CZ244" si="144">(CV$2*CV$5*CV$3^3*EXP(CV$3*($A219-$A$155))*(EXP(2*CV$3*($A219-$A$155))-4*CV$2*EXP(CV$3*($A219-$A$155))+CV$2^2))/(EXP(CV$3*($A219-$A$155))+CV$2)^4</f>
        <v>1.5248002035166033E-3</v>
      </c>
      <c r="DA219" s="34">
        <v>45.4</v>
      </c>
      <c r="DB219" s="35">
        <f t="shared" si="40"/>
        <v>47.482234956108748</v>
      </c>
      <c r="DC219" s="35">
        <f t="shared" si="41"/>
        <v>0.14567361038165585</v>
      </c>
      <c r="DD219" s="35">
        <f t="shared" si="42"/>
        <v>-3.9243363474740257E-2</v>
      </c>
      <c r="DE219" s="35">
        <f t="shared" si="43"/>
        <v>-2.0089129563178923E-3</v>
      </c>
      <c r="DF219" s="31">
        <v>78</v>
      </c>
      <c r="DG219" s="50">
        <f t="shared" si="114"/>
        <v>75.727465910047613</v>
      </c>
      <c r="DH219" s="37">
        <f t="shared" si="115"/>
        <v>0.51734582980655874</v>
      </c>
      <c r="DI219" s="50">
        <f t="shared" si="116"/>
        <v>-1.1695521453465636</v>
      </c>
      <c r="DJ219" s="50">
        <f t="shared" si="117"/>
        <v>0.1779324659456902</v>
      </c>
      <c r="DK219" s="34">
        <v>99.7</v>
      </c>
      <c r="DL219" s="38">
        <f t="shared" si="75"/>
        <v>98.8640221963268</v>
      </c>
      <c r="DM219" s="38">
        <f t="shared" si="76"/>
        <v>1.1715618324310954E-2</v>
      </c>
      <c r="DN219" s="38">
        <f t="shared" si="77"/>
        <v>-7.6440142957053189E-3</v>
      </c>
      <c r="DO219" s="38">
        <f t="shared" si="78"/>
        <v>6.0876831204097876E-4</v>
      </c>
      <c r="DP219" s="31"/>
      <c r="DQ219" s="31"/>
      <c r="DR219" s="31"/>
      <c r="DS219" s="31"/>
      <c r="DT219" s="31"/>
      <c r="DU219" s="33"/>
      <c r="DV219" s="33"/>
      <c r="DW219" s="33"/>
      <c r="DX219" s="33"/>
      <c r="DY219" s="36"/>
      <c r="DZ219" s="36"/>
      <c r="EA219" s="36"/>
      <c r="EB219" s="36"/>
      <c r="EC219" s="36"/>
      <c r="ED219" s="31">
        <v>66</v>
      </c>
      <c r="EE219" s="37">
        <f t="shared" si="118"/>
        <v>68.114038868980927</v>
      </c>
      <c r="EF219" s="37">
        <f t="shared" si="119"/>
        <v>0.4957092852796533</v>
      </c>
      <c r="EG219" s="37">
        <f t="shared" si="120"/>
        <v>-0.52208744900932247</v>
      </c>
      <c r="EH219" s="37">
        <f t="shared" si="121"/>
        <v>-1.8944216757438015E-2</v>
      </c>
      <c r="EI219" s="31">
        <v>16.46</v>
      </c>
      <c r="EJ219" s="37">
        <f t="shared" si="122"/>
        <v>15.186159040322963</v>
      </c>
      <c r="EK219" s="37">
        <f t="shared" si="123"/>
        <v>0.25070128452524332</v>
      </c>
      <c r="EL219" s="37">
        <f t="shared" si="124"/>
        <v>0.20174413023680329</v>
      </c>
      <c r="EM219" s="37">
        <f t="shared" si="125"/>
        <v>3.6175741403290736E-3</v>
      </c>
      <c r="EN219" s="34">
        <v>78.8</v>
      </c>
      <c r="EO219" s="35">
        <f t="shared" si="90"/>
        <v>71.53747313037772</v>
      </c>
      <c r="EP219" s="35">
        <f t="shared" si="91"/>
        <v>0.62438669886301734</v>
      </c>
      <c r="EQ219" s="35">
        <f t="shared" si="92"/>
        <v>-0.58005722383191105</v>
      </c>
      <c r="ER219" s="35">
        <f t="shared" si="93"/>
        <v>-6.23527057559966E-2</v>
      </c>
      <c r="ES219" s="31"/>
      <c r="ET219" s="31"/>
      <c r="EU219" s="31"/>
      <c r="EV219" s="31"/>
      <c r="EW219" s="31"/>
      <c r="EX219" s="31"/>
      <c r="EY219" s="31"/>
      <c r="EZ219" s="31"/>
      <c r="FA219" s="31"/>
      <c r="FB219" s="31"/>
      <c r="FC219" s="31">
        <v>33</v>
      </c>
      <c r="FD219" s="37">
        <f t="shared" si="134"/>
        <v>27.889882822020514</v>
      </c>
      <c r="FE219" s="37">
        <f t="shared" si="135"/>
        <v>0.42065480804223077</v>
      </c>
      <c r="FF219" s="37">
        <f t="shared" si="136"/>
        <v>0.24218867215727705</v>
      </c>
      <c r="FG219" s="37">
        <f t="shared" si="137"/>
        <v>-2.2115008063431314E-2</v>
      </c>
      <c r="FH219" s="36"/>
      <c r="FI219" s="36"/>
      <c r="FJ219" s="36"/>
      <c r="FK219" s="36"/>
      <c r="FL219" s="36"/>
      <c r="FM219" s="36"/>
      <c r="FN219" s="36"/>
      <c r="FO219" s="36"/>
      <c r="FP219" s="36"/>
      <c r="FQ219" s="36"/>
      <c r="FR219" s="34">
        <v>99.8</v>
      </c>
      <c r="FS219" s="38">
        <f t="shared" si="130"/>
        <v>99.981753228923168</v>
      </c>
      <c r="FT219" s="38">
        <f t="shared" si="131"/>
        <v>4.0932017949135105E-4</v>
      </c>
      <c r="FU219" s="38">
        <f t="shared" si="132"/>
        <v>-5.8754481213912435E-4</v>
      </c>
      <c r="FV219" s="38">
        <f t="shared" si="133"/>
        <v>1.0538292381157683E-4</v>
      </c>
      <c r="FW219" s="36">
        <v>99</v>
      </c>
      <c r="FX219" s="41">
        <f t="shared" si="98"/>
        <v>98.92035250010909</v>
      </c>
      <c r="FY219" s="41">
        <f t="shared" si="100"/>
        <v>1.1021877587810149E-3</v>
      </c>
      <c r="FZ219" s="41">
        <f t="shared" si="99"/>
        <v>-9.7536950173649623E-4</v>
      </c>
      <c r="GA219" s="41">
        <f t="shared" si="101"/>
        <v>1.0771885293939629E-4</v>
      </c>
      <c r="GB219" s="33"/>
      <c r="GC219" s="33"/>
      <c r="GD219" s="33"/>
      <c r="GE219" s="33"/>
      <c r="GF219" s="31"/>
      <c r="GG219" s="31"/>
      <c r="GH219" s="31"/>
      <c r="GI219" s="31"/>
      <c r="GJ219" s="31"/>
      <c r="GK219" s="31"/>
      <c r="GL219" s="31"/>
      <c r="GM219" s="31"/>
      <c r="GN219" s="31"/>
      <c r="GO219" s="31"/>
      <c r="GP219" s="31"/>
      <c r="GQ219" s="31"/>
      <c r="GR219" s="31"/>
      <c r="GS219" s="31"/>
      <c r="GT219" s="31"/>
      <c r="GU219" s="31"/>
      <c r="GV219" s="31"/>
      <c r="GW219" s="31"/>
      <c r="GX219" s="33"/>
      <c r="GY219" s="33"/>
      <c r="GZ219" s="33"/>
      <c r="HA219" s="33"/>
      <c r="HB219" s="36"/>
      <c r="HC219" s="36"/>
      <c r="HD219" s="36"/>
      <c r="HE219" s="36"/>
      <c r="HF219" s="36"/>
      <c r="HG219" s="36">
        <v>93.5</v>
      </c>
      <c r="HH219" s="39">
        <f t="shared" si="86"/>
        <v>90.242721984457063</v>
      </c>
      <c r="HI219" s="40">
        <f t="shared" si="87"/>
        <v>3.1321805066063142E-2</v>
      </c>
      <c r="HJ219" s="39">
        <f t="shared" si="88"/>
        <v>-1.2502446116357317E-2</v>
      </c>
      <c r="HK219" s="39">
        <f t="shared" si="89"/>
        <v>5.5051706972057679E-4</v>
      </c>
      <c r="HL219" s="31">
        <v>98.2</v>
      </c>
      <c r="HM219" s="45">
        <f>HL$5/(1+HL$2*EXP(-HL$3*($A219-$A$179)))</f>
        <v>98.999850723447821</v>
      </c>
      <c r="HN219" s="45">
        <f t="shared" si="58"/>
        <v>6.9387628457448081E-6</v>
      </c>
      <c r="HO219" s="45">
        <f t="shared" si="45"/>
        <v>-2.0642001828058053E-5</v>
      </c>
      <c r="HP219" s="45">
        <f t="shared" si="46"/>
        <v>7.6759172343636678E-6</v>
      </c>
      <c r="HQ219" s="31"/>
      <c r="HR219" s="31"/>
      <c r="HS219" s="31"/>
      <c r="HT219" s="31"/>
      <c r="HU219" s="31"/>
      <c r="HV219" s="31">
        <v>1</v>
      </c>
      <c r="HW219" s="37">
        <f t="shared" ref="HW219:HW239" si="145">HV$5/(1+HV$2*EXP(-HV$3*($A219-$A$219)))</f>
        <v>1.6863497366955633</v>
      </c>
      <c r="HX219" s="37">
        <f>((HV$2*HV$5*HV$3*EXP(HV$3*($A219-$A$219))/(EXP(HV$3*($A219-$A$219))+HV$2)^2)/8)</f>
        <v>6.0151584381403507E-2</v>
      </c>
      <c r="HY219" s="37">
        <f t="shared" ref="HY219:HY239" si="146">-((HV$2*HV$5*(HV$3^2)*EXP(HV$3*($A219-$A$219))*(EXP(HV$3*($A219-$A$219))-HV$2))/((EXP(HV$3*($A219-$A$219))+HV$2)^3))</f>
        <v>0.13475366709785325</v>
      </c>
      <c r="HZ219" s="37">
        <f t="shared" ref="HZ219:HZ239" si="147">(HV$2*HV$5*HV$3^3*EXP(HV$3*($A219-$A$219))*(EXP(2*HV$3*($A219-$A$219))-4*HV$2*EXP(HV$3*($A219-$A$219))+HV$2^2))/(EXP(HV$3*($A219-$A$219))+HV$2)^4</f>
        <v>3.6271657513828374E-2</v>
      </c>
      <c r="IA219" s="31">
        <v>67</v>
      </c>
      <c r="IB219" s="37">
        <f t="shared" si="127"/>
        <v>63.47521681682354</v>
      </c>
      <c r="IC219" s="37">
        <f t="shared" si="128"/>
        <v>0.81860229842700372</v>
      </c>
      <c r="ID219" s="37">
        <f t="shared" si="129"/>
        <v>-1.0730718961629204</v>
      </c>
      <c r="IE219" s="37">
        <f t="shared" si="126"/>
        <v>-0.18500497698871041</v>
      </c>
    </row>
    <row r="220" spans="1:239" x14ac:dyDescent="0.25">
      <c r="A220">
        <v>1991</v>
      </c>
      <c r="B220" s="34">
        <v>69.400000000000006</v>
      </c>
      <c r="C220" s="35">
        <f t="shared" si="33"/>
        <v>73.015143656974516</v>
      </c>
      <c r="D220" s="35">
        <f t="shared" si="34"/>
        <v>0.16354419867232517</v>
      </c>
      <c r="E220" s="35">
        <f t="shared" si="35"/>
        <v>-8.3643873842376454E-2</v>
      </c>
      <c r="F220" s="35">
        <f t="shared" si="32"/>
        <v>1.5095937728063294E-3</v>
      </c>
      <c r="G220" s="31"/>
      <c r="H220" s="31"/>
      <c r="I220" s="31"/>
      <c r="J220" s="31"/>
      <c r="K220" s="31"/>
      <c r="L220" s="34">
        <v>91.06</v>
      </c>
      <c r="M220" s="35">
        <f t="shared" si="72"/>
        <v>89.295948602950347</v>
      </c>
      <c r="N220" s="35">
        <f t="shared" si="81"/>
        <v>2.052336668843463E-2</v>
      </c>
      <c r="O220" s="35">
        <f t="shared" si="73"/>
        <v>-9.6673566516749625E-3</v>
      </c>
      <c r="P220" s="35">
        <f t="shared" si="74"/>
        <v>5.3255516824969053E-4</v>
      </c>
      <c r="Q220" s="31"/>
      <c r="R220" s="31"/>
      <c r="S220" s="31"/>
      <c r="T220" s="31"/>
      <c r="U220" s="31"/>
      <c r="V220" s="36"/>
      <c r="W220" s="36"/>
      <c r="X220" s="36"/>
      <c r="Y220" s="36"/>
      <c r="Z220" s="36"/>
      <c r="AA220" s="36"/>
      <c r="AB220" s="36"/>
      <c r="AC220" s="36"/>
      <c r="AD220" s="36"/>
      <c r="AE220" s="36"/>
      <c r="AF220" s="31">
        <v>100</v>
      </c>
      <c r="AG220" s="37">
        <f t="shared" si="106"/>
        <v>96.44715500287586</v>
      </c>
      <c r="AH220" s="37">
        <f t="shared" si="107"/>
        <v>0.22806976034064702</v>
      </c>
      <c r="AI220" s="37">
        <f t="shared" si="108"/>
        <v>-0.90248255906467345</v>
      </c>
      <c r="AJ220" s="37">
        <f t="shared" si="109"/>
        <v>0.41094391125140722</v>
      </c>
      <c r="AK220" s="31"/>
      <c r="AL220" s="31"/>
      <c r="AM220" s="31"/>
      <c r="AN220" s="31"/>
      <c r="AO220" s="31"/>
      <c r="AP220" s="31"/>
      <c r="AQ220" s="31"/>
      <c r="AR220" s="31"/>
      <c r="AS220" s="31"/>
      <c r="AT220" s="31"/>
      <c r="AU220" s="31"/>
      <c r="AV220" s="31"/>
      <c r="AW220" s="31"/>
      <c r="AX220" s="31"/>
      <c r="AY220" s="31"/>
      <c r="AZ220" s="31">
        <v>8</v>
      </c>
      <c r="BA220" s="37">
        <f t="shared" si="138"/>
        <v>9.805103581889739</v>
      </c>
      <c r="BB220" s="46">
        <f t="shared" ref="BB220:BB234" si="148">((AZ$2*AZ$5*AZ$3*EXP(AZ$3*($A220-$A$219)))/(EXP(AZ$3*($A220-$A$219))+AZ$2)^2)/8</f>
        <v>0.47751222637881691</v>
      </c>
      <c r="BC220" s="37">
        <f t="shared" si="139"/>
        <v>1.3247119163097352</v>
      </c>
      <c r="BD220" s="37">
        <f t="shared" si="140"/>
        <v>0.33189047171714764</v>
      </c>
      <c r="BE220" s="34">
        <v>96.805999999999997</v>
      </c>
      <c r="BF220" s="38">
        <f t="shared" si="63"/>
        <v>97.739692773520119</v>
      </c>
      <c r="BG220" s="35">
        <f t="shared" si="71"/>
        <v>3.7864880857028646E-2</v>
      </c>
      <c r="BH220" s="38">
        <f t="shared" si="64"/>
        <v>-7.1868783891911536E-2</v>
      </c>
      <c r="BI220" s="38">
        <f t="shared" si="65"/>
        <v>1.6599866285447434E-2</v>
      </c>
      <c r="BJ220" s="31"/>
      <c r="BK220" s="31"/>
      <c r="BL220" s="31"/>
      <c r="BM220" s="31"/>
      <c r="BN220" s="31"/>
      <c r="BO220" s="31"/>
      <c r="BP220" s="31"/>
      <c r="BQ220" s="31"/>
      <c r="BR220" s="31"/>
      <c r="BS220" s="31"/>
      <c r="BT220" s="34">
        <v>18.899999999999999</v>
      </c>
      <c r="BU220" s="49">
        <f t="shared" si="110"/>
        <v>19.344886681559654</v>
      </c>
      <c r="BV220" s="35">
        <f t="shared" si="111"/>
        <v>0.42822098422668892</v>
      </c>
      <c r="BW220" s="49">
        <f t="shared" si="112"/>
        <v>0.42458760079421271</v>
      </c>
      <c r="BX220" s="49">
        <f t="shared" si="113"/>
        <v>-1.1865064979700669E-2</v>
      </c>
      <c r="BY220" s="32"/>
      <c r="BZ220" s="32"/>
      <c r="CA220" s="32"/>
      <c r="CB220" s="32"/>
      <c r="CC220" s="31"/>
      <c r="CD220" s="31"/>
      <c r="CE220" s="31"/>
      <c r="CF220" s="31"/>
      <c r="CG220" s="31"/>
      <c r="CH220" s="34"/>
      <c r="CI220" s="34"/>
      <c r="CJ220" s="34"/>
      <c r="CK220" s="34"/>
      <c r="CL220" s="34"/>
      <c r="CM220" s="33"/>
      <c r="CN220" s="47"/>
      <c r="CO220" s="47">
        <f t="shared" si="67"/>
        <v>-5.5015472299125776E-2</v>
      </c>
      <c r="CP220" s="47">
        <f t="shared" si="68"/>
        <v>8.3898771016996951E-4</v>
      </c>
      <c r="CQ220" s="34">
        <v>69.599999999999994</v>
      </c>
      <c r="CR220" s="35">
        <f t="shared" si="36"/>
        <v>73.481014284497988</v>
      </c>
      <c r="CS220" s="35">
        <f t="shared" si="37"/>
        <v>9.6073727623410363E-2</v>
      </c>
      <c r="CT220" s="35">
        <f t="shared" si="38"/>
        <v>-6.7511536241438894E-2</v>
      </c>
      <c r="CU220" s="35">
        <f t="shared" si="39"/>
        <v>4.3496134238097664E-3</v>
      </c>
      <c r="CV220" s="34">
        <v>76.930000000000007</v>
      </c>
      <c r="CW220" s="35">
        <f t="shared" si="141"/>
        <v>77.311175672703868</v>
      </c>
      <c r="CX220" s="35">
        <f t="shared" si="142"/>
        <v>6.5284390009902091E-2</v>
      </c>
      <c r="CY220" s="35">
        <f t="shared" si="143"/>
        <v>-3.2415589431188024E-2</v>
      </c>
      <c r="CZ220" s="35">
        <f t="shared" si="144"/>
        <v>1.5262734108193398E-3</v>
      </c>
      <c r="DA220" s="34">
        <v>45.3</v>
      </c>
      <c r="DB220" s="35">
        <f t="shared" si="40"/>
        <v>48.627684148870308</v>
      </c>
      <c r="DC220" s="35">
        <f t="shared" si="41"/>
        <v>0.14065103337522575</v>
      </c>
      <c r="DD220" s="35">
        <f t="shared" si="42"/>
        <v>-4.1050870901092239E-2</v>
      </c>
      <c r="DE220" s="35">
        <f t="shared" si="43"/>
        <v>-1.607047049430163E-3</v>
      </c>
      <c r="DF220" s="31">
        <v>82</v>
      </c>
      <c r="DG220" s="50">
        <f t="shared" si="114"/>
        <v>79.313738670112542</v>
      </c>
      <c r="DH220" s="37">
        <f t="shared" si="115"/>
        <v>0.38350814730237542</v>
      </c>
      <c r="DI220" s="50">
        <f t="shared" si="116"/>
        <v>-0.96498718169322228</v>
      </c>
      <c r="DJ220" s="50">
        <f t="shared" si="117"/>
        <v>0.21967555258677413</v>
      </c>
      <c r="DK220" s="34">
        <v>99.7</v>
      </c>
      <c r="DL220" s="38">
        <f t="shared" si="75"/>
        <v>98.954024703387788</v>
      </c>
      <c r="DM220" s="38">
        <f t="shared" si="76"/>
        <v>1.0797220834785761E-2</v>
      </c>
      <c r="DN220" s="38">
        <f t="shared" si="77"/>
        <v>-7.0577691655117989E-3</v>
      </c>
      <c r="DO220" s="38">
        <f t="shared" si="78"/>
        <v>5.6422419479625931E-4</v>
      </c>
      <c r="DP220" s="31"/>
      <c r="DQ220" s="31"/>
      <c r="DR220" s="31"/>
      <c r="DS220" s="31"/>
      <c r="DT220" s="31"/>
      <c r="DU220" s="33"/>
      <c r="DV220" s="33"/>
      <c r="DW220" s="33"/>
      <c r="DX220" s="33"/>
      <c r="DY220" s="36"/>
      <c r="DZ220" s="36"/>
      <c r="EA220" s="36"/>
      <c r="EB220" s="36"/>
      <c r="EC220" s="36"/>
      <c r="ED220" s="31">
        <v>69</v>
      </c>
      <c r="EE220" s="37">
        <f t="shared" si="118"/>
        <v>71.816989650001872</v>
      </c>
      <c r="EF220" s="37">
        <f t="shared" si="119"/>
        <v>0.42999400845721902</v>
      </c>
      <c r="EG220" s="37">
        <f t="shared" si="120"/>
        <v>-0.52389127722654383</v>
      </c>
      <c r="EH220" s="37">
        <f t="shared" si="121"/>
        <v>1.381443472245788E-2</v>
      </c>
      <c r="EI220" s="31">
        <v>18.3</v>
      </c>
      <c r="EJ220" s="37">
        <f t="shared" si="122"/>
        <v>17.293040759475488</v>
      </c>
      <c r="EK220" s="37">
        <f t="shared" si="123"/>
        <v>0.27604250956856774</v>
      </c>
      <c r="EL220" s="37">
        <f t="shared" si="124"/>
        <v>0.20284809043010016</v>
      </c>
      <c r="EM220" s="37">
        <f t="shared" si="125"/>
        <v>-1.5847615160720688E-3</v>
      </c>
      <c r="EN220" s="34">
        <v>80.599999999999994</v>
      </c>
      <c r="EO220" s="35">
        <f t="shared" si="90"/>
        <v>76.234279565489729</v>
      </c>
      <c r="EP220" s="35">
        <f t="shared" si="91"/>
        <v>0.54904170680027975</v>
      </c>
      <c r="EQ220" s="35">
        <f t="shared" si="92"/>
        <v>-0.61730996878058475</v>
      </c>
      <c r="ER220" s="35">
        <f t="shared" si="93"/>
        <v>-1.3537701380104718E-2</v>
      </c>
      <c r="ES220" s="31"/>
      <c r="ET220" s="31"/>
      <c r="EU220" s="31"/>
      <c r="EV220" s="31"/>
      <c r="EW220" s="31"/>
      <c r="EX220" s="31"/>
      <c r="EY220" s="31"/>
      <c r="EZ220" s="31"/>
      <c r="FA220" s="31"/>
      <c r="FB220" s="31"/>
      <c r="FC220" s="31">
        <v>34</v>
      </c>
      <c r="FD220" s="37">
        <f t="shared" si="134"/>
        <v>31.372106287109762</v>
      </c>
      <c r="FE220" s="37">
        <f t="shared" si="135"/>
        <v>0.44933441409270686</v>
      </c>
      <c r="FF220" s="37">
        <f t="shared" si="136"/>
        <v>0.21499143044381805</v>
      </c>
      <c r="FG220" s="37">
        <f t="shared" si="137"/>
        <v>-3.2262534430866532E-2</v>
      </c>
      <c r="FH220" s="36"/>
      <c r="FI220" s="36"/>
      <c r="FJ220" s="36"/>
      <c r="FK220" s="36"/>
      <c r="FL220" s="36"/>
      <c r="FM220" s="36"/>
      <c r="FN220" s="36"/>
      <c r="FO220" s="36"/>
      <c r="FP220" s="36"/>
      <c r="FQ220" s="36"/>
      <c r="FR220" s="34">
        <v>99.8</v>
      </c>
      <c r="FS220" s="38">
        <f t="shared" si="130"/>
        <v>99.984750822133265</v>
      </c>
      <c r="FT220" s="38">
        <f t="shared" si="131"/>
        <v>3.4208700997162686E-4</v>
      </c>
      <c r="FU220" s="38">
        <f t="shared" si="132"/>
        <v>-4.9106668151519006E-4</v>
      </c>
      <c r="FV220" s="38">
        <f t="shared" si="133"/>
        <v>8.8089031187655123E-5</v>
      </c>
      <c r="FW220" s="36">
        <v>99</v>
      </c>
      <c r="FX220" s="41">
        <f t="shared" si="98"/>
        <v>98.928699787109366</v>
      </c>
      <c r="FY220" s="41">
        <f t="shared" si="100"/>
        <v>9.8675857205256733E-4</v>
      </c>
      <c r="FZ220" s="41">
        <f t="shared" si="99"/>
        <v>-8.7336914359194815E-4</v>
      </c>
      <c r="GA220" s="41">
        <f t="shared" si="101"/>
        <v>9.6486693726678937E-5</v>
      </c>
      <c r="GB220" s="33"/>
      <c r="GC220" s="33"/>
      <c r="GD220" s="33"/>
      <c r="GE220" s="33"/>
      <c r="GF220" s="31"/>
      <c r="GG220" s="31"/>
      <c r="GH220" s="31"/>
      <c r="GI220" s="31"/>
      <c r="GJ220" s="31"/>
      <c r="GK220" s="31"/>
      <c r="GL220" s="31"/>
      <c r="GM220" s="31"/>
      <c r="GN220" s="31"/>
      <c r="GO220" s="31"/>
      <c r="GP220" s="31"/>
      <c r="GQ220" s="31"/>
      <c r="GR220" s="31"/>
      <c r="GS220" s="31"/>
      <c r="GT220" s="31"/>
      <c r="GU220" s="31"/>
      <c r="GV220" s="31"/>
      <c r="GW220" s="31"/>
      <c r="GX220" s="33"/>
      <c r="GY220" s="33"/>
      <c r="GZ220" s="33"/>
      <c r="HA220" s="33"/>
      <c r="HB220" s="36"/>
      <c r="HC220" s="36"/>
      <c r="HD220" s="36"/>
      <c r="HE220" s="36"/>
      <c r="HF220" s="36"/>
      <c r="HG220" s="36">
        <v>94</v>
      </c>
      <c r="HH220" s="39">
        <f t="shared" si="86"/>
        <v>90.487136264493316</v>
      </c>
      <c r="HI220" s="40">
        <f t="shared" si="87"/>
        <v>2.9793061136842682E-2</v>
      </c>
      <c r="HJ220" s="39">
        <f t="shared" si="88"/>
        <v>-1.1960233957814384E-2</v>
      </c>
      <c r="HK220" s="39">
        <f t="shared" si="89"/>
        <v>5.3385577368878726E-4</v>
      </c>
      <c r="HL220" s="31"/>
      <c r="HM220" s="45"/>
      <c r="HN220" s="45">
        <f t="shared" si="58"/>
        <v>4.7839331312360521E-6</v>
      </c>
      <c r="HO220" s="45">
        <f t="shared" si="45"/>
        <v>-1.4231650672796565E-5</v>
      </c>
      <c r="HP220" s="45">
        <f t="shared" si="46"/>
        <v>5.2921794212231717E-6</v>
      </c>
      <c r="HQ220" s="31"/>
      <c r="HR220" s="31"/>
      <c r="HS220" s="31"/>
      <c r="HT220" s="31"/>
      <c r="HU220" s="31"/>
      <c r="HV220" s="31">
        <v>2.5</v>
      </c>
      <c r="HW220" s="37">
        <f t="shared" si="145"/>
        <v>2.241370803647647</v>
      </c>
      <c r="HX220" s="37">
        <f t="shared" ref="HX220:HX239" si="149">((HV$2*HV$5*HV$3*EXP(HV$3*($A220-$A$219))/(EXP(HV$3*($A220-$A$219))+HV$2)^2)/8)</f>
        <v>7.9457692359744397E-2</v>
      </c>
      <c r="HY220" s="37">
        <f t="shared" si="146"/>
        <v>0.17577441141059391</v>
      </c>
      <c r="HZ220" s="37">
        <f t="shared" si="147"/>
        <v>4.6052100667115944E-2</v>
      </c>
      <c r="IA220" s="31">
        <v>69.5</v>
      </c>
      <c r="IB220" s="37">
        <f t="shared" si="127"/>
        <v>69.465044563441893</v>
      </c>
      <c r="IC220" s="37">
        <f t="shared" si="128"/>
        <v>0.67705111082468961</v>
      </c>
      <c r="ID220" s="37">
        <f t="shared" si="129"/>
        <v>-1.1604847967716252</v>
      </c>
      <c r="IE220" s="37">
        <f t="shared" si="126"/>
        <v>1.8031411890656874E-3</v>
      </c>
    </row>
    <row r="221" spans="1:239" x14ac:dyDescent="0.25">
      <c r="A221">
        <v>1992</v>
      </c>
      <c r="B221" s="34">
        <v>68.900000000000006</v>
      </c>
      <c r="C221" s="35">
        <f t="shared" si="33"/>
        <v>74.281952676904993</v>
      </c>
      <c r="D221" s="35">
        <f t="shared" si="34"/>
        <v>0.15319583857941024</v>
      </c>
      <c r="E221" s="35">
        <f t="shared" si="35"/>
        <v>-8.1832075955295652E-2</v>
      </c>
      <c r="F221" s="35">
        <f t="shared" si="32"/>
        <v>2.0964955380234581E-3</v>
      </c>
      <c r="G221" s="31"/>
      <c r="H221" s="31"/>
      <c r="I221" s="31"/>
      <c r="J221" s="31"/>
      <c r="K221" s="31"/>
      <c r="L221" s="34">
        <v>91.32</v>
      </c>
      <c r="M221" s="35">
        <f t="shared" si="72"/>
        <v>89.455389585760571</v>
      </c>
      <c r="N221" s="35">
        <f t="shared" si="81"/>
        <v>1.934771667590585E-2</v>
      </c>
      <c r="O221" s="35">
        <f t="shared" si="73"/>
        <v>-9.1471382660112018E-3</v>
      </c>
      <c r="P221" s="35">
        <f t="shared" si="74"/>
        <v>5.079877913090568E-4</v>
      </c>
      <c r="Q221" s="31"/>
      <c r="R221" s="31"/>
      <c r="S221" s="31"/>
      <c r="T221" s="31"/>
      <c r="U221" s="31"/>
      <c r="V221" s="36"/>
      <c r="W221" s="36"/>
      <c r="X221" s="36"/>
      <c r="Y221" s="36"/>
      <c r="Z221" s="36"/>
      <c r="AA221" s="36"/>
      <c r="AB221" s="36"/>
      <c r="AC221" s="36"/>
      <c r="AD221" s="36"/>
      <c r="AE221" s="36"/>
      <c r="AF221" s="31">
        <v>100</v>
      </c>
      <c r="AG221" s="37">
        <f t="shared" si="106"/>
        <v>97.882875281710994</v>
      </c>
      <c r="AH221" s="37">
        <f t="shared" si="107"/>
        <v>0.13792887220530597</v>
      </c>
      <c r="AI221" s="37">
        <f t="shared" si="108"/>
        <v>-0.56266175980825639</v>
      </c>
      <c r="AJ221" s="37">
        <f t="shared" si="109"/>
        <v>0.27394641564072669</v>
      </c>
      <c r="AK221" s="31">
        <v>57.45</v>
      </c>
      <c r="AL221" s="31"/>
      <c r="AM221" s="31"/>
      <c r="AN221" s="31"/>
      <c r="AO221" s="31"/>
      <c r="AP221" s="31"/>
      <c r="AQ221" s="31"/>
      <c r="AR221" s="31"/>
      <c r="AS221" s="31"/>
      <c r="AT221" s="31"/>
      <c r="AU221" s="31"/>
      <c r="AV221" s="31"/>
      <c r="AW221" s="31"/>
      <c r="AX221" s="31"/>
      <c r="AY221" s="31"/>
      <c r="AZ221" s="31">
        <v>14</v>
      </c>
      <c r="BA221" s="37">
        <f t="shared" si="138"/>
        <v>14.341241832055974</v>
      </c>
      <c r="BB221" s="46">
        <f t="shared" si="148"/>
        <v>0.6629044850310154</v>
      </c>
      <c r="BC221" s="37">
        <f t="shared" si="139"/>
        <v>1.6288712521157349</v>
      </c>
      <c r="BD221" s="37">
        <f t="shared" si="140"/>
        <v>0.25460859661143115</v>
      </c>
      <c r="BE221" s="34">
        <v>94.921000000000006</v>
      </c>
      <c r="BF221" s="38">
        <f t="shared" si="63"/>
        <v>98.009298939737491</v>
      </c>
      <c r="BG221" s="35">
        <f t="shared" si="71"/>
        <v>2.984689165475117E-2</v>
      </c>
      <c r="BH221" s="38">
        <f t="shared" si="64"/>
        <v>-5.6966990337339658E-2</v>
      </c>
      <c r="BI221" s="38">
        <f t="shared" si="65"/>
        <v>1.3310783053533878E-2</v>
      </c>
      <c r="BJ221" s="31"/>
      <c r="BK221" s="31"/>
      <c r="BL221" s="31"/>
      <c r="BM221" s="31"/>
      <c r="BN221" s="31"/>
      <c r="BO221" s="31"/>
      <c r="BP221" s="31"/>
      <c r="BQ221" s="31"/>
      <c r="BR221" s="31"/>
      <c r="BS221" s="31"/>
      <c r="BT221" s="34">
        <v>20.85</v>
      </c>
      <c r="BU221" s="49">
        <f t="shared" si="110"/>
        <v>22.979870044591362</v>
      </c>
      <c r="BV221" s="35">
        <f t="shared" si="111"/>
        <v>0.47999784892028868</v>
      </c>
      <c r="BW221" s="49">
        <f t="shared" si="112"/>
        <v>0.39922502324326642</v>
      </c>
      <c r="BX221" s="49">
        <f t="shared" si="113"/>
        <v>-3.9520167958733442E-2</v>
      </c>
      <c r="BY221" s="32"/>
      <c r="BZ221" s="32"/>
      <c r="CA221" s="32"/>
      <c r="CB221" s="32"/>
      <c r="CC221" s="31"/>
      <c r="CD221" s="31"/>
      <c r="CE221" s="31"/>
      <c r="CF221" s="31"/>
      <c r="CG221" s="31"/>
      <c r="CH221" s="34"/>
      <c r="CI221" s="34"/>
      <c r="CJ221" s="34"/>
      <c r="CK221" s="34"/>
      <c r="CL221" s="34"/>
      <c r="CM221" s="33">
        <v>72.73</v>
      </c>
      <c r="CN221" s="47">
        <f t="shared" ref="CN221:CN230" si="150">CM$5/(1+CM$2*EXP(-CM$3*($A221-$A$189)))</f>
        <v>83.463484336810552</v>
      </c>
      <c r="CO221" s="47">
        <f t="shared" si="67"/>
        <v>-5.4062281431795228E-2</v>
      </c>
      <c r="CP221" s="47">
        <f t="shared" si="68"/>
        <v>1.0621898812069228E-3</v>
      </c>
      <c r="CQ221" s="34">
        <v>70.400000000000006</v>
      </c>
      <c r="CR221" s="35">
        <f t="shared" si="36"/>
        <v>74.216574098235625</v>
      </c>
      <c r="CS221" s="35">
        <f t="shared" si="37"/>
        <v>8.790697540381838E-2</v>
      </c>
      <c r="CT221" s="35">
        <f t="shared" si="38"/>
        <v>-6.3156696393438405E-2</v>
      </c>
      <c r="CU221" s="35">
        <f t="shared" si="39"/>
        <v>4.348659103907482E-3</v>
      </c>
      <c r="CV221" s="34">
        <v>77.22</v>
      </c>
      <c r="CW221" s="35">
        <f t="shared" si="141"/>
        <v>77.817497107922648</v>
      </c>
      <c r="CX221" s="35">
        <f t="shared" si="142"/>
        <v>6.1327687958700403E-2</v>
      </c>
      <c r="CY221" s="35">
        <f t="shared" si="143"/>
        <v>-3.0893240258175123E-2</v>
      </c>
      <c r="CZ221" s="35">
        <f t="shared" si="144"/>
        <v>1.5167178814156606E-3</v>
      </c>
      <c r="DA221" s="34">
        <v>45.3</v>
      </c>
      <c r="DB221" s="35">
        <f t="shared" si="40"/>
        <v>49.732115654861538</v>
      </c>
      <c r="DC221" s="35">
        <f t="shared" si="41"/>
        <v>0.13542748001735994</v>
      </c>
      <c r="DD221" s="35">
        <f t="shared" si="42"/>
        <v>-4.2460507423412799E-2</v>
      </c>
      <c r="DE221" s="35">
        <f t="shared" si="43"/>
        <v>-1.214299525400597E-3</v>
      </c>
      <c r="DF221" s="31">
        <v>83</v>
      </c>
      <c r="DG221" s="50">
        <f t="shared" si="114"/>
        <v>81.935952142158769</v>
      </c>
      <c r="DH221" s="37">
        <f t="shared" si="115"/>
        <v>0.27658613551688654</v>
      </c>
      <c r="DI221" s="50">
        <f t="shared" si="116"/>
        <v>-0.74762643013435537</v>
      </c>
      <c r="DJ221" s="50">
        <f t="shared" si="117"/>
        <v>0.20900226296854388</v>
      </c>
      <c r="DK221" s="34">
        <v>99.7</v>
      </c>
      <c r="DL221" s="38">
        <f t="shared" si="75"/>
        <v>99.0369658534579</v>
      </c>
      <c r="DM221" s="38">
        <f t="shared" si="76"/>
        <v>9.9493820210573517E-3</v>
      </c>
      <c r="DN221" s="38">
        <f t="shared" si="77"/>
        <v>-6.5145850809382689E-3</v>
      </c>
      <c r="DO221" s="38">
        <f t="shared" si="78"/>
        <v>5.2262242604406183E-4</v>
      </c>
      <c r="DP221" s="31"/>
      <c r="DQ221" s="31"/>
      <c r="DR221" s="31"/>
      <c r="DS221" s="31"/>
      <c r="DT221" s="31"/>
      <c r="DU221" s="33"/>
      <c r="DV221" s="33"/>
      <c r="DW221" s="33"/>
      <c r="DX221" s="33"/>
      <c r="DY221" s="36"/>
      <c r="DZ221" s="36"/>
      <c r="EA221" s="36"/>
      <c r="EB221" s="36"/>
      <c r="EC221" s="36"/>
      <c r="ED221" s="31">
        <v>73</v>
      </c>
      <c r="EE221" s="37">
        <f t="shared" si="118"/>
        <v>74.998383457924362</v>
      </c>
      <c r="EF221" s="37">
        <f t="shared" si="119"/>
        <v>0.36590305687913538</v>
      </c>
      <c r="EG221" s="37">
        <f t="shared" si="120"/>
        <v>-0.49772423014642397</v>
      </c>
      <c r="EH221" s="37">
        <f t="shared" si="121"/>
        <v>3.6858052592526093E-2</v>
      </c>
      <c r="EI221" s="31">
        <v>21.22</v>
      </c>
      <c r="EJ221" s="37">
        <f t="shared" si="122"/>
        <v>19.602294682186045</v>
      </c>
      <c r="EK221" s="37">
        <f t="shared" si="123"/>
        <v>0.30117549266442151</v>
      </c>
      <c r="EL221" s="37">
        <f t="shared" si="124"/>
        <v>0.19825070053197441</v>
      </c>
      <c r="EM221" s="37">
        <f t="shared" si="125"/>
        <v>-7.7540869656820173E-3</v>
      </c>
      <c r="EN221" s="34">
        <v>82.4</v>
      </c>
      <c r="EO221" s="35">
        <f t="shared" si="90"/>
        <v>80.317447562786199</v>
      </c>
      <c r="EP221" s="35">
        <f t="shared" si="91"/>
        <v>0.47189221831867301</v>
      </c>
      <c r="EQ221" s="35">
        <f t="shared" si="92"/>
        <v>-0.6107028347125627</v>
      </c>
      <c r="ER221" s="35">
        <f t="shared" si="93"/>
        <v>2.4703344011876481E-2</v>
      </c>
      <c r="ES221" s="52">
        <v>1.13636</v>
      </c>
      <c r="ET221" s="37">
        <f t="shared" ref="ET221:ET244" si="151">ES$5/(1+ES$2*EXP(-ES$3*($A221-$A$221)))</f>
        <v>1.9587138280590934</v>
      </c>
      <c r="EU221" s="37">
        <f t="shared" ref="EU221:EU244" si="152">((ES$2*ES$5*ES$3*EXP(ES$3*($A221-$A$221))/(EXP(ES$3*($A221-$A$221))+ES$2)^2)/8)</f>
        <v>6.4846197572721836E-2</v>
      </c>
      <c r="EV221" s="37">
        <f t="shared" ref="EV221:EV244" si="153">-((ES$2*ES$5*(ES$3^2)*EXP(ES$3*($A221-$A$221))*(EXP(ES$3*($A221-$A$221))-ES$2))/((EXP(ES$3*($A221-$A$221))+ES$2)^3))</f>
        <v>0.13332218688074465</v>
      </c>
      <c r="EW221" s="37">
        <f t="shared" ref="EW221:EW244" si="154">(ES$2*ES$5*ES$3^3*EXP(ES$3*($A221-$A$221))*(EXP(2*ES$3*($A221-$A$221))-4*ES$2*EXP(ES$3*($A221-$A$221))+ES$2^2))/(EXP(ES$3*($A221-$A$221))+ES$2)^4</f>
        <v>3.2104817793040634E-2</v>
      </c>
      <c r="EX221" s="52"/>
      <c r="EY221" s="31"/>
      <c r="EZ221" s="31"/>
      <c r="FA221" s="31"/>
      <c r="FB221" s="31"/>
      <c r="FC221" s="31">
        <v>35</v>
      </c>
      <c r="FD221" s="37">
        <f t="shared" si="134"/>
        <v>35.068488239204008</v>
      </c>
      <c r="FE221" s="37">
        <f t="shared" si="135"/>
        <v>0.47398681831992073</v>
      </c>
      <c r="FF221" s="37">
        <f t="shared" si="136"/>
        <v>0.17784377512605887</v>
      </c>
      <c r="FG221" s="37">
        <f t="shared" si="137"/>
        <v>-4.1866607911996812E-2</v>
      </c>
      <c r="FH221" s="36"/>
      <c r="FI221" s="36"/>
      <c r="FJ221" s="36"/>
      <c r="FK221" s="36"/>
      <c r="FL221" s="36"/>
      <c r="FM221" s="36"/>
      <c r="FN221" s="36"/>
      <c r="FO221" s="36"/>
      <c r="FP221" s="36"/>
      <c r="FQ221" s="36"/>
      <c r="FR221" s="34">
        <v>99.8</v>
      </c>
      <c r="FS221" s="38">
        <f t="shared" si="130"/>
        <v>99.987256031255853</v>
      </c>
      <c r="FT221" s="38">
        <f t="shared" si="131"/>
        <v>2.8589445499024077E-4</v>
      </c>
      <c r="FU221" s="38">
        <f t="shared" si="132"/>
        <v>-4.1042271006393703E-4</v>
      </c>
      <c r="FV221" s="38">
        <f t="shared" si="133"/>
        <v>7.3630254085695692E-5</v>
      </c>
      <c r="FW221" s="36">
        <v>99</v>
      </c>
      <c r="FX221" s="41">
        <f t="shared" si="98"/>
        <v>98.93617281889793</v>
      </c>
      <c r="FY221" s="41">
        <f t="shared" si="100"/>
        <v>8.8340235132017861E-4</v>
      </c>
      <c r="FZ221" s="41">
        <f t="shared" si="99"/>
        <v>-7.8200790345218777E-4</v>
      </c>
      <c r="GA221" s="41">
        <f t="shared" si="101"/>
        <v>8.6419610235116643E-5</v>
      </c>
      <c r="GB221" s="33"/>
      <c r="GC221" s="33"/>
      <c r="GD221" s="33"/>
      <c r="GE221" s="33"/>
      <c r="GF221" s="31"/>
      <c r="GG221" s="31"/>
      <c r="GH221" s="31"/>
      <c r="GI221" s="31"/>
      <c r="GJ221" s="31"/>
      <c r="GK221" s="31"/>
      <c r="GL221" s="31"/>
      <c r="GM221" s="31"/>
      <c r="GN221" s="31"/>
      <c r="GO221" s="31"/>
      <c r="GP221" s="31"/>
      <c r="GQ221" s="31"/>
      <c r="GR221" s="31"/>
      <c r="GS221" s="31"/>
      <c r="GT221" s="31"/>
      <c r="GU221" s="31"/>
      <c r="GV221" s="31"/>
      <c r="GW221" s="31"/>
      <c r="GX221" s="33"/>
      <c r="GY221" s="33"/>
      <c r="GZ221" s="33"/>
      <c r="HA221" s="33"/>
      <c r="HB221" s="36"/>
      <c r="HC221" s="36"/>
      <c r="HD221" s="36"/>
      <c r="HE221" s="36"/>
      <c r="HF221" s="36"/>
      <c r="HG221" s="36">
        <v>94</v>
      </c>
      <c r="HH221" s="39">
        <f t="shared" si="86"/>
        <v>90.719588910370518</v>
      </c>
      <c r="HI221" s="40">
        <f t="shared" si="87"/>
        <v>2.8331046552781427E-2</v>
      </c>
      <c r="HJ221" s="39">
        <f t="shared" si="88"/>
        <v>-1.1434818685154046E-2</v>
      </c>
      <c r="HK221" s="39">
        <f t="shared" si="89"/>
        <v>5.1694173006679514E-4</v>
      </c>
      <c r="HL221" s="31"/>
      <c r="HM221" s="45"/>
      <c r="HN221" s="45">
        <f t="shared" si="58"/>
        <v>3.2982838665645013E-6</v>
      </c>
      <c r="HO221" s="45">
        <f t="shared" si="45"/>
        <v>-9.8120213701805481E-6</v>
      </c>
      <c r="HP221" s="45">
        <f t="shared" si="46"/>
        <v>3.6487014631701154E-6</v>
      </c>
      <c r="HQ221" s="31"/>
      <c r="HR221" s="31"/>
      <c r="HS221" s="31"/>
      <c r="HT221" s="31"/>
      <c r="HU221" s="31"/>
      <c r="HV221" s="31">
        <v>5</v>
      </c>
      <c r="HW221" s="37">
        <f t="shared" si="145"/>
        <v>2.97305017694883</v>
      </c>
      <c r="HX221" s="37">
        <f t="shared" si="149"/>
        <v>0.10453693420832022</v>
      </c>
      <c r="HY221" s="37">
        <f t="shared" si="146"/>
        <v>0.22738735770064614</v>
      </c>
      <c r="HZ221" s="37">
        <f t="shared" si="147"/>
        <v>5.7406621095785523E-2</v>
      </c>
      <c r="IA221" s="31">
        <v>72</v>
      </c>
      <c r="IB221" s="37">
        <f t="shared" si="127"/>
        <v>74.307516717942775</v>
      </c>
      <c r="IC221" s="37">
        <f t="shared" si="128"/>
        <v>0.53503052114115812</v>
      </c>
      <c r="ID221" s="37">
        <f t="shared" si="129"/>
        <v>-1.091446545096781</v>
      </c>
      <c r="IE221" s="37">
        <f t="shared" si="126"/>
        <v>0.12417297747741901</v>
      </c>
    </row>
    <row r="222" spans="1:239" x14ac:dyDescent="0.25">
      <c r="A222">
        <v>1993</v>
      </c>
      <c r="B222" s="34">
        <v>68.400000000000006</v>
      </c>
      <c r="C222" s="35">
        <f t="shared" si="33"/>
        <v>75.466974177623044</v>
      </c>
      <c r="D222" s="35">
        <f t="shared" si="34"/>
        <v>0.14310846041941347</v>
      </c>
      <c r="E222" s="35">
        <f t="shared" si="35"/>
        <v>-7.9485427205739811E-2</v>
      </c>
      <c r="F222" s="35">
        <f t="shared" si="32"/>
        <v>2.5798591443661261E-3</v>
      </c>
      <c r="G222" s="31"/>
      <c r="H222" s="31"/>
      <c r="I222" s="31"/>
      <c r="J222" s="31"/>
      <c r="K222" s="31"/>
      <c r="L222" s="34">
        <v>91.58</v>
      </c>
      <c r="M222" s="35">
        <f t="shared" si="72"/>
        <v>89.605681410085396</v>
      </c>
      <c r="N222" s="35">
        <f t="shared" si="81"/>
        <v>1.8235572046617184E-2</v>
      </c>
      <c r="O222" s="35">
        <f t="shared" si="73"/>
        <v>-8.6511600361614972E-3</v>
      </c>
      <c r="P222" s="35">
        <f t="shared" si="74"/>
        <v>4.8408311970126263E-4</v>
      </c>
      <c r="Q222" s="31"/>
      <c r="R222" s="31"/>
      <c r="S222" s="31"/>
      <c r="T222" s="31"/>
      <c r="U222" s="31"/>
      <c r="V222" s="36"/>
      <c r="W222" s="36"/>
      <c r="X222" s="36"/>
      <c r="Y222" s="36"/>
      <c r="Z222" s="36"/>
      <c r="AA222" s="36"/>
      <c r="AB222" s="36"/>
      <c r="AC222" s="36"/>
      <c r="AD222" s="36"/>
      <c r="AE222" s="36"/>
      <c r="AF222" s="31"/>
      <c r="AG222" s="31"/>
      <c r="AH222" s="31"/>
      <c r="AI222" s="31"/>
      <c r="AJ222" s="31"/>
      <c r="AK222" s="31">
        <v>58.53</v>
      </c>
      <c r="AL222" s="31"/>
      <c r="AM222" s="31"/>
      <c r="AN222" s="31"/>
      <c r="AO222" s="31"/>
      <c r="AP222" s="31"/>
      <c r="AQ222" s="31"/>
      <c r="AR222" s="31"/>
      <c r="AS222" s="31"/>
      <c r="AT222" s="31"/>
      <c r="AU222" s="31"/>
      <c r="AV222" s="31"/>
      <c r="AW222" s="31"/>
      <c r="AX222" s="31"/>
      <c r="AY222" s="31"/>
      <c r="AZ222" s="31">
        <v>22</v>
      </c>
      <c r="BA222" s="37">
        <f t="shared" si="138"/>
        <v>20.493763083965895</v>
      </c>
      <c r="BB222" s="46">
        <f t="shared" si="148"/>
        <v>0.8784522838978428</v>
      </c>
      <c r="BC222" s="37">
        <f t="shared" si="139"/>
        <v>1.7807864409710548</v>
      </c>
      <c r="BD222" s="37">
        <f t="shared" si="140"/>
        <v>1.9800083484738971E-2</v>
      </c>
      <c r="BE222" s="34">
        <v>94.912000000000006</v>
      </c>
      <c r="BF222" s="38">
        <f t="shared" si="63"/>
        <v>98.221689955308975</v>
      </c>
      <c r="BG222" s="35">
        <f t="shared" si="71"/>
        <v>2.3498992146401568E-2</v>
      </c>
      <c r="BH222" s="38">
        <f t="shared" si="64"/>
        <v>-4.5047505621212194E-2</v>
      </c>
      <c r="BI222" s="38">
        <f t="shared" si="65"/>
        <v>1.0620678450277593E-2</v>
      </c>
      <c r="BJ222" s="31"/>
      <c r="BK222" s="31"/>
      <c r="BL222" s="31"/>
      <c r="BM222" s="31"/>
      <c r="BN222" s="31"/>
      <c r="BO222" s="31"/>
      <c r="BP222" s="31"/>
      <c r="BQ222" s="31"/>
      <c r="BR222" s="31"/>
      <c r="BS222" s="31"/>
      <c r="BT222" s="34">
        <v>22.8</v>
      </c>
      <c r="BU222" s="49">
        <f t="shared" si="110"/>
        <v>27.011640386696318</v>
      </c>
      <c r="BV222" s="35">
        <f t="shared" si="111"/>
        <v>0.52681079068932768</v>
      </c>
      <c r="BW222" s="49">
        <f t="shared" si="112"/>
        <v>0.34479095227369788</v>
      </c>
      <c r="BX222" s="49">
        <f t="shared" si="113"/>
        <v>-6.9393202631012049E-2</v>
      </c>
      <c r="BY222" s="32"/>
      <c r="BZ222" s="32"/>
      <c r="CA222" s="32"/>
      <c r="CB222" s="32"/>
      <c r="CC222" s="31"/>
      <c r="CD222" s="31"/>
      <c r="CE222" s="31"/>
      <c r="CF222" s="31"/>
      <c r="CG222" s="31"/>
      <c r="CH222" s="34">
        <v>0</v>
      </c>
      <c r="CI222" s="49">
        <f t="shared" ref="CI222:CI244" si="155">CH$5/(1+CH$2*EXP(-CH$3*($A222-$A$222)))</f>
        <v>0.2652507221986482</v>
      </c>
      <c r="CJ222" s="49">
        <f>((CH$2*CH$5*CH$3*EXP(CH$3*($A222-$A$222))/(EXP(CH$3*($A222-$A$222))+CH$2)^2)/8)</f>
        <v>1.9378388092887291E-2</v>
      </c>
      <c r="CK222" s="49">
        <f t="shared" ref="CK222:CK244" si="156">-((CH$2*CH$5*(CH$3^2)*EXP(CH$3*($A222-$A$222))*(EXP(CH$3*($A222-$A$222))-CH$2))/((EXP(CH$3*($A222-$A$222))+CH$2)^3))</f>
        <v>9.035213469480384E-2</v>
      </c>
      <c r="CL222" s="49">
        <f t="shared" ref="CL222:CL244" si="157">(CH$2*CH$5*CH$3^3*EXP(CH$3*($A222-$A$222))*(EXP(2*CH$3*($A222-$A$222))-4*CH$2*EXP(CH$3*($A222-$A$222))+CH$2^2))/(EXP(CH$3*($A222-$A$222))+CH$2)^4</f>
        <v>5.236141682748479E-2</v>
      </c>
      <c r="CM222" s="33">
        <v>78.52</v>
      </c>
      <c r="CN222" s="47">
        <f t="shared" si="150"/>
        <v>84.492524220055529</v>
      </c>
      <c r="CO222" s="47">
        <f t="shared" si="67"/>
        <v>-5.2901387921807694E-2</v>
      </c>
      <c r="CP222" s="47">
        <f t="shared" si="68"/>
        <v>1.2545225603858901E-3</v>
      </c>
      <c r="CQ222" s="34">
        <v>71.2</v>
      </c>
      <c r="CR222" s="35">
        <f t="shared" si="36"/>
        <v>74.888974415450349</v>
      </c>
      <c r="CS222" s="35">
        <f t="shared" si="37"/>
        <v>8.0283162625662818E-2</v>
      </c>
      <c r="CT222" s="35">
        <f t="shared" si="38"/>
        <v>-5.8834798305882542E-2</v>
      </c>
      <c r="CU222" s="35">
        <f t="shared" si="39"/>
        <v>4.2859281288336899E-3</v>
      </c>
      <c r="CV222" s="34">
        <v>77.099999999999994</v>
      </c>
      <c r="CW222" s="35">
        <f t="shared" si="141"/>
        <v>78.292924094618385</v>
      </c>
      <c r="CX222" s="35">
        <f t="shared" si="142"/>
        <v>5.7560476850635943E-2</v>
      </c>
      <c r="CY222" s="35">
        <f t="shared" si="143"/>
        <v>-2.9385315553664276E-2</v>
      </c>
      <c r="CZ222" s="35">
        <f t="shared" si="144"/>
        <v>1.4976734579430673E-3</v>
      </c>
      <c r="DA222" s="34">
        <v>45.2</v>
      </c>
      <c r="DB222" s="35">
        <f t="shared" si="40"/>
        <v>50.794118804935813</v>
      </c>
      <c r="DC222" s="35">
        <f t="shared" si="41"/>
        <v>0.13005197825700729</v>
      </c>
      <c r="DD222" s="35">
        <f t="shared" si="42"/>
        <v>-4.3484614961685153E-2</v>
      </c>
      <c r="DE222" s="35">
        <f t="shared" si="43"/>
        <v>-8.3695244430662531E-4</v>
      </c>
      <c r="DF222" s="31">
        <v>84</v>
      </c>
      <c r="DG222" s="50">
        <f t="shared" si="114"/>
        <v>83.808404786095679</v>
      </c>
      <c r="DH222" s="37">
        <f t="shared" si="115"/>
        <v>0.19555106771828665</v>
      </c>
      <c r="DI222" s="50">
        <f t="shared" si="116"/>
        <v>-0.55467452149935514</v>
      </c>
      <c r="DJ222" s="50">
        <f t="shared" si="117"/>
        <v>0.1748667805068643</v>
      </c>
      <c r="DK222" s="34">
        <v>99.7</v>
      </c>
      <c r="DL222" s="38">
        <f t="shared" si="75"/>
        <v>99.113389069836842</v>
      </c>
      <c r="DM222" s="38">
        <f t="shared" si="76"/>
        <v>9.166900158445835E-3</v>
      </c>
      <c r="DN222" s="38">
        <f t="shared" si="77"/>
        <v>-6.0115915899083784E-3</v>
      </c>
      <c r="DO222" s="38">
        <f t="shared" si="78"/>
        <v>4.8381877936681079E-4</v>
      </c>
      <c r="DP222" s="31"/>
      <c r="DQ222" s="31"/>
      <c r="DR222" s="31"/>
      <c r="DS222" s="31"/>
      <c r="DT222" s="31"/>
      <c r="DU222" s="33"/>
      <c r="DV222" s="33"/>
      <c r="DW222" s="33"/>
      <c r="DX222" s="33"/>
      <c r="DY222" s="36">
        <v>10</v>
      </c>
      <c r="DZ222" s="40">
        <f t="shared" ref="DZ222:DZ245" si="158">DY$5/(1+DY$2*EXP(-DY$3*($A222-$A$222)))</f>
        <v>11.363227194450589</v>
      </c>
      <c r="EA222" s="40">
        <f t="shared" ref="EA222:EA245" si="159">((DY$2*DY$5*DY$3*EXP(DY$3*($A222-$A$222))/(EXP(DY$3*($A222-$A$222))+DY$2)^2)/8)</f>
        <v>0.27864569378695836</v>
      </c>
      <c r="EB222" s="40">
        <f t="shared" ref="EB222:EB245" si="160">-((DY$2*DY$5*(DY$3^2)*EXP(DY$3*($A222-$A$222))*(EXP(DY$3*($A222-$A$222))-DY$2))/((EXP(DY$3*($A222-$A$222))+DY$2)^3))</f>
        <v>0.3724628408061153</v>
      </c>
      <c r="EC222" s="40">
        <f t="shared" ref="EC222:EC245" si="161">(DY$2*DY$5*DY$3^3*EXP(DY$3*($A222-$A$222))*(EXP(2*DY$3*($A222-$A$222))-4*DY$2*EXP(DY$3*($A222-$A$222))+DY$2^2))/(EXP(DY$3*($A222-$A$222))+DY$2)^4</f>
        <v>3.6793351194239501E-2</v>
      </c>
      <c r="ED222" s="31">
        <v>73</v>
      </c>
      <c r="EE222" s="37">
        <f t="shared" si="118"/>
        <v>77.683564688207596</v>
      </c>
      <c r="EF222" s="37">
        <f t="shared" si="119"/>
        <v>0.30631957216486527</v>
      </c>
      <c r="EG222" s="37">
        <f t="shared" si="120"/>
        <v>-0.45336053230856066</v>
      </c>
      <c r="EH222" s="37">
        <f t="shared" si="121"/>
        <v>5.0393101476338915E-2</v>
      </c>
      <c r="EI222" s="31">
        <v>26.33</v>
      </c>
      <c r="EJ222" s="37">
        <f t="shared" si="122"/>
        <v>22.109252000160694</v>
      </c>
      <c r="EK222" s="37">
        <f t="shared" si="123"/>
        <v>0.32533176318205009</v>
      </c>
      <c r="EL222" s="37">
        <f t="shared" si="124"/>
        <v>0.18710228518432706</v>
      </c>
      <c r="EM222" s="37">
        <f t="shared" si="125"/>
        <v>-1.4631377315343497E-2</v>
      </c>
      <c r="EN222" s="34">
        <v>84.1</v>
      </c>
      <c r="EO222" s="35">
        <f t="shared" si="90"/>
        <v>83.792575280921</v>
      </c>
      <c r="EP222" s="35">
        <f t="shared" si="91"/>
        <v>0.39769705882626488</v>
      </c>
      <c r="EQ222" s="35">
        <f t="shared" si="92"/>
        <v>-0.57216123167809263</v>
      </c>
      <c r="ER222" s="35">
        <f t="shared" si="93"/>
        <v>5.0271773391867232E-2</v>
      </c>
      <c r="ES222" s="52">
        <v>2.5</v>
      </c>
      <c r="ET222" s="37">
        <f t="shared" si="151"/>
        <v>2.5497753698823793</v>
      </c>
      <c r="EU222" s="37">
        <f t="shared" si="152"/>
        <v>8.3658691245155764E-2</v>
      </c>
      <c r="EV222" s="37">
        <f t="shared" si="153"/>
        <v>0.16882734497498064</v>
      </c>
      <c r="EW222" s="37">
        <f t="shared" si="154"/>
        <v>3.899504067341502E-2</v>
      </c>
      <c r="EX222" s="52"/>
      <c r="EY222" s="31"/>
      <c r="EZ222" s="31"/>
      <c r="FA222" s="31"/>
      <c r="FB222" s="31"/>
      <c r="FC222" s="31">
        <v>38</v>
      </c>
      <c r="FD222" s="37">
        <f t="shared" si="134"/>
        <v>38.941964201716381</v>
      </c>
      <c r="FE222" s="37">
        <f t="shared" si="135"/>
        <v>0.49342111497915081</v>
      </c>
      <c r="FF222" s="37">
        <f t="shared" si="136"/>
        <v>0.1317449239287814</v>
      </c>
      <c r="FG222" s="37">
        <f t="shared" si="137"/>
        <v>-5.0012240637576429E-2</v>
      </c>
      <c r="FH222" s="36"/>
      <c r="FI222" s="36"/>
      <c r="FJ222" s="36"/>
      <c r="FK222" s="36"/>
      <c r="FL222" s="36"/>
      <c r="FM222" s="36"/>
      <c r="FN222" s="36"/>
      <c r="FO222" s="36"/>
      <c r="FP222" s="36"/>
      <c r="FQ222" s="36"/>
      <c r="FR222" s="34">
        <v>99.8</v>
      </c>
      <c r="FS222" s="38">
        <f t="shared" si="130"/>
        <v>99.98934971627655</v>
      </c>
      <c r="FT222" s="38">
        <f t="shared" si="131"/>
        <v>2.3893034262573103E-4</v>
      </c>
      <c r="FU222" s="38">
        <f t="shared" si="132"/>
        <v>-3.4301660738522764E-4</v>
      </c>
      <c r="FV222" s="38">
        <f t="shared" si="133"/>
        <v>6.1542687142649571E-5</v>
      </c>
      <c r="FW222" s="36">
        <v>99</v>
      </c>
      <c r="FX222" s="41">
        <f t="shared" si="98"/>
        <v>98.942863048679428</v>
      </c>
      <c r="FY222" s="41">
        <f t="shared" si="100"/>
        <v>7.9085946568122208E-4</v>
      </c>
      <c r="FZ222" s="41">
        <f t="shared" si="99"/>
        <v>-7.0018157426675483E-4</v>
      </c>
      <c r="GA222" s="41">
        <f t="shared" si="101"/>
        <v>7.7397974184979326E-5</v>
      </c>
      <c r="GB222" s="33"/>
      <c r="GC222" s="33"/>
      <c r="GD222" s="33"/>
      <c r="GE222" s="33"/>
      <c r="GF222" s="31"/>
      <c r="GG222" s="31"/>
      <c r="GH222" s="31"/>
      <c r="GI222" s="31"/>
      <c r="GJ222" s="31"/>
      <c r="GK222" s="31"/>
      <c r="GL222" s="31"/>
      <c r="GM222" s="31"/>
      <c r="GN222" s="31"/>
      <c r="GO222" s="31"/>
      <c r="GP222" s="31"/>
      <c r="GQ222" s="31"/>
      <c r="GR222" s="31"/>
      <c r="GS222" s="31"/>
      <c r="GT222" s="31"/>
      <c r="GU222" s="31"/>
      <c r="GV222" s="31"/>
      <c r="GW222" s="31"/>
      <c r="GX222" s="33"/>
      <c r="GY222" s="33"/>
      <c r="GZ222" s="33"/>
      <c r="HA222" s="33"/>
      <c r="HB222" s="36"/>
      <c r="HC222" s="36"/>
      <c r="HD222" s="36"/>
      <c r="HE222" s="36"/>
      <c r="HF222" s="36"/>
      <c r="HG222" s="36">
        <v>94</v>
      </c>
      <c r="HH222" s="39">
        <f t="shared" si="86"/>
        <v>90.940605320792102</v>
      </c>
      <c r="HI222" s="40">
        <f t="shared" si="87"/>
        <v>2.6933648149031271E-2</v>
      </c>
      <c r="HJ222" s="39">
        <f t="shared" si="88"/>
        <v>-1.0926399710663077E-2</v>
      </c>
      <c r="HK222" s="39">
        <f t="shared" si="89"/>
        <v>4.9987967148430138E-4</v>
      </c>
      <c r="HL222" s="31"/>
      <c r="HM222" s="45"/>
      <c r="HN222" s="45">
        <f t="shared" si="58"/>
        <v>2.2740021619537289E-6</v>
      </c>
      <c r="HO222" s="45">
        <f t="shared" si="45"/>
        <v>-6.7649021868489713E-6</v>
      </c>
      <c r="HP222" s="45">
        <f t="shared" si="46"/>
        <v>2.5156009707330702E-6</v>
      </c>
      <c r="HQ222" s="31"/>
      <c r="HR222" s="31"/>
      <c r="HS222" s="31"/>
      <c r="HT222" s="31"/>
      <c r="HU222" s="31"/>
      <c r="HV222" s="31">
        <v>5</v>
      </c>
      <c r="HW222" s="37">
        <f t="shared" si="145"/>
        <v>3.9331148344780953</v>
      </c>
      <c r="HX222" s="37">
        <f t="shared" si="149"/>
        <v>0.13680289527109185</v>
      </c>
      <c r="HY222" s="37">
        <f t="shared" si="146"/>
        <v>0.29093209916531598</v>
      </c>
      <c r="HZ222" s="37">
        <f t="shared" si="147"/>
        <v>6.9769936479465153E-2</v>
      </c>
      <c r="IA222" s="31">
        <v>76</v>
      </c>
      <c r="IB222" s="37">
        <f t="shared" si="127"/>
        <v>78.065766906152973</v>
      </c>
      <c r="IC222" s="37">
        <f t="shared" si="128"/>
        <v>0.4078106531311172</v>
      </c>
      <c r="ID222" s="37">
        <f t="shared" si="129"/>
        <v>-0.9350832912074607</v>
      </c>
      <c r="IE222" s="37">
        <f t="shared" si="126"/>
        <v>0.17845753106571793</v>
      </c>
    </row>
    <row r="223" spans="1:239" x14ac:dyDescent="0.25">
      <c r="A223">
        <v>1994</v>
      </c>
      <c r="B223" s="34">
        <v>69.599999999999994</v>
      </c>
      <c r="C223" s="35">
        <f t="shared" si="33"/>
        <v>76.572546346827593</v>
      </c>
      <c r="D223" s="35">
        <f t="shared" si="34"/>
        <v>0.1333425337155949</v>
      </c>
      <c r="E223" s="35">
        <f t="shared" si="35"/>
        <v>-7.6705335843821207E-2</v>
      </c>
      <c r="F223" s="35">
        <f t="shared" si="32"/>
        <v>2.9643590546980518E-3</v>
      </c>
      <c r="G223" s="31"/>
      <c r="H223" s="31"/>
      <c r="I223" s="31"/>
      <c r="J223" s="31"/>
      <c r="K223" s="31"/>
      <c r="L223" s="34">
        <v>91.84</v>
      </c>
      <c r="M223" s="35">
        <f t="shared" si="72"/>
        <v>89.747320111333934</v>
      </c>
      <c r="N223" s="35">
        <f t="shared" si="81"/>
        <v>1.7183945173485034E-2</v>
      </c>
      <c r="O223" s="35">
        <f t="shared" si="73"/>
        <v>-8.1787363665452219E-3</v>
      </c>
      <c r="P223" s="35">
        <f t="shared" si="74"/>
        <v>4.6088507940664995E-4</v>
      </c>
      <c r="Q223" s="31"/>
      <c r="R223" s="31"/>
      <c r="S223" s="31"/>
      <c r="T223" s="31"/>
      <c r="U223" s="31"/>
      <c r="V223" s="36"/>
      <c r="W223" s="36"/>
      <c r="X223" s="36"/>
      <c r="Y223" s="36"/>
      <c r="Z223" s="36"/>
      <c r="AA223" s="36"/>
      <c r="AB223" s="36"/>
      <c r="AC223" s="36"/>
      <c r="AD223" s="36"/>
      <c r="AE223" s="36"/>
      <c r="AF223" s="31"/>
      <c r="AG223" s="31"/>
      <c r="AH223" s="31"/>
      <c r="AI223" s="31"/>
      <c r="AJ223" s="31"/>
      <c r="AK223" s="31">
        <v>59.6</v>
      </c>
      <c r="AL223" s="31"/>
      <c r="AM223" s="31"/>
      <c r="AN223" s="31"/>
      <c r="AO223" s="31"/>
      <c r="AP223" s="31"/>
      <c r="AQ223" s="31"/>
      <c r="AR223" s="31"/>
      <c r="AS223" s="31"/>
      <c r="AT223" s="31"/>
      <c r="AU223" s="31">
        <v>10</v>
      </c>
      <c r="AV223" s="37">
        <f t="shared" ref="AV223:AV245" si="162">AU$5/(1+AU$2*EXP(-AU$3*($A223-$A$223)))</f>
        <v>12.01817754228362</v>
      </c>
      <c r="AW223" s="46">
        <f>((AU$2*AU$5*AU$3*EXP(AU$3*($A223-$A$223)))/(EXP(AU$3*($A223-$A$223))+AU$2)^2)/8</f>
        <v>0.34957092648546867</v>
      </c>
      <c r="AX223" s="37">
        <f>-((AU$2*AU$5*(AU$3^2)*EXP(AU$3*($A223-$A$223))*(EXP(AU$3*($A223-$A$223))-AU$2))/((EXP(AU$3*($A223-$A$223))+AU$2)^3))</f>
        <v>0.55296460871741659</v>
      </c>
      <c r="AY223" s="37">
        <f t="shared" ref="AY223:AY245" si="163">(AU$2*AU$5*AU$3^3*EXP(AU$3*($A223-$A$223))*(EXP(2*AU$3*($A223-$A$223))-4*AU$2*EXP(AU$3*($A223-$A$223))+AU$2^2))/(EXP(AU$3*($A223-$A$223))+AU$2)^4</f>
        <v>6.3830795589297912E-2</v>
      </c>
      <c r="AZ223" s="31">
        <v>31</v>
      </c>
      <c r="BA223" s="37">
        <f t="shared" si="138"/>
        <v>28.400307638465577</v>
      </c>
      <c r="BB223" s="46">
        <f t="shared" si="148"/>
        <v>1.0947580756258664</v>
      </c>
      <c r="BC223" s="37">
        <f t="shared" si="139"/>
        <v>1.6143457504801562</v>
      </c>
      <c r="BD223" s="37">
        <f t="shared" si="140"/>
        <v>-0.37251582699448527</v>
      </c>
      <c r="BE223" s="34">
        <v>96.037999999999997</v>
      </c>
      <c r="BF223" s="38">
        <f t="shared" si="63"/>
        <v>98.388831553311803</v>
      </c>
      <c r="BG223" s="35">
        <f t="shared" si="71"/>
        <v>1.8483998562221438E-2</v>
      </c>
      <c r="BH223" s="38">
        <f t="shared" si="64"/>
        <v>-3.5555333128925073E-2</v>
      </c>
      <c r="BI223" s="38">
        <f t="shared" si="65"/>
        <v>8.4416201545142976E-3</v>
      </c>
      <c r="BJ223" s="31"/>
      <c r="BK223" s="31"/>
      <c r="BL223" s="31"/>
      <c r="BM223" s="31"/>
      <c r="BN223" s="31"/>
      <c r="BO223" s="31"/>
      <c r="BP223" s="31"/>
      <c r="BQ223" s="31"/>
      <c r="BR223" s="31"/>
      <c r="BS223" s="31"/>
      <c r="BT223" s="34">
        <v>24.1</v>
      </c>
      <c r="BU223" s="49">
        <f t="shared" si="110"/>
        <v>31.385745971143834</v>
      </c>
      <c r="BV223" s="35">
        <f t="shared" si="111"/>
        <v>0.56497111385904897</v>
      </c>
      <c r="BW223" s="49">
        <f t="shared" si="112"/>
        <v>0.2611313763214444</v>
      </c>
      <c r="BX223" s="49">
        <f t="shared" si="113"/>
        <v>-9.7165741881238402E-2</v>
      </c>
      <c r="BY223" s="32"/>
      <c r="BZ223" s="32"/>
      <c r="CA223" s="32"/>
      <c r="CB223" s="32"/>
      <c r="CC223" s="31"/>
      <c r="CD223" s="31"/>
      <c r="CE223" s="31"/>
      <c r="CF223" s="31"/>
      <c r="CG223" s="31"/>
      <c r="CH223" s="34">
        <v>0.2</v>
      </c>
      <c r="CI223" s="49">
        <f t="shared" si="155"/>
        <v>0.47558373522317865</v>
      </c>
      <c r="CJ223" s="49">
        <f t="shared" ref="CJ223:CJ244" si="164">((CH$2*CH$5*CH$3*EXP(CH$3*($A223-$A$222))/(EXP(CH$3*($A223-$A$222))+CH$2)^2)/8)</f>
        <v>3.4667355761162748E-2</v>
      </c>
      <c r="CK223" s="49">
        <f t="shared" si="156"/>
        <v>0.16091597582961226</v>
      </c>
      <c r="CL223" s="49">
        <f t="shared" si="157"/>
        <v>9.2414690151142079E-2</v>
      </c>
      <c r="CM223" s="33">
        <v>79.84</v>
      </c>
      <c r="CN223" s="47">
        <f t="shared" si="150"/>
        <v>85.468677485270234</v>
      </c>
      <c r="CO223" s="47">
        <f t="shared" si="67"/>
        <v>-5.1563194213048578E-2</v>
      </c>
      <c r="CP223" s="47">
        <f t="shared" si="68"/>
        <v>1.4169949077261731E-3</v>
      </c>
      <c r="CQ223" s="34">
        <v>71.174999999999997</v>
      </c>
      <c r="CR223" s="35">
        <f t="shared" si="36"/>
        <v>75.502532524760284</v>
      </c>
      <c r="CS223" s="35">
        <f t="shared" si="37"/>
        <v>7.3194579363077231E-2</v>
      </c>
      <c r="CT223" s="35">
        <f t="shared" si="38"/>
        <v>-5.4601215332891494E-2</v>
      </c>
      <c r="CU223" s="35">
        <f t="shared" si="39"/>
        <v>4.1740285280850112E-3</v>
      </c>
      <c r="CV223" s="34">
        <v>77.174999999999997</v>
      </c>
      <c r="CW223" s="35">
        <f t="shared" si="141"/>
        <v>78.738963828032325</v>
      </c>
      <c r="CX223" s="35">
        <f t="shared" si="142"/>
        <v>5.3980391172610082E-2</v>
      </c>
      <c r="CY223" s="35">
        <f t="shared" si="143"/>
        <v>-2.7900574009220188E-2</v>
      </c>
      <c r="CZ223" s="35">
        <f t="shared" si="144"/>
        <v>1.470583457054453E-3</v>
      </c>
      <c r="DA223" s="34">
        <v>46.45</v>
      </c>
      <c r="DB223" s="35">
        <f t="shared" si="40"/>
        <v>51.812667977555684</v>
      </c>
      <c r="DC223" s="35">
        <f t="shared" si="41"/>
        <v>0.12457164175502755</v>
      </c>
      <c r="DD223" s="35">
        <f t="shared" si="42"/>
        <v>-4.4141308244711248E-2</v>
      </c>
      <c r="DE223" s="35">
        <f t="shared" si="43"/>
        <v>-4.8025704855443271E-4</v>
      </c>
      <c r="DF223" s="31">
        <v>81</v>
      </c>
      <c r="DG223" s="50">
        <f t="shared" si="114"/>
        <v>85.122984192662798</v>
      </c>
      <c r="DH223" s="37">
        <f t="shared" si="115"/>
        <v>0.13632715449718169</v>
      </c>
      <c r="DI223" s="50">
        <f t="shared" si="116"/>
        <v>-0.3994571911051914</v>
      </c>
      <c r="DJ223" s="50">
        <f t="shared" si="117"/>
        <v>0.13571406778117723</v>
      </c>
      <c r="DK223" s="34">
        <v>99.7</v>
      </c>
      <c r="DL223" s="38">
        <f t="shared" si="75"/>
        <v>99.183797573125489</v>
      </c>
      <c r="DM223" s="38">
        <f t="shared" si="76"/>
        <v>8.444923272061507E-3</v>
      </c>
      <c r="DN223" s="38">
        <f t="shared" si="77"/>
        <v>-5.5460633978511751E-3</v>
      </c>
      <c r="DO223" s="38">
        <f t="shared" si="78"/>
        <v>4.4766752090189162E-4</v>
      </c>
      <c r="DP223" s="31"/>
      <c r="DQ223" s="31"/>
      <c r="DR223" s="31"/>
      <c r="DS223" s="31"/>
      <c r="DT223" s="31"/>
      <c r="DU223" s="33"/>
      <c r="DV223" s="33"/>
      <c r="DW223" s="33"/>
      <c r="DX223" s="33"/>
      <c r="DY223" s="36">
        <v>11</v>
      </c>
      <c r="DZ223" s="40">
        <f t="shared" si="158"/>
        <v>13.784438730207519</v>
      </c>
      <c r="EA223" s="40">
        <f t="shared" si="159"/>
        <v>0.32733881149238703</v>
      </c>
      <c r="EB223" s="40">
        <f t="shared" si="160"/>
        <v>0.40509004855728808</v>
      </c>
      <c r="EC223" s="40">
        <f t="shared" si="161"/>
        <v>2.7555459572663761E-2</v>
      </c>
      <c r="ED223" s="31">
        <v>76</v>
      </c>
      <c r="EE223" s="37">
        <f t="shared" si="118"/>
        <v>79.916162758997345</v>
      </c>
      <c r="EF223" s="37">
        <f t="shared" si="119"/>
        <v>0.25295305126601192</v>
      </c>
      <c r="EG223" s="37">
        <f t="shared" si="120"/>
        <v>-0.39956492039914121</v>
      </c>
      <c r="EH223" s="37">
        <f t="shared" si="121"/>
        <v>5.6063631364947013E-2</v>
      </c>
      <c r="EI223" s="31">
        <v>30.02</v>
      </c>
      <c r="EJ223" s="37">
        <f t="shared" si="122"/>
        <v>24.802720569541162</v>
      </c>
      <c r="EK223" s="37">
        <f t="shared" si="123"/>
        <v>0.34765587555971444</v>
      </c>
      <c r="EL223" s="37">
        <f t="shared" si="124"/>
        <v>0.16888510114126354</v>
      </c>
      <c r="EM223" s="37">
        <f t="shared" si="125"/>
        <v>-2.1812975948125948E-2</v>
      </c>
      <c r="EN223" s="34">
        <v>83.825000000000003</v>
      </c>
      <c r="EO223" s="35">
        <f t="shared" si="90"/>
        <v>86.697159853559185</v>
      </c>
      <c r="EP223" s="35">
        <f t="shared" si="91"/>
        <v>0.32966233278410367</v>
      </c>
      <c r="EQ223" s="35">
        <f t="shared" si="92"/>
        <v>-0.51410384915100926</v>
      </c>
      <c r="ER223" s="35">
        <f t="shared" si="93"/>
        <v>6.4058614698344063E-2</v>
      </c>
      <c r="ES223" s="52">
        <v>4.3181799999999999</v>
      </c>
      <c r="ET223" s="37">
        <f t="shared" si="151"/>
        <v>3.3102556000324963</v>
      </c>
      <c r="EU223" s="37">
        <f t="shared" si="152"/>
        <v>0.10734824958707619</v>
      </c>
      <c r="EV223" s="37">
        <f t="shared" si="153"/>
        <v>0.21139573036603132</v>
      </c>
      <c r="EW223" s="37">
        <f t="shared" si="154"/>
        <v>4.6120975540187972E-2</v>
      </c>
      <c r="EX223" s="52"/>
      <c r="EY223" s="31"/>
      <c r="EZ223" s="31"/>
      <c r="FA223" s="31"/>
      <c r="FB223" s="31"/>
      <c r="FC223" s="31">
        <v>42</v>
      </c>
      <c r="FD223" s="37">
        <f t="shared" si="134"/>
        <v>42.946594218427542</v>
      </c>
      <c r="FE223" s="37">
        <f t="shared" si="135"/>
        <v>0.50662816531633592</v>
      </c>
      <c r="FF223" s="37">
        <f t="shared" si="136"/>
        <v>7.8595240308983669E-2</v>
      </c>
      <c r="FG223" s="37">
        <f t="shared" si="137"/>
        <v>-5.583682721162548E-2</v>
      </c>
      <c r="FH223" s="36"/>
      <c r="FI223" s="36"/>
      <c r="FJ223" s="36"/>
      <c r="FK223" s="36"/>
      <c r="FL223" s="36"/>
      <c r="FM223" s="36"/>
      <c r="FN223" s="36"/>
      <c r="FO223" s="36"/>
      <c r="FP223" s="36"/>
      <c r="FQ223" s="36"/>
      <c r="FR223" s="53">
        <v>99.825000000000003</v>
      </c>
      <c r="FS223" s="38">
        <f t="shared" si="130"/>
        <v>99.991099463953404</v>
      </c>
      <c r="FT223" s="38">
        <f t="shared" si="131"/>
        <v>1.9967968897582409E-4</v>
      </c>
      <c r="FU223" s="38">
        <f t="shared" si="132"/>
        <v>-2.8667705474004355E-4</v>
      </c>
      <c r="FV223" s="38">
        <f t="shared" si="133"/>
        <v>5.1438068540502048E-5</v>
      </c>
      <c r="FW223" s="36">
        <v>99</v>
      </c>
      <c r="FX223" s="41">
        <f t="shared" si="98"/>
        <v>98.948852385293748</v>
      </c>
      <c r="FY223" s="41">
        <f t="shared" si="100"/>
        <v>7.0800109051548593E-4</v>
      </c>
      <c r="FZ223" s="41">
        <f t="shared" si="99"/>
        <v>-6.2689945632702249E-4</v>
      </c>
      <c r="GA223" s="41">
        <f t="shared" si="101"/>
        <v>6.9314196553709758E-5</v>
      </c>
      <c r="GB223" s="33"/>
      <c r="GC223" s="33"/>
      <c r="GD223" s="33"/>
      <c r="GE223" s="33"/>
      <c r="GF223" s="31"/>
      <c r="GG223" s="31"/>
      <c r="GH223" s="31"/>
      <c r="GI223" s="31"/>
      <c r="GJ223" s="31"/>
      <c r="GK223" s="31"/>
      <c r="GL223" s="31"/>
      <c r="GM223" s="31"/>
      <c r="GN223" s="31"/>
      <c r="GO223" s="31"/>
      <c r="GP223" s="31"/>
      <c r="GQ223" s="31"/>
      <c r="GR223" s="31"/>
      <c r="GS223" s="31"/>
      <c r="GT223" s="31"/>
      <c r="GU223" s="31"/>
      <c r="GV223" s="31"/>
      <c r="GW223" s="31"/>
      <c r="GX223" s="33"/>
      <c r="GY223" s="33"/>
      <c r="GZ223" s="33"/>
      <c r="HA223" s="33"/>
      <c r="HB223" s="36"/>
      <c r="HC223" s="36"/>
      <c r="HD223" s="36"/>
      <c r="HE223" s="36"/>
      <c r="HF223" s="36"/>
      <c r="HG223" s="36">
        <v>94</v>
      </c>
      <c r="HH223" s="39">
        <f t="shared" si="86"/>
        <v>91.150693906413323</v>
      </c>
      <c r="HI223" s="40">
        <f t="shared" si="87"/>
        <v>2.5598734141383205E-2</v>
      </c>
      <c r="HJ223" s="39">
        <f t="shared" si="88"/>
        <v>-1.0435077411578411E-2</v>
      </c>
      <c r="HK223" s="39">
        <f t="shared" si="89"/>
        <v>4.8276305238924473E-4</v>
      </c>
      <c r="HL223" s="31"/>
      <c r="HM223" s="45"/>
      <c r="HN223" s="45">
        <f t="shared" si="58"/>
        <v>1.5678108152254611E-6</v>
      </c>
      <c r="HO223" s="45">
        <f t="shared" si="45"/>
        <v>-4.6640633176024426E-6</v>
      </c>
      <c r="HP223" s="45">
        <f t="shared" si="46"/>
        <v>1.7343827135158388E-6</v>
      </c>
      <c r="HQ223" s="31"/>
      <c r="HR223" s="31"/>
      <c r="HS223" s="31"/>
      <c r="HT223" s="31"/>
      <c r="HU223" s="31"/>
      <c r="HV223" s="31">
        <v>8</v>
      </c>
      <c r="HW223" s="37">
        <f t="shared" si="145"/>
        <v>5.1851492222226874</v>
      </c>
      <c r="HX223" s="37">
        <f t="shared" si="149"/>
        <v>0.17778753501627964</v>
      </c>
      <c r="HY223" s="37">
        <f t="shared" si="146"/>
        <v>0.36683901392659957</v>
      </c>
      <c r="HZ223" s="37">
        <f t="shared" si="147"/>
        <v>8.1831479161577833E-2</v>
      </c>
      <c r="IA223" s="31">
        <v>77</v>
      </c>
      <c r="IB223" s="37">
        <f t="shared" si="127"/>
        <v>80.891155739869518</v>
      </c>
      <c r="IC223" s="37">
        <f t="shared" si="128"/>
        <v>0.30238735794126553</v>
      </c>
      <c r="ID223" s="37">
        <f t="shared" si="129"/>
        <v>-0.75086083382067892</v>
      </c>
      <c r="IE223" s="37">
        <f t="shared" si="126"/>
        <v>0.18382176956049695</v>
      </c>
    </row>
    <row r="224" spans="1:239" x14ac:dyDescent="0.25">
      <c r="A224">
        <v>1995</v>
      </c>
      <c r="B224" s="34">
        <v>70.8</v>
      </c>
      <c r="C224" s="35">
        <f t="shared" si="33"/>
        <v>77.601441301022405</v>
      </c>
      <c r="D224" s="35">
        <f t="shared" si="34"/>
        <v>0.12394619220252</v>
      </c>
      <c r="E224" s="35">
        <f t="shared" si="35"/>
        <v>-7.3587411182488183E-2</v>
      </c>
      <c r="F224" s="35">
        <f t="shared" si="32"/>
        <v>3.2568009117358329E-3</v>
      </c>
      <c r="G224" s="31"/>
      <c r="H224" s="31"/>
      <c r="I224" s="31"/>
      <c r="J224" s="31"/>
      <c r="K224" s="31"/>
      <c r="L224" s="34">
        <v>91.9</v>
      </c>
      <c r="M224" s="35">
        <f t="shared" si="72"/>
        <v>89.880778173564764</v>
      </c>
      <c r="N224" s="35">
        <f t="shared" si="81"/>
        <v>1.6189936649244358E-2</v>
      </c>
      <c r="O224" s="35">
        <f t="shared" si="73"/>
        <v>-7.7291430817251813E-3</v>
      </c>
      <c r="P224" s="35">
        <f t="shared" si="74"/>
        <v>4.38427118273467E-4</v>
      </c>
      <c r="Q224" s="31"/>
      <c r="R224" s="31"/>
      <c r="S224" s="31"/>
      <c r="T224" s="31"/>
      <c r="U224" s="31"/>
      <c r="V224" s="36"/>
      <c r="W224" s="36"/>
      <c r="X224" s="36"/>
      <c r="Y224" s="36"/>
      <c r="Z224" s="36"/>
      <c r="AA224" s="36"/>
      <c r="AB224" s="36"/>
      <c r="AC224" s="36"/>
      <c r="AD224" s="36"/>
      <c r="AE224" s="36"/>
      <c r="AF224" s="31"/>
      <c r="AG224" s="31"/>
      <c r="AH224" s="31"/>
      <c r="AI224" s="31"/>
      <c r="AJ224" s="31"/>
      <c r="AK224" s="31">
        <v>60.5</v>
      </c>
      <c r="AL224" s="31"/>
      <c r="AM224" s="31"/>
      <c r="AN224" s="31"/>
      <c r="AO224" s="31"/>
      <c r="AP224" s="31"/>
      <c r="AQ224" s="31"/>
      <c r="AR224" s="31"/>
      <c r="AS224" s="31"/>
      <c r="AT224" s="31"/>
      <c r="AU224" s="31">
        <v>12</v>
      </c>
      <c r="AV224" s="37">
        <f t="shared" si="162"/>
        <v>15.101159694616706</v>
      </c>
      <c r="AW224" s="46">
        <f t="shared" ref="AW224:AW245" si="165">((AU$2*AU$5*AU$3*EXP(AU$3*($A224-$A$223)))/(EXP(AU$3*($A224-$A$223))+AU$2)^2)/8</f>
        <v>0.42231400599310309</v>
      </c>
      <c r="AX224" s="37">
        <f t="shared" ref="AX224:AX245" si="166">-((AU$2*AU$5*(AU$3^2)*EXP(AU$3*($A224-$A$223))*(EXP(AU$3*($A224-$A$223))-AU$2))/((EXP(AU$3*($A224-$A$223))+AU$2)^3))</f>
        <v>0.60742551255680566</v>
      </c>
      <c r="AY224" s="37">
        <f t="shared" si="163"/>
        <v>4.2792990667750497E-2</v>
      </c>
      <c r="AZ224" s="31">
        <v>43</v>
      </c>
      <c r="BA224" s="37">
        <f t="shared" si="138"/>
        <v>37.885185542758826</v>
      </c>
      <c r="BB224" s="46">
        <f t="shared" si="148"/>
        <v>1.2641779778384927</v>
      </c>
      <c r="BC224" s="37">
        <f t="shared" si="139"/>
        <v>1.0261781689029557</v>
      </c>
      <c r="BD224" s="37">
        <f t="shared" si="140"/>
        <v>-0.78940594391255003</v>
      </c>
      <c r="BE224" s="34">
        <v>95.41</v>
      </c>
      <c r="BF224" s="38">
        <f t="shared" si="63"/>
        <v>98.520254912313675</v>
      </c>
      <c r="BG224" s="35">
        <f t="shared" si="71"/>
        <v>1.4528650012758139E-2</v>
      </c>
      <c r="BH224" s="38">
        <f t="shared" si="64"/>
        <v>-2.8022055929065728E-2</v>
      </c>
      <c r="BI224" s="38">
        <f t="shared" si="65"/>
        <v>6.6894822553620597E-3</v>
      </c>
      <c r="BJ224" s="31"/>
      <c r="BK224" s="31"/>
      <c r="BL224" s="31"/>
      <c r="BM224" s="31"/>
      <c r="BN224" s="31"/>
      <c r="BO224" s="31"/>
      <c r="BP224" s="31"/>
      <c r="BQ224" s="31"/>
      <c r="BR224" s="31"/>
      <c r="BS224" s="31"/>
      <c r="BT224" s="34">
        <v>31.55</v>
      </c>
      <c r="BU224" s="49">
        <f t="shared" si="110"/>
        <v>36.018907334477582</v>
      </c>
      <c r="BV224" s="35">
        <f t="shared" si="111"/>
        <v>0.59105921140596862</v>
      </c>
      <c r="BW224" s="49">
        <f t="shared" si="112"/>
        <v>0.15280703927135586</v>
      </c>
      <c r="BX224" s="49">
        <f t="shared" si="113"/>
        <v>-0.1179206464859954</v>
      </c>
      <c r="BY224" s="32"/>
      <c r="BZ224" s="32"/>
      <c r="CA224" s="32"/>
      <c r="CB224" s="32"/>
      <c r="CC224" s="31"/>
      <c r="CD224" s="31"/>
      <c r="CE224" s="31"/>
      <c r="CF224" s="31"/>
      <c r="CG224" s="31"/>
      <c r="CH224" s="34">
        <v>0.4</v>
      </c>
      <c r="CI224" s="49">
        <f t="shared" si="155"/>
        <v>0.85120050225804267</v>
      </c>
      <c r="CJ224" s="49">
        <f t="shared" si="164"/>
        <v>6.1800601736623544E-2</v>
      </c>
      <c r="CK224" s="49">
        <f t="shared" si="156"/>
        <v>0.28456452349590722</v>
      </c>
      <c r="CL224" s="49">
        <f t="shared" si="157"/>
        <v>0.16076434997131978</v>
      </c>
      <c r="CM224" s="33">
        <v>84.81</v>
      </c>
      <c r="CN224" s="47">
        <f t="shared" si="150"/>
        <v>86.393279892660999</v>
      </c>
      <c r="CO224" s="47">
        <f t="shared" si="67"/>
        <v>-5.0076884655560552E-2</v>
      </c>
      <c r="CP224" s="47">
        <f t="shared" si="68"/>
        <v>1.5510178396531502E-3</v>
      </c>
      <c r="CQ224" s="34">
        <v>71.150000000000006</v>
      </c>
      <c r="CR224" s="35">
        <f t="shared" si="36"/>
        <v>76.061478398851946</v>
      </c>
      <c r="CS224" s="35">
        <f t="shared" si="37"/>
        <v>6.662735624684403E-2</v>
      </c>
      <c r="CT224" s="35">
        <f t="shared" si="38"/>
        <v>-5.0499338414235012E-2</v>
      </c>
      <c r="CU224" s="35">
        <f t="shared" si="39"/>
        <v>4.0242910558676952E-3</v>
      </c>
      <c r="CV224" s="34">
        <v>77.25</v>
      </c>
      <c r="CW224" s="35">
        <f t="shared" si="141"/>
        <v>79.157100436160775</v>
      </c>
      <c r="CX224" s="35">
        <f t="shared" si="142"/>
        <v>5.0584058599823865E-2</v>
      </c>
      <c r="CY224" s="35">
        <f t="shared" si="143"/>
        <v>-2.6446383728359439E-2</v>
      </c>
      <c r="CZ224" s="35">
        <f t="shared" si="144"/>
        <v>1.4367844216682875E-3</v>
      </c>
      <c r="DA224" s="34">
        <v>47.7</v>
      </c>
      <c r="DB224" s="35">
        <f t="shared" si="40"/>
        <v>52.787104572503317</v>
      </c>
      <c r="DC224" s="35">
        <f t="shared" si="41"/>
        <v>0.11903101396024676</v>
      </c>
      <c r="DD224" s="35">
        <f t="shared" si="42"/>
        <v>-4.4453416240179559E-2</v>
      </c>
      <c r="DE224" s="35">
        <f t="shared" si="43"/>
        <v>-1.4838724972116225E-4</v>
      </c>
      <c r="DF224" s="31">
        <v>85</v>
      </c>
      <c r="DG224" s="50">
        <f t="shared" si="114"/>
        <v>86.034948411556272</v>
      </c>
      <c r="DH224" s="37">
        <f t="shared" si="115"/>
        <v>9.4111379718396282E-2</v>
      </c>
      <c r="DI224" s="50">
        <f t="shared" si="116"/>
        <v>-0.28187457879375749</v>
      </c>
      <c r="DJ224" s="50">
        <f t="shared" si="117"/>
        <v>0.10048223621254215</v>
      </c>
      <c r="DK224" s="34">
        <v>99.7</v>
      </c>
      <c r="DL224" s="38">
        <f t="shared" si="75"/>
        <v>99.248657106479214</v>
      </c>
      <c r="DM224" s="38">
        <f t="shared" si="76"/>
        <v>7.7789309400003136E-3</v>
      </c>
      <c r="DN224" s="38">
        <f t="shared" si="77"/>
        <v>-5.1154208823542789E-3</v>
      </c>
      <c r="DO224" s="38">
        <f t="shared" si="78"/>
        <v>4.140233256640996E-4</v>
      </c>
      <c r="DP224" s="31"/>
      <c r="DQ224" s="31"/>
      <c r="DR224" s="31"/>
      <c r="DS224" s="31"/>
      <c r="DT224" s="31"/>
      <c r="DU224" s="33"/>
      <c r="DV224" s="33"/>
      <c r="DW224" s="33"/>
      <c r="DX224" s="33"/>
      <c r="DY224" s="36">
        <v>13</v>
      </c>
      <c r="DZ224" s="40">
        <f t="shared" si="158"/>
        <v>16.609735960856266</v>
      </c>
      <c r="EA224" s="40">
        <f t="shared" si="159"/>
        <v>0.37941557486128769</v>
      </c>
      <c r="EB224" s="40">
        <f t="shared" si="160"/>
        <v>0.42563249872594722</v>
      </c>
      <c r="EC224" s="40">
        <f t="shared" si="161"/>
        <v>1.2517301222783562E-2</v>
      </c>
      <c r="ED224" s="31">
        <v>77</v>
      </c>
      <c r="EE224" s="37">
        <f t="shared" si="118"/>
        <v>81.74940658136066</v>
      </c>
      <c r="EF224" s="37">
        <f t="shared" si="119"/>
        <v>0.20653521776198916</v>
      </c>
      <c r="EG224" s="37">
        <f t="shared" si="120"/>
        <v>-0.34313056119023239</v>
      </c>
      <c r="EH224" s="37">
        <f t="shared" si="121"/>
        <v>5.6037842589907093E-2</v>
      </c>
      <c r="EI224" s="31">
        <v>32.32</v>
      </c>
      <c r="EJ224" s="37">
        <f t="shared" si="122"/>
        <v>27.664478649277509</v>
      </c>
      <c r="EK224" s="37">
        <f t="shared" si="123"/>
        <v>0.36725564346898698</v>
      </c>
      <c r="EL224" s="37">
        <f t="shared" si="124"/>
        <v>0.14354962919720235</v>
      </c>
      <c r="EM224" s="37">
        <f t="shared" si="125"/>
        <v>-2.8772207523487719E-2</v>
      </c>
      <c r="EN224" s="34">
        <v>83.55</v>
      </c>
      <c r="EO224" s="35">
        <f t="shared" si="90"/>
        <v>89.088370226511458</v>
      </c>
      <c r="EP224" s="35">
        <f t="shared" si="91"/>
        <v>0.26953793604234211</v>
      </c>
      <c r="EQ224" s="35">
        <f t="shared" si="92"/>
        <v>-0.44714599413148531</v>
      </c>
      <c r="ER224" s="35">
        <f t="shared" si="93"/>
        <v>6.8551264088167002E-2</v>
      </c>
      <c r="ES224" s="52">
        <v>6.1363599999999998</v>
      </c>
      <c r="ET224" s="37">
        <f t="shared" si="151"/>
        <v>4.282710333270197</v>
      </c>
      <c r="EU224" s="37">
        <f t="shared" si="152"/>
        <v>0.13679618896668577</v>
      </c>
      <c r="EV224" s="37">
        <f t="shared" si="153"/>
        <v>0.26085019683753102</v>
      </c>
      <c r="EW224" s="37">
        <f t="shared" si="154"/>
        <v>5.2569291599557658E-2</v>
      </c>
      <c r="EX224" s="52"/>
      <c r="EY224" s="31"/>
      <c r="EZ224" s="31"/>
      <c r="FA224" s="31"/>
      <c r="FB224" s="31"/>
      <c r="FC224" s="31">
        <v>53</v>
      </c>
      <c r="FD224" s="37">
        <f t="shared" si="134"/>
        <v>47.029452613537664</v>
      </c>
      <c r="FE224" s="37">
        <f t="shared" si="135"/>
        <v>0.51288685563642311</v>
      </c>
      <c r="FF224" s="37">
        <f t="shared" si="136"/>
        <v>2.106920266321001E-2</v>
      </c>
      <c r="FG224" s="37">
        <f t="shared" si="137"/>
        <v>-5.8678720602367417E-2</v>
      </c>
      <c r="FH224" s="36"/>
      <c r="FI224" s="36"/>
      <c r="FJ224" s="36"/>
      <c r="FK224" s="36"/>
      <c r="FL224" s="36"/>
      <c r="FM224" s="36"/>
      <c r="FN224" s="36"/>
      <c r="FO224" s="36"/>
      <c r="FP224" s="36"/>
      <c r="FQ224" s="36"/>
      <c r="FR224" s="53">
        <v>99.85</v>
      </c>
      <c r="FS224" s="38">
        <f t="shared" si="130"/>
        <v>99.992561764905133</v>
      </c>
      <c r="FT224" s="38">
        <f t="shared" si="131"/>
        <v>1.6687603796754132E-4</v>
      </c>
      <c r="FU224" s="38">
        <f t="shared" si="132"/>
        <v>-2.3958836615552305E-4</v>
      </c>
      <c r="FV224" s="38">
        <f t="shared" si="133"/>
        <v>4.2991525709509069E-5</v>
      </c>
      <c r="FW224" s="36">
        <v>99</v>
      </c>
      <c r="FX224" s="41">
        <f t="shared" si="98"/>
        <v>98.95421418486923</v>
      </c>
      <c r="FY224" s="41">
        <f t="shared" si="100"/>
        <v>6.3381574675153054E-4</v>
      </c>
      <c r="FZ224" s="41">
        <f t="shared" si="99"/>
        <v>-5.612729080505856E-4</v>
      </c>
      <c r="GA224" s="41">
        <f t="shared" si="101"/>
        <v>6.2071565085895553E-5</v>
      </c>
      <c r="GB224" s="33"/>
      <c r="GC224" s="33"/>
      <c r="GD224" s="33"/>
      <c r="GE224" s="33"/>
      <c r="GF224" s="31"/>
      <c r="GG224" s="31"/>
      <c r="GH224" s="31"/>
      <c r="GI224" s="31"/>
      <c r="GJ224" s="31"/>
      <c r="GK224" s="31"/>
      <c r="GL224" s="31"/>
      <c r="GM224" s="31"/>
      <c r="GN224" s="31"/>
      <c r="GO224" s="31"/>
      <c r="GP224" s="31"/>
      <c r="GQ224" s="31"/>
      <c r="GR224" s="31"/>
      <c r="GS224" s="31"/>
      <c r="GT224" s="31"/>
      <c r="GU224" s="31"/>
      <c r="GV224" s="31"/>
      <c r="GW224" s="31"/>
      <c r="GX224" s="33"/>
      <c r="GY224" s="33"/>
      <c r="GZ224" s="33"/>
      <c r="HA224" s="33"/>
      <c r="HB224" s="36"/>
      <c r="HC224" s="36"/>
      <c r="HD224" s="36"/>
      <c r="HE224" s="36"/>
      <c r="HF224" s="36"/>
      <c r="HG224" s="36">
        <v>94</v>
      </c>
      <c r="HH224" s="39">
        <f t="shared" si="86"/>
        <v>91.350345988553556</v>
      </c>
      <c r="HI224" s="40">
        <f t="shared" si="87"/>
        <v>2.4324165815464444E-2</v>
      </c>
      <c r="HJ224" s="39">
        <f t="shared" si="88"/>
        <v>-9.960864054843168E-3</v>
      </c>
      <c r="HK224" s="39">
        <f t="shared" si="89"/>
        <v>4.6567475798001113E-4</v>
      </c>
      <c r="HL224" s="31">
        <v>98.3</v>
      </c>
      <c r="HM224" s="45">
        <f>HL$5/(1+HL$2*EXP(-HL$3*($A224-$A$179)))</f>
        <v>98.999976745586224</v>
      </c>
      <c r="HN224" s="45">
        <f t="shared" si="58"/>
        <v>1.0809270805356106E-6</v>
      </c>
      <c r="HO224" s="45">
        <f t="shared" si="45"/>
        <v>-3.2156388788670686E-6</v>
      </c>
      <c r="HP224" s="45">
        <f t="shared" si="46"/>
        <v>1.1957708257721946E-6</v>
      </c>
      <c r="HQ224" s="31"/>
      <c r="HR224" s="31"/>
      <c r="HS224" s="31"/>
      <c r="HT224" s="31"/>
      <c r="HU224" s="31"/>
      <c r="HV224" s="31">
        <v>10</v>
      </c>
      <c r="HW224" s="37">
        <f t="shared" si="145"/>
        <v>6.804948630302138</v>
      </c>
      <c r="HX224" s="37">
        <f t="shared" si="149"/>
        <v>0.2289735125021877</v>
      </c>
      <c r="HY224" s="37">
        <f t="shared" si="146"/>
        <v>0.45370386622325348</v>
      </c>
      <c r="HZ224" s="37">
        <f t="shared" si="147"/>
        <v>9.1171070175792832E-2</v>
      </c>
      <c r="IA224" s="31">
        <v>78</v>
      </c>
      <c r="IB224" s="37">
        <f t="shared" si="127"/>
        <v>82.964807123111171</v>
      </c>
      <c r="IC224" s="37">
        <f t="shared" si="128"/>
        <v>0.21967144618562182</v>
      </c>
      <c r="ID224" s="37">
        <f t="shared" si="129"/>
        <v>-0.57612895136683262</v>
      </c>
      <c r="IE224" s="37">
        <f t="shared" si="126"/>
        <v>0.16289129201941505</v>
      </c>
    </row>
    <row r="225" spans="1:239" x14ac:dyDescent="0.25">
      <c r="A225">
        <v>1996</v>
      </c>
      <c r="B225" s="34">
        <v>72</v>
      </c>
      <c r="C225" s="35">
        <f t="shared" si="33"/>
        <v>78.556769624920037</v>
      </c>
      <c r="D225" s="35">
        <f t="shared" si="34"/>
        <v>0.11495607747984367</v>
      </c>
      <c r="E225" s="35">
        <f t="shared" si="35"/>
        <v>-7.0219675677316226E-2</v>
      </c>
      <c r="F225" s="35">
        <f t="shared" si="32"/>
        <v>3.4654460192736452E-3</v>
      </c>
      <c r="G225" s="31"/>
      <c r="H225" s="31"/>
      <c r="I225" s="31"/>
      <c r="J225" s="31"/>
      <c r="K225" s="31"/>
      <c r="L225" s="34">
        <v>91.9</v>
      </c>
      <c r="M225" s="35">
        <f t="shared" si="72"/>
        <v>90.006505252840697</v>
      </c>
      <c r="N225" s="35">
        <f t="shared" si="81"/>
        <v>1.5250739480295837E-2</v>
      </c>
      <c r="O225" s="35">
        <f t="shared" si="73"/>
        <v>-7.3016272787074302E-3</v>
      </c>
      <c r="P225" s="35">
        <f t="shared" si="74"/>
        <v>4.1673344119240121E-4</v>
      </c>
      <c r="Q225" s="31"/>
      <c r="R225" s="31"/>
      <c r="S225" s="31"/>
      <c r="T225" s="31"/>
      <c r="U225" s="31"/>
      <c r="V225" s="36"/>
      <c r="W225" s="36"/>
      <c r="X225" s="36"/>
      <c r="Y225" s="36"/>
      <c r="Z225" s="36"/>
      <c r="AA225" s="36"/>
      <c r="AB225" s="36"/>
      <c r="AC225" s="36"/>
      <c r="AD225" s="36"/>
      <c r="AE225" s="36"/>
      <c r="AF225" s="31"/>
      <c r="AG225" s="31"/>
      <c r="AH225" s="31"/>
      <c r="AI225" s="31"/>
      <c r="AJ225" s="31"/>
      <c r="AK225" s="31">
        <v>57.94</v>
      </c>
      <c r="AL225" s="31"/>
      <c r="AM225" s="31"/>
      <c r="AN225" s="31"/>
      <c r="AO225" s="31"/>
      <c r="AP225" s="31"/>
      <c r="AQ225" s="31"/>
      <c r="AR225" s="31"/>
      <c r="AS225" s="31"/>
      <c r="AT225" s="31"/>
      <c r="AU225" s="31">
        <v>16</v>
      </c>
      <c r="AV225" s="37">
        <f t="shared" si="162"/>
        <v>18.789219394426375</v>
      </c>
      <c r="AW225" s="46">
        <f t="shared" si="165"/>
        <v>0.50025238683313267</v>
      </c>
      <c r="AX225" s="37">
        <f t="shared" si="166"/>
        <v>0.63364430249772941</v>
      </c>
      <c r="AY225" s="37">
        <f t="shared" si="163"/>
        <v>7.1325484925420729E-3</v>
      </c>
      <c r="AZ225" s="31">
        <v>48</v>
      </c>
      <c r="BA225" s="37">
        <f t="shared" si="138"/>
        <v>48.367576161747934</v>
      </c>
      <c r="BB225" s="46">
        <f t="shared" si="148"/>
        <v>1.337135277008908</v>
      </c>
      <c r="BC225" s="37">
        <f t="shared" si="139"/>
        <v>0.10582459712872568</v>
      </c>
      <c r="BD225" s="37">
        <f t="shared" si="140"/>
        <v>-0.99859154836315334</v>
      </c>
      <c r="BE225" s="34">
        <v>95.587000000000003</v>
      </c>
      <c r="BF225" s="38">
        <f t="shared" si="63"/>
        <v>98.623525624466936</v>
      </c>
      <c r="BG225" s="35">
        <f t="shared" si="71"/>
        <v>1.1413139983236176E-2</v>
      </c>
      <c r="BH225" s="38">
        <f t="shared" si="64"/>
        <v>-2.2059407378960363E-2</v>
      </c>
      <c r="BI225" s="38">
        <f t="shared" si="65"/>
        <v>5.2885731966837357E-3</v>
      </c>
      <c r="BJ225" s="31"/>
      <c r="BK225" s="31"/>
      <c r="BL225" s="31"/>
      <c r="BM225" s="31"/>
      <c r="BN225" s="31"/>
      <c r="BO225" s="31"/>
      <c r="BP225" s="31"/>
      <c r="BQ225" s="31"/>
      <c r="BR225" s="31"/>
      <c r="BS225" s="31"/>
      <c r="BT225" s="34">
        <v>39</v>
      </c>
      <c r="BU225" s="49">
        <f t="shared" si="110"/>
        <v>40.803574968455486</v>
      </c>
      <c r="BV225" s="35">
        <f t="shared" si="111"/>
        <v>0.60252481969979133</v>
      </c>
      <c r="BW225" s="49">
        <f t="shared" si="112"/>
        <v>2.9040777008381726E-2</v>
      </c>
      <c r="BX225" s="49">
        <f t="shared" si="113"/>
        <v>-0.12749661058735159</v>
      </c>
      <c r="BY225" s="32"/>
      <c r="BZ225" s="32"/>
      <c r="CA225" s="32"/>
      <c r="CB225" s="32"/>
      <c r="CC225" s="31"/>
      <c r="CD225" s="31"/>
      <c r="CE225" s="31"/>
      <c r="CF225" s="31"/>
      <c r="CG225" s="31"/>
      <c r="CH225" s="34">
        <v>0.7</v>
      </c>
      <c r="CI225" s="49">
        <f t="shared" si="155"/>
        <v>1.5187034485914217</v>
      </c>
      <c r="CJ225" s="49">
        <f t="shared" si="164"/>
        <v>0.10948059538804848</v>
      </c>
      <c r="CK225" s="49">
        <f t="shared" si="156"/>
        <v>0.49688101093549086</v>
      </c>
      <c r="CL225" s="49">
        <f t="shared" si="157"/>
        <v>0.27240355457943471</v>
      </c>
      <c r="CM225" s="33">
        <v>88.93</v>
      </c>
      <c r="CN225" s="47">
        <f t="shared" si="150"/>
        <v>87.267815449694567</v>
      </c>
      <c r="CO225" s="47">
        <f t="shared" si="67"/>
        <v>-4.8470071205150379E-2</v>
      </c>
      <c r="CP225" s="47">
        <f t="shared" si="68"/>
        <v>1.658310082944911E-3</v>
      </c>
      <c r="CQ225" s="34">
        <v>71.125</v>
      </c>
      <c r="CR225" s="35">
        <f t="shared" si="36"/>
        <v>76.569911191654924</v>
      </c>
      <c r="CS225" s="35">
        <f t="shared" si="37"/>
        <v>6.0562879743973716E-2</v>
      </c>
      <c r="CT225" s="35">
        <f t="shared" si="38"/>
        <v>-4.656191361860712E-2</v>
      </c>
      <c r="CU225" s="35">
        <f t="shared" si="39"/>
        <v>3.8466656067551769E-3</v>
      </c>
      <c r="CV225" s="34">
        <v>77.325000000000003</v>
      </c>
      <c r="CW225" s="35">
        <f t="shared" si="141"/>
        <v>79.548787602465978</v>
      </c>
      <c r="CX225" s="35">
        <f t="shared" si="142"/>
        <v>4.7367267003263866E-2</v>
      </c>
      <c r="CY225" s="35">
        <f t="shared" si="143"/>
        <v>-2.502883225314996E-2</v>
      </c>
      <c r="CZ225" s="35">
        <f t="shared" si="144"/>
        <v>1.3975002866567084E-3</v>
      </c>
      <c r="DA225" s="34">
        <v>48.95</v>
      </c>
      <c r="DB225" s="35">
        <f t="shared" si="40"/>
        <v>53.717114272044064</v>
      </c>
      <c r="DC225" s="35">
        <f t="shared" si="41"/>
        <v>0.11347154632471426</v>
      </c>
      <c r="DD225" s="35">
        <f t="shared" si="42"/>
        <v>-4.444740292007085E-2</v>
      </c>
      <c r="DE225" s="35">
        <f t="shared" si="43"/>
        <v>1.5555638366173424E-4</v>
      </c>
      <c r="DF225" s="31">
        <v>84</v>
      </c>
      <c r="DG225" s="50">
        <f t="shared" si="114"/>
        <v>86.662378307282395</v>
      </c>
      <c r="DH225" s="37">
        <f t="shared" si="115"/>
        <v>6.4529334776930194E-2</v>
      </c>
      <c r="DI225" s="50">
        <f t="shared" si="116"/>
        <v>-0.19615776366353216</v>
      </c>
      <c r="DJ225" s="50">
        <f t="shared" si="117"/>
        <v>7.216201266040366E-2</v>
      </c>
      <c r="DK225" s="34">
        <v>99.7</v>
      </c>
      <c r="DL225" s="38">
        <f t="shared" si="75"/>
        <v>99.3083985153322</v>
      </c>
      <c r="DM225" s="38">
        <f t="shared" si="76"/>
        <v>7.1647161436442777E-3</v>
      </c>
      <c r="DN225" s="38">
        <f t="shared" si="77"/>
        <v>-4.717228888945749E-3</v>
      </c>
      <c r="DO225" s="38">
        <f t="shared" si="78"/>
        <v>3.8274280906072699E-4</v>
      </c>
      <c r="DP225" s="31"/>
      <c r="DQ225" s="31"/>
      <c r="DR225" s="31"/>
      <c r="DS225" s="31"/>
      <c r="DT225" s="31"/>
      <c r="DU225" s="33"/>
      <c r="DV225" s="33"/>
      <c r="DW225" s="33"/>
      <c r="DX225" s="33"/>
      <c r="DY225" s="36">
        <v>16</v>
      </c>
      <c r="DZ225" s="40">
        <f t="shared" si="158"/>
        <v>19.859159220408831</v>
      </c>
      <c r="EA225" s="40">
        <f t="shared" si="159"/>
        <v>0.43299390528564102</v>
      </c>
      <c r="EB225" s="40">
        <f t="shared" si="160"/>
        <v>0.42811217846665572</v>
      </c>
      <c r="EC225" s="40">
        <f t="shared" si="161"/>
        <v>-8.5188110105464693E-3</v>
      </c>
      <c r="ED225" s="31">
        <v>79</v>
      </c>
      <c r="EE225" s="37">
        <f t="shared" si="118"/>
        <v>83.23934557671349</v>
      </c>
      <c r="EF225" s="37">
        <f t="shared" si="119"/>
        <v>0.16708460481168813</v>
      </c>
      <c r="EG225" s="37">
        <f t="shared" si="120"/>
        <v>-0.28869192803866184</v>
      </c>
      <c r="EH225" s="37">
        <f t="shared" si="121"/>
        <v>5.238978498764519E-2</v>
      </c>
      <c r="EI225" s="31">
        <v>32.76</v>
      </c>
      <c r="EJ225" s="37">
        <f t="shared" si="122"/>
        <v>30.669233803050254</v>
      </c>
      <c r="EK225" s="37">
        <f t="shared" si="123"/>
        <v>0.38326743107434597</v>
      </c>
      <c r="EL225" s="37">
        <f t="shared" si="124"/>
        <v>0.11161411682272528</v>
      </c>
      <c r="EM225" s="37">
        <f t="shared" si="125"/>
        <v>-3.4911330669005737E-2</v>
      </c>
      <c r="EN225" s="34">
        <v>83.275000000000006</v>
      </c>
      <c r="EO225" s="35">
        <f t="shared" si="90"/>
        <v>91.032511059447572</v>
      </c>
      <c r="EP225" s="35">
        <f t="shared" si="91"/>
        <v>0.21791604052457567</v>
      </c>
      <c r="EQ225" s="35">
        <f t="shared" si="92"/>
        <v>-0.37912837341825156</v>
      </c>
      <c r="ER225" s="35">
        <f t="shared" si="93"/>
        <v>6.665071991502404E-2</v>
      </c>
      <c r="ES225" s="52">
        <v>8.1818200000000001</v>
      </c>
      <c r="ET225" s="37">
        <f t="shared" si="151"/>
        <v>5.5164818715755901</v>
      </c>
      <c r="EU225" s="37">
        <f t="shared" si="152"/>
        <v>0.17279281224242771</v>
      </c>
      <c r="EV225" s="37">
        <f t="shared" si="153"/>
        <v>0.31581101661553979</v>
      </c>
      <c r="EW225" s="37">
        <f t="shared" si="154"/>
        <v>5.6823701733367711E-2</v>
      </c>
      <c r="EX225" s="52"/>
      <c r="EY225" s="31"/>
      <c r="EZ225" s="31"/>
      <c r="FA225" s="31"/>
      <c r="FB225" s="31"/>
      <c r="FC225" s="31">
        <v>57</v>
      </c>
      <c r="FD225" s="37">
        <f t="shared" si="134"/>
        <v>51.133280041299422</v>
      </c>
      <c r="FE225" s="37">
        <f t="shared" si="135"/>
        <v>0.51184548219464343</v>
      </c>
      <c r="FF225" s="37">
        <f t="shared" si="136"/>
        <v>-3.7651599437863163E-2</v>
      </c>
      <c r="FG225" s="37">
        <f t="shared" si="137"/>
        <v>-5.820221991201395E-2</v>
      </c>
      <c r="FH225" s="36"/>
      <c r="FI225" s="36"/>
      <c r="FJ225" s="36"/>
      <c r="FK225" s="36"/>
      <c r="FL225" s="36"/>
      <c r="FM225" s="36"/>
      <c r="FN225" s="36"/>
      <c r="FO225" s="36"/>
      <c r="FP225" s="36"/>
      <c r="FQ225" s="36"/>
      <c r="FR225" s="53">
        <v>99.875</v>
      </c>
      <c r="FS225" s="38">
        <f t="shared" si="130"/>
        <v>99.993783834130511</v>
      </c>
      <c r="FT225" s="38">
        <f t="shared" si="131"/>
        <v>1.3946074522267006E-4</v>
      </c>
      <c r="FU225" s="38">
        <f t="shared" si="132"/>
        <v>-2.002323957555011E-4</v>
      </c>
      <c r="FV225" s="38">
        <f t="shared" si="133"/>
        <v>3.5931281971137058E-5</v>
      </c>
      <c r="FW225" s="36">
        <v>99</v>
      </c>
      <c r="FX225" s="41">
        <f t="shared" si="98"/>
        <v>98.959014140325536</v>
      </c>
      <c r="FY225" s="41">
        <f t="shared" si="100"/>
        <v>5.6739720079355938E-4</v>
      </c>
      <c r="FZ225" s="41">
        <f t="shared" si="99"/>
        <v>-5.0250500759663728E-4</v>
      </c>
      <c r="GA225" s="41">
        <f t="shared" si="101"/>
        <v>5.5583183993258664E-5</v>
      </c>
      <c r="GB225" s="33"/>
      <c r="GC225" s="33"/>
      <c r="GD225" s="33"/>
      <c r="GE225" s="33"/>
      <c r="GF225" s="31"/>
      <c r="GG225" s="31"/>
      <c r="GH225" s="31"/>
      <c r="GI225" s="31"/>
      <c r="GJ225" s="31"/>
      <c r="GK225" s="31"/>
      <c r="GL225" s="31"/>
      <c r="GM225" s="31"/>
      <c r="GN225" s="31"/>
      <c r="GO225" s="31"/>
      <c r="GP225" s="31"/>
      <c r="GQ225" s="31"/>
      <c r="GR225" s="31"/>
      <c r="GS225" s="31"/>
      <c r="GT225" s="31"/>
      <c r="GU225" s="31"/>
      <c r="GV225" s="31"/>
      <c r="GW225" s="31"/>
      <c r="GX225" s="33"/>
      <c r="GY225" s="33"/>
      <c r="GZ225" s="33"/>
      <c r="HA225" s="33"/>
      <c r="HB225" s="36"/>
      <c r="HC225" s="36"/>
      <c r="HD225" s="36"/>
      <c r="HE225" s="36"/>
      <c r="HF225" s="36"/>
      <c r="HG225" s="36">
        <v>94</v>
      </c>
      <c r="HH225" s="39">
        <f t="shared" si="86"/>
        <v>91.540035786078434</v>
      </c>
      <c r="HI225" s="40">
        <f t="shared" si="87"/>
        <v>2.3107807894848113E-2</v>
      </c>
      <c r="HJ225" s="39">
        <f t="shared" si="88"/>
        <v>-9.5036940086381371E-3</v>
      </c>
      <c r="HK225" s="39">
        <f t="shared" si="89"/>
        <v>4.4868781984154434E-4</v>
      </c>
      <c r="HL225" s="31"/>
      <c r="HM225" s="45"/>
      <c r="HN225" s="45">
        <f t="shared" si="58"/>
        <v>7.4524506739431054E-7</v>
      </c>
      <c r="HO225" s="45">
        <f t="shared" si="45"/>
        <v>-2.2170222263572222E-6</v>
      </c>
      <c r="HP225" s="45">
        <f t="shared" si="46"/>
        <v>8.2442443687467906E-7</v>
      </c>
      <c r="HQ225" s="31"/>
      <c r="HR225" s="31"/>
      <c r="HS225" s="31"/>
      <c r="HT225" s="31"/>
      <c r="HU225" s="31"/>
      <c r="HV225" s="31">
        <v>12</v>
      </c>
      <c r="HW225" s="37">
        <f t="shared" si="145"/>
        <v>8.8790079642624811</v>
      </c>
      <c r="HX225" s="37">
        <f t="shared" si="149"/>
        <v>0.29148834168556226</v>
      </c>
      <c r="HY225" s="37">
        <f t="shared" si="146"/>
        <v>0.54701188096573439</v>
      </c>
      <c r="HZ225" s="37">
        <f t="shared" si="147"/>
        <v>9.3953666233461353E-2</v>
      </c>
      <c r="IA225" s="31">
        <v>79</v>
      </c>
      <c r="IB225" s="37">
        <f t="shared" si="127"/>
        <v>84.46004488705789</v>
      </c>
      <c r="IC225" s="37">
        <f t="shared" si="128"/>
        <v>0.15722175983268691</v>
      </c>
      <c r="ID225" s="37">
        <f t="shared" si="129"/>
        <v>-0.42816638991219086</v>
      </c>
      <c r="IE225" s="37">
        <f t="shared" si="126"/>
        <v>0.13244434836421382</v>
      </c>
    </row>
    <row r="226" spans="1:239" x14ac:dyDescent="0.25">
      <c r="A226">
        <v>1997</v>
      </c>
      <c r="B226" s="34">
        <v>73.2</v>
      </c>
      <c r="C226" s="35">
        <f t="shared" si="33"/>
        <v>79.441892444410016</v>
      </c>
      <c r="D226" s="35">
        <f t="shared" si="34"/>
        <v>0.10639836544144828</v>
      </c>
      <c r="E226" s="35">
        <f t="shared" si="35"/>
        <v>-6.6681415430243404E-2</v>
      </c>
      <c r="F226" s="35">
        <f t="shared" si="32"/>
        <v>3.599413670656706E-3</v>
      </c>
      <c r="G226" s="31"/>
      <c r="H226" s="31"/>
      <c r="I226" s="31"/>
      <c r="J226" s="31"/>
      <c r="K226" s="31"/>
      <c r="L226" s="34">
        <v>91.9</v>
      </c>
      <c r="M226" s="35">
        <f t="shared" si="72"/>
        <v>90.124928929409933</v>
      </c>
      <c r="N226" s="35">
        <f t="shared" si="81"/>
        <v>1.436364212415844E-2</v>
      </c>
      <c r="O226" s="35">
        <f t="shared" si="73"/>
        <v>-6.8954159933382348E-3</v>
      </c>
      <c r="P226" s="35">
        <f t="shared" si="74"/>
        <v>3.9582014697559621E-4</v>
      </c>
      <c r="Q226" s="31"/>
      <c r="R226" s="31"/>
      <c r="S226" s="31"/>
      <c r="T226" s="31"/>
      <c r="U226" s="31"/>
      <c r="V226" s="36"/>
      <c r="W226" s="36"/>
      <c r="X226" s="36"/>
      <c r="Y226" s="36"/>
      <c r="Z226" s="36"/>
      <c r="AA226" s="36"/>
      <c r="AB226" s="36"/>
      <c r="AC226" s="36"/>
      <c r="AD226" s="36"/>
      <c r="AE226" s="36"/>
      <c r="AF226" s="31"/>
      <c r="AG226" s="31"/>
      <c r="AH226" s="31"/>
      <c r="AI226" s="31"/>
      <c r="AJ226" s="31"/>
      <c r="AK226" s="31">
        <v>57.98</v>
      </c>
      <c r="AL226" s="31"/>
      <c r="AM226" s="31"/>
      <c r="AN226" s="31"/>
      <c r="AO226" s="31"/>
      <c r="AP226" s="31"/>
      <c r="AQ226" s="31"/>
      <c r="AR226" s="31"/>
      <c r="AS226" s="31"/>
      <c r="AT226" s="31"/>
      <c r="AU226" s="31">
        <v>21</v>
      </c>
      <c r="AV226" s="37">
        <f t="shared" si="162"/>
        <v>23.107335581401756</v>
      </c>
      <c r="AW226" s="46">
        <f t="shared" si="165"/>
        <v>0.57893292218706804</v>
      </c>
      <c r="AX226" s="37">
        <f t="shared" si="166"/>
        <v>0.61693577278692979</v>
      </c>
      <c r="AY226" s="37">
        <f t="shared" si="163"/>
        <v>-4.263442636817525E-2</v>
      </c>
      <c r="AZ226" s="31">
        <v>56</v>
      </c>
      <c r="BA226" s="37">
        <f t="shared" si="138"/>
        <v>58.952580954994517</v>
      </c>
      <c r="BB226" s="46">
        <f t="shared" si="148"/>
        <v>1.2890496934448015</v>
      </c>
      <c r="BC226" s="37">
        <f t="shared" si="139"/>
        <v>-0.85157389467232225</v>
      </c>
      <c r="BD226" s="37">
        <f t="shared" si="140"/>
        <v>-0.8587129425632084</v>
      </c>
      <c r="BE226" s="34">
        <v>95.537000000000006</v>
      </c>
      <c r="BF226" s="38">
        <f t="shared" si="63"/>
        <v>98.704632761232304</v>
      </c>
      <c r="BG226" s="35">
        <f t="shared" si="71"/>
        <v>8.9616722909535724E-3</v>
      </c>
      <c r="BH226" s="38">
        <f t="shared" si="64"/>
        <v>-1.7349789968019766E-2</v>
      </c>
      <c r="BI226" s="38">
        <f t="shared" si="65"/>
        <v>4.1733679064171096E-3</v>
      </c>
      <c r="BJ226" s="31"/>
      <c r="BK226" s="31"/>
      <c r="BL226" s="31"/>
      <c r="BM226" s="31"/>
      <c r="BN226" s="31"/>
      <c r="BO226" s="42">
        <v>0.5</v>
      </c>
      <c r="BP226" s="37">
        <f>BO$5/(1+BO$2*EXP(-BO$3*($A226-$A$226)))</f>
        <v>2.351912018005883</v>
      </c>
      <c r="BQ226" s="37">
        <f>((BO$2*BO$5*BO$3*EXP(BO$3*($A226-$A$226))/(EXP(BO$3*($A226-$A$226))+BO$2)^2)/8)</f>
        <v>0.14056795639875574</v>
      </c>
      <c r="BR226" s="37">
        <f>-((BO$2*BO$5*(BO$3^2)*EXP(BO$3*($A226-$A$226))*(EXP(BO$3*($A226-$A$226))-BO$2))/((EXP(BO$3*($A226-$A$226))+BO$2)^3))</f>
        <v>0.52238851088253813</v>
      </c>
      <c r="BS226" s="37">
        <f>(BO$2*BO$5*BO$3^3*EXP(BO$3*($A226-$A$226))*(EXP(2*BO$3*($A226-$A$226))-4*BO$2*EXP(BO$3*($A226-$A$226))+BO$2^2))/(EXP(BO$3*($A226-$A$226))+BO$2)^4</f>
        <v>0.22803506224739986</v>
      </c>
      <c r="BT226" s="34">
        <v>47</v>
      </c>
      <c r="BU226" s="49">
        <f t="shared" si="110"/>
        <v>45.617028977311762</v>
      </c>
      <c r="BV226" s="35">
        <f t="shared" si="111"/>
        <v>0.59819267857154013</v>
      </c>
      <c r="BW226" s="49">
        <f t="shared" si="112"/>
        <v>-9.7744288294395285E-2</v>
      </c>
      <c r="BX226" s="49">
        <f t="shared" si="113"/>
        <v>-0.12384584476683913</v>
      </c>
      <c r="BY226" s="32">
        <v>0</v>
      </c>
      <c r="BZ226" s="54">
        <f>BY$5/(1+BY$2*EXP(-BY$3*($A226-$A$226)))</f>
        <v>5.16201352341308</v>
      </c>
      <c r="CA226" s="54">
        <f>-((BY$2*BY$5*(BY$3^2)*EXP(BY$3*($A226-$A$227))*(EXP(BY$3*($A226-$A$227))-BY$2))/((EXP(BY$3*($A226-$A$227))+BY$2)^3))</f>
        <v>0.96531413079351025</v>
      </c>
      <c r="CB226" s="54">
        <f t="shared" ref="CB226:CB243" si="167">(BY$2*BY$5*BY$3^3*EXP(BY$3*($A226-$A$227))*(EXP(2*BY$3*($A226-$A$227))-4*BY$2*EXP(BY$3*($A226-$A$227))+BY$2^2))/(EXP(BY$3*($A226-$A$227))+BY$2)^4</f>
        <v>0.51259672038799031</v>
      </c>
      <c r="CC226" s="31">
        <v>0</v>
      </c>
      <c r="CD226" s="37">
        <f t="shared" ref="CD226:CD244" si="168">CC$5/(1+CC$2*EXP(-CC$3*($A226-$A$226)))</f>
        <v>2.2006221949771878</v>
      </c>
      <c r="CE226" s="37">
        <f>((CC$2*CC$5*CC$3*EXP(CC$3*($A226-$A$226))/(EXP(CC$3*($A226-$A$226))+CC$2)^2)/8)</f>
        <v>0.17158662131933972</v>
      </c>
      <c r="CF226" s="37">
        <f>-((CC$2*CC$5*(CC$3^2)*EXP(CC$3*($A226-$A$226))*(EXP(CC$3*($A226-$A$226))-CC$2))/((EXP(CC$3*($A226-$A$226))+CC$2)^3))</f>
        <v>0.8359465288497524</v>
      </c>
      <c r="CG226" s="37">
        <f>(CC$2*CC$5*CC$3^3*EXP(CC$3*($A226-$A$226))*(EXP(2*CC$3*($A226-$A$226))-4*CC$2*EXP(CC$3*($A226-$A$226))+CC$2^2))/(EXP(CC$3*($A226-$A$226))+CC$2)^4</f>
        <v>0.48374570300375036</v>
      </c>
      <c r="CH226" s="34">
        <v>1.2</v>
      </c>
      <c r="CI226" s="49">
        <f t="shared" si="155"/>
        <v>2.6946419670148334</v>
      </c>
      <c r="CJ226" s="49">
        <f t="shared" si="164"/>
        <v>0.1918030734259808</v>
      </c>
      <c r="CK226" s="49">
        <f t="shared" si="156"/>
        <v>0.84819304410415608</v>
      </c>
      <c r="CL226" s="49">
        <f t="shared" si="157"/>
        <v>0.43974815626640557</v>
      </c>
      <c r="CM226" s="33">
        <v>93.25</v>
      </c>
      <c r="CN226" s="47">
        <f t="shared" si="150"/>
        <v>88.093888821079744</v>
      </c>
      <c r="CO226" s="47">
        <f t="shared" si="67"/>
        <v>-4.6768529773227992E-2</v>
      </c>
      <c r="CP226" s="47">
        <f t="shared" si="68"/>
        <v>1.740811189861857E-3</v>
      </c>
      <c r="CQ226" s="34">
        <v>71.099999999999994</v>
      </c>
      <c r="CR226" s="35">
        <f t="shared" si="36"/>
        <v>77.03176637573155</v>
      </c>
      <c r="CS226" s="35">
        <f t="shared" si="37"/>
        <v>5.4979035749641525E-2</v>
      </c>
      <c r="CT226" s="35">
        <f t="shared" si="38"/>
        <v>-4.2812436870281634E-2</v>
      </c>
      <c r="CU226" s="35">
        <f t="shared" si="39"/>
        <v>3.6497060710877572E-3</v>
      </c>
      <c r="CV226" s="34">
        <v>77.400000000000006</v>
      </c>
      <c r="CW226" s="35">
        <f t="shared" si="141"/>
        <v>79.915442468822775</v>
      </c>
      <c r="CX226" s="35">
        <f t="shared" si="142"/>
        <v>4.4325117419256474E-2</v>
      </c>
      <c r="CY226" s="35">
        <f t="shared" si="143"/>
        <v>-2.3652840535054617E-2</v>
      </c>
      <c r="CZ226" s="35">
        <f t="shared" si="144"/>
        <v>1.353840202138042E-3</v>
      </c>
      <c r="DA226" s="34">
        <v>50.2</v>
      </c>
      <c r="DB226" s="35">
        <f t="shared" si="40"/>
        <v>54.602700664886854</v>
      </c>
      <c r="DC226" s="35">
        <f t="shared" si="41"/>
        <v>0.1079312102440721</v>
      </c>
      <c r="DD226" s="35">
        <f t="shared" si="42"/>
        <v>-4.4152313971433765E-2</v>
      </c>
      <c r="DE226" s="35">
        <f t="shared" si="43"/>
        <v>4.2950018939133555E-4</v>
      </c>
      <c r="DF226" s="31">
        <v>82</v>
      </c>
      <c r="DG226" s="50">
        <f t="shared" si="114"/>
        <v>87.091588635703786</v>
      </c>
      <c r="DH226" s="37">
        <f t="shared" si="115"/>
        <v>4.4040480903575749E-2</v>
      </c>
      <c r="DI226" s="50">
        <f t="shared" si="116"/>
        <v>-0.13522214133521879</v>
      </c>
      <c r="DJ226" s="50">
        <f t="shared" si="117"/>
        <v>5.0792755070263824E-2</v>
      </c>
      <c r="DK226" s="34">
        <v>99.7</v>
      </c>
      <c r="DL226" s="38">
        <f t="shared" si="75"/>
        <v>99.363420182767115</v>
      </c>
      <c r="DM226" s="38">
        <f t="shared" si="76"/>
        <v>6.5983673571006094E-3</v>
      </c>
      <c r="DN226" s="38">
        <f t="shared" si="77"/>
        <v>-4.3491941636964243E-3</v>
      </c>
      <c r="DO226" s="38">
        <f t="shared" si="78"/>
        <v>3.5368573067506929E-4</v>
      </c>
      <c r="DP226" s="31"/>
      <c r="DQ226" s="31"/>
      <c r="DR226" s="31"/>
      <c r="DS226" s="31"/>
      <c r="DT226" s="31"/>
      <c r="DU226" s="33"/>
      <c r="DV226" s="33"/>
      <c r="DW226" s="33"/>
      <c r="DX226" s="33"/>
      <c r="DY226" s="36">
        <v>19</v>
      </c>
      <c r="DZ226" s="40">
        <f t="shared" si="158"/>
        <v>23.534713519411014</v>
      </c>
      <c r="EA226" s="40">
        <f t="shared" si="159"/>
        <v>0.4854542088943648</v>
      </c>
      <c r="EB226" s="40">
        <f t="shared" si="160"/>
        <v>0.40690170206786891</v>
      </c>
      <c r="EC226" s="40">
        <f t="shared" si="161"/>
        <v>-3.458397306887194E-2</v>
      </c>
      <c r="ED226" s="31">
        <v>82</v>
      </c>
      <c r="EE226" s="37">
        <f t="shared" si="118"/>
        <v>84.440191561130376</v>
      </c>
      <c r="EF226" s="37">
        <f t="shared" si="119"/>
        <v>0.13416269187289145</v>
      </c>
      <c r="EG226" s="37">
        <f t="shared" si="120"/>
        <v>-0.23899445906808953</v>
      </c>
      <c r="EH226" s="37">
        <f t="shared" si="121"/>
        <v>4.6795001127605061E-2</v>
      </c>
      <c r="EI226" s="31">
        <v>33.93</v>
      </c>
      <c r="EJ226" s="37">
        <f t="shared" si="122"/>
        <v>33.78514404541675</v>
      </c>
      <c r="EK226" s="37">
        <f t="shared" si="123"/>
        <v>0.39493004819254124</v>
      </c>
      <c r="EL226" s="37">
        <f t="shared" si="124"/>
        <v>7.4198281589077181E-2</v>
      </c>
      <c r="EM226" s="37">
        <f t="shared" si="125"/>
        <v>-3.9639830191051328E-2</v>
      </c>
      <c r="EN226" s="34">
        <v>83</v>
      </c>
      <c r="EO226" s="35">
        <f t="shared" si="90"/>
        <v>92.597181064994103</v>
      </c>
      <c r="EP226" s="35">
        <f t="shared" si="91"/>
        <v>0.17458622290250408</v>
      </c>
      <c r="EQ226" s="35">
        <f t="shared" si="92"/>
        <v>-0.31510452745012263</v>
      </c>
      <c r="ER226" s="35">
        <f t="shared" si="93"/>
        <v>6.0948846414364349E-2</v>
      </c>
      <c r="ES226" s="52">
        <v>10.2273</v>
      </c>
      <c r="ET226" s="37">
        <f t="shared" si="151"/>
        <v>7.0662637392519532</v>
      </c>
      <c r="EU226" s="37">
        <f t="shared" si="152"/>
        <v>0.21584681989425342</v>
      </c>
      <c r="EV226" s="37">
        <f t="shared" si="153"/>
        <v>0.37303555748651213</v>
      </c>
      <c r="EW226" s="37">
        <f t="shared" si="154"/>
        <v>5.6670928710961715E-2</v>
      </c>
      <c r="EX226" s="52"/>
      <c r="EY226" s="31"/>
      <c r="EZ226" s="31"/>
      <c r="FA226" s="31"/>
      <c r="FB226" s="31"/>
      <c r="FC226" s="31">
        <v>58</v>
      </c>
      <c r="FD226" s="37">
        <f t="shared" si="134"/>
        <v>55.19963433540763</v>
      </c>
      <c r="FE226" s="37">
        <f t="shared" si="135"/>
        <v>0.50356300907604523</v>
      </c>
      <c r="FF226" s="37">
        <f t="shared" si="136"/>
        <v>-9.4243721588194121E-2</v>
      </c>
      <c r="FG226" s="37">
        <f t="shared" si="137"/>
        <v>-5.446418736474011E-2</v>
      </c>
      <c r="FH226" s="36"/>
      <c r="FI226" s="36"/>
      <c r="FJ226" s="36"/>
      <c r="FK226" s="36"/>
      <c r="FL226" s="36"/>
      <c r="FM226" s="36"/>
      <c r="FN226" s="36"/>
      <c r="FO226" s="36"/>
      <c r="FP226" s="36"/>
      <c r="FQ226" s="36"/>
      <c r="FR226" s="53">
        <v>99.9</v>
      </c>
      <c r="FS226" s="38">
        <f t="shared" si="130"/>
        <v>99.994805133202249</v>
      </c>
      <c r="FT226" s="38">
        <f t="shared" si="131"/>
        <v>1.1654891612081931E-4</v>
      </c>
      <c r="FU226" s="38">
        <f t="shared" si="132"/>
        <v>-1.6733988763672087E-4</v>
      </c>
      <c r="FV226" s="38">
        <f t="shared" si="133"/>
        <v>3.003001773122057E-5</v>
      </c>
      <c r="FW226" s="36">
        <v>99</v>
      </c>
      <c r="FX226" s="41">
        <f t="shared" si="98"/>
        <v>98.963311079072142</v>
      </c>
      <c r="FY226" s="41">
        <f t="shared" si="100"/>
        <v>5.0793359249984033E-4</v>
      </c>
      <c r="FZ226" s="41">
        <f t="shared" si="99"/>
        <v>-4.4988122653480996E-4</v>
      </c>
      <c r="GA226" s="41">
        <f t="shared" si="101"/>
        <v>4.9771008998175037E-5</v>
      </c>
      <c r="GB226" s="33"/>
      <c r="GC226" s="33"/>
      <c r="GD226" s="33"/>
      <c r="GE226" s="33"/>
      <c r="GF226" s="31"/>
      <c r="GG226" s="31"/>
      <c r="GH226" s="31"/>
      <c r="GI226" s="31"/>
      <c r="GJ226" s="31"/>
      <c r="GK226" s="31"/>
      <c r="GL226" s="31"/>
      <c r="GM226" s="31"/>
      <c r="GN226" s="31"/>
      <c r="GO226" s="31"/>
      <c r="GP226" s="31"/>
      <c r="GQ226" s="31"/>
      <c r="GR226" s="31"/>
      <c r="GS226" s="31"/>
      <c r="GT226" s="31"/>
      <c r="GU226" s="31"/>
      <c r="GV226" s="31"/>
      <c r="GW226" s="31"/>
      <c r="GX226" s="33"/>
      <c r="GY226" s="33"/>
      <c r="GZ226" s="33"/>
      <c r="HA226" s="33"/>
      <c r="HB226" s="36"/>
      <c r="HC226" s="36"/>
      <c r="HD226" s="36"/>
      <c r="HE226" s="36"/>
      <c r="HF226" s="36"/>
      <c r="HG226" s="36">
        <v>94</v>
      </c>
      <c r="HH226" s="39">
        <f t="shared" si="86"/>
        <v>91.720220480240215</v>
      </c>
      <c r="HI226" s="40">
        <f t="shared" si="87"/>
        <v>2.1947537677422975E-2</v>
      </c>
      <c r="HJ226" s="39">
        <f t="shared" si="88"/>
        <v>-9.0634332392916604E-3</v>
      </c>
      <c r="HK226" s="39">
        <f t="shared" si="89"/>
        <v>4.3186612800023036E-4</v>
      </c>
      <c r="HL226" s="31"/>
      <c r="HM226" s="45"/>
      <c r="HN226" s="45">
        <f t="shared" si="58"/>
        <v>5.1380911378163595E-7</v>
      </c>
      <c r="HO226" s="45">
        <f t="shared" si="45"/>
        <v>-1.5285258363682719E-6</v>
      </c>
      <c r="HP226" s="45">
        <f t="shared" si="46"/>
        <v>5.6839949118285746E-7</v>
      </c>
      <c r="HQ226" s="31"/>
      <c r="HR226" s="31"/>
      <c r="HS226" s="31"/>
      <c r="HT226" s="31"/>
      <c r="HU226" s="31"/>
      <c r="HV226" s="31">
        <v>11</v>
      </c>
      <c r="HW226" s="37">
        <f t="shared" si="145"/>
        <v>11.499884463680859</v>
      </c>
      <c r="HX226" s="37">
        <f t="shared" si="149"/>
        <v>0.36562510398274339</v>
      </c>
      <c r="HY226" s="37">
        <f t="shared" si="146"/>
        <v>0.63769432510353719</v>
      </c>
      <c r="HZ226" s="37">
        <f t="shared" si="147"/>
        <v>8.49617641270876E-2</v>
      </c>
      <c r="IA226" s="31">
        <v>80</v>
      </c>
      <c r="IB226" s="37">
        <f t="shared" si="127"/>
        <v>85.524509393157828</v>
      </c>
      <c r="IC226" s="37">
        <f t="shared" si="128"/>
        <v>0.11133083450257394</v>
      </c>
      <c r="ID226" s="37">
        <f t="shared" si="129"/>
        <v>-0.31116700100327693</v>
      </c>
      <c r="IE226" s="37">
        <f t="shared" si="126"/>
        <v>0.10203890701813484</v>
      </c>
    </row>
    <row r="227" spans="1:239" x14ac:dyDescent="0.25">
      <c r="A227">
        <v>1998</v>
      </c>
      <c r="B227" s="34">
        <v>74.269000000000005</v>
      </c>
      <c r="C227" s="35">
        <f t="shared" si="33"/>
        <v>80.260342189866833</v>
      </c>
      <c r="D227" s="35">
        <f t="shared" si="34"/>
        <v>9.8289900934685842E-2</v>
      </c>
      <c r="E227" s="35">
        <f t="shared" si="35"/>
        <v>-6.304258236081163E-2</v>
      </c>
      <c r="F227" s="35">
        <f t="shared" si="32"/>
        <v>3.6681771595961587E-3</v>
      </c>
      <c r="G227" s="31"/>
      <c r="H227" s="31"/>
      <c r="I227" s="31"/>
      <c r="J227" s="31"/>
      <c r="K227" s="31"/>
      <c r="L227" s="34">
        <v>91.9</v>
      </c>
      <c r="M227" s="35">
        <f t="shared" si="72"/>
        <v>90.236455480039226</v>
      </c>
      <c r="N227" s="35">
        <f t="shared" si="81"/>
        <v>1.3526030512660363E-2</v>
      </c>
      <c r="O227" s="35">
        <f t="shared" si="73"/>
        <v>-6.5097237781209698E-3</v>
      </c>
      <c r="P227" s="35">
        <f t="shared" si="74"/>
        <v>3.7569626910290935E-4</v>
      </c>
      <c r="Q227" s="31"/>
      <c r="R227" s="31"/>
      <c r="S227" s="31"/>
      <c r="T227" s="31"/>
      <c r="U227" s="31"/>
      <c r="V227" s="36"/>
      <c r="W227" s="36"/>
      <c r="X227" s="36"/>
      <c r="Y227" s="36"/>
      <c r="Z227" s="36"/>
      <c r="AA227" s="36"/>
      <c r="AB227" s="36"/>
      <c r="AC227" s="36"/>
      <c r="AD227" s="36"/>
      <c r="AE227" s="36"/>
      <c r="AF227" s="31"/>
      <c r="AG227" s="31"/>
      <c r="AH227" s="31"/>
      <c r="AI227" s="31"/>
      <c r="AJ227" s="31"/>
      <c r="AK227" s="31">
        <v>56.15</v>
      </c>
      <c r="AL227" s="31"/>
      <c r="AM227" s="31"/>
      <c r="AN227" s="31"/>
      <c r="AO227" s="31"/>
      <c r="AP227" s="31"/>
      <c r="AQ227" s="31"/>
      <c r="AR227" s="31"/>
      <c r="AS227" s="31"/>
      <c r="AT227" s="31"/>
      <c r="AU227" s="31">
        <v>28</v>
      </c>
      <c r="AV227" s="37">
        <f t="shared" si="162"/>
        <v>28.037779344077137</v>
      </c>
      <c r="AW227" s="46">
        <f t="shared" si="165"/>
        <v>0.6521876058194106</v>
      </c>
      <c r="AX227" s="37">
        <f>-((AU$2*AU$5*(AU$3^2)*EXP(AU$3*($A227-$A$223))*(EXP(AU$3*($A227-$A$223))-AU$2))/((EXP(AU$3*($A227-$A$223))+AU$2)^3))</f>
        <v>0.54531561324529088</v>
      </c>
      <c r="AY227" s="37">
        <f t="shared" si="163"/>
        <v>-0.10140371881276355</v>
      </c>
      <c r="AZ227" s="31">
        <v>64</v>
      </c>
      <c r="BA227" s="37">
        <f t="shared" si="138"/>
        <v>68.710498634126964</v>
      </c>
      <c r="BB227" s="46">
        <f t="shared" si="148"/>
        <v>1.1363379961890847</v>
      </c>
      <c r="BC227" s="37">
        <f t="shared" si="139"/>
        <v>-1.5256272609961681</v>
      </c>
      <c r="BD227" s="37">
        <f t="shared" si="140"/>
        <v>-0.46591531204171516</v>
      </c>
      <c r="BE227" s="34">
        <v>95.105999999999995</v>
      </c>
      <c r="BF227" s="38">
        <f t="shared" si="63"/>
        <v>98.7683073348785</v>
      </c>
      <c r="BG227" s="35">
        <f t="shared" si="71"/>
        <v>7.0342709842311311E-3</v>
      </c>
      <c r="BH227" s="38">
        <f t="shared" si="64"/>
        <v>-1.3635965851297102E-2</v>
      </c>
      <c r="BI227" s="38">
        <f t="shared" si="65"/>
        <v>3.2885976454022328E-3</v>
      </c>
      <c r="BJ227" s="31"/>
      <c r="BK227" s="31"/>
      <c r="BL227" s="31"/>
      <c r="BM227" s="31"/>
      <c r="BN227" s="31"/>
      <c r="BO227" s="42">
        <v>1.6</v>
      </c>
      <c r="BP227" s="37">
        <f>BO$5/(1+BO$2*EXP(-BO$3*($A227-$A$226)))</f>
        <v>3.779353665899849</v>
      </c>
      <c r="BQ227" s="37">
        <f t="shared" ref="BQ227:BQ243" si="169">((BO$2*BO$5*BO$3*EXP(BO$3*($A227-$A$226))/(EXP(BO$3*($A227-$A$226))+BO$2)^2)/8)</f>
        <v>0.22198131737559545</v>
      </c>
      <c r="BR227" s="37">
        <f t="shared" ref="BR227:BR243" si="170">-((BO$2*BO$5*(BO$3^2)*EXP(BO$3*($A227-$A$226))*(EXP(BO$3*($A227-$A$226))-BO$2))/((EXP(BO$3*($A227-$A$226))+BO$2)^3))</f>
        <v>0.7956122127683749</v>
      </c>
      <c r="BS227" s="37">
        <f t="shared" ref="BS227:BS243" si="171">(BO$2*BO$5*BO$3^3*EXP(BO$3*($A227-$A$226))*(EXP(2*BO$3*($A227-$A$226))-4*BO$2*EXP(BO$3*($A227-$A$226))+BO$2^2))/(EXP(BO$3*($A227-$A$226))+BO$2)^4</f>
        <v>0.31995895993830092</v>
      </c>
      <c r="BT227" s="34">
        <v>53</v>
      </c>
      <c r="BU227" s="49">
        <f t="shared" si="110"/>
        <v>50.333585808712961</v>
      </c>
      <c r="BV227" s="35">
        <f t="shared" si="111"/>
        <v>0.57851074764580968</v>
      </c>
      <c r="BW227" s="49">
        <f t="shared" si="112"/>
        <v>-0.21447567754385594</v>
      </c>
      <c r="BX227" s="49">
        <f t="shared" si="113"/>
        <v>-0.10775821508097265</v>
      </c>
      <c r="BY227" s="32">
        <v>5.2</v>
      </c>
      <c r="BZ227" s="54">
        <f t="shared" ref="BZ227:BZ243" si="172">BY$5/(1+BY$2*EXP(-BY$3*($A227-$A$226)))</f>
        <v>9.0515838706713758</v>
      </c>
      <c r="CA227" s="54">
        <f>-((BY$2*BY$5*(BY$3^2)*EXP(BY$3*($A227-$A$227))*(EXP(BY$3*($A227-$A$227))-BY$2))/((EXP(BY$3*($A227-$A$227))+BY$2)^3))</f>
        <v>1.597188711234552</v>
      </c>
      <c r="CB227" s="54">
        <f t="shared" si="167"/>
        <v>0.75095715636132621</v>
      </c>
      <c r="CC227" s="31">
        <v>1</v>
      </c>
      <c r="CD227" s="37">
        <f t="shared" si="168"/>
        <v>4.0829303581833107</v>
      </c>
      <c r="CE227" s="37">
        <f t="shared" ref="CE227:CE244" si="173">((CC$2*CC$5*CC$3*EXP(CC$3*($A227-$A$226))/(EXP(CC$3*($A227-$A$226))+CC$2)^2)/8)</f>
        <v>0.31189633480791878</v>
      </c>
      <c r="CF227" s="37">
        <f t="shared" ref="CF227:CF244" si="174">-((CC$2*CC$5*(CC$3^2)*EXP(CC$3*($A227-$A$226))*(EXP(CC$3*($A227-$A$226))-CC$2))/((EXP(CC$3*($A227-$A$226))+CC$2)^3))</f>
        <v>1.456376352360228</v>
      </c>
      <c r="CG227" s="37">
        <f t="shared" ref="CG227:CG244" si="175">(CC$2*CC$5*CC$3^3*EXP(CC$3*($A227-$A$226))*(EXP(2*CC$3*($A227-$A$226))-4*CC$2*EXP(CC$3*($A227-$A$226))+CC$2^2))/(EXP(CC$3*($A227-$A$226))+CC$2)^4</f>
        <v>0.76635723718263415</v>
      </c>
      <c r="CH227" s="34">
        <v>2.4</v>
      </c>
      <c r="CI227" s="49">
        <f t="shared" si="155"/>
        <v>4.7348965561366949</v>
      </c>
      <c r="CJ227" s="49">
        <f t="shared" si="164"/>
        <v>0.32956163219587725</v>
      </c>
      <c r="CK227" s="49">
        <f t="shared" si="156"/>
        <v>1.3908779277989196</v>
      </c>
      <c r="CL227" s="49">
        <f t="shared" si="157"/>
        <v>0.64780614964672401</v>
      </c>
      <c r="CM227" s="33">
        <v>95.4</v>
      </c>
      <c r="CN227" s="47">
        <f t="shared" si="150"/>
        <v>88.87319956789419</v>
      </c>
      <c r="CO227" s="47">
        <f t="shared" si="67"/>
        <v>-4.4996019294373697E-2</v>
      </c>
      <c r="CP227" s="47">
        <f t="shared" si="68"/>
        <v>1.8006033230194918E-3</v>
      </c>
      <c r="CQ227" s="34">
        <v>71.736000000000004</v>
      </c>
      <c r="CR227" s="35">
        <f t="shared" si="36"/>
        <v>77.450792131463444</v>
      </c>
      <c r="CS227" s="35">
        <f t="shared" si="37"/>
        <v>4.985127934169483E-2</v>
      </c>
      <c r="CT227" s="35">
        <f t="shared" si="38"/>
        <v>-3.9266529991101008E-2</v>
      </c>
      <c r="CU227" s="35">
        <f t="shared" si="39"/>
        <v>3.440619033427599E-3</v>
      </c>
      <c r="CV227" s="34">
        <v>77.7</v>
      </c>
      <c r="CW227" s="35">
        <f t="shared" si="141"/>
        <v>80.258440705004887</v>
      </c>
      <c r="CX227" s="35">
        <f t="shared" si="142"/>
        <v>4.1452162701627264E-2</v>
      </c>
      <c r="CY227" s="35">
        <f t="shared" si="143"/>
        <v>-2.23222775508552E-2</v>
      </c>
      <c r="CZ227" s="35">
        <f t="shared" si="144"/>
        <v>1.3067993071707608E-3</v>
      </c>
      <c r="DA227" s="34">
        <v>50.898000000000003</v>
      </c>
      <c r="DB227" s="35">
        <f t="shared" si="40"/>
        <v>55.444156283068992</v>
      </c>
      <c r="DC227" s="35">
        <f t="shared" si="41"/>
        <v>0.10244423701474521</v>
      </c>
      <c r="DD227" s="35">
        <f t="shared" si="42"/>
        <v>-4.3598787358562402E-2</v>
      </c>
      <c r="DE227" s="35">
        <f t="shared" si="43"/>
        <v>6.7231772676300803E-4</v>
      </c>
      <c r="DF227" s="31">
        <v>87</v>
      </c>
      <c r="DG227" s="50">
        <f t="shared" si="114"/>
        <v>87.384054645005719</v>
      </c>
      <c r="DH227" s="37">
        <f t="shared" si="115"/>
        <v>2.9961783262336859E-2</v>
      </c>
      <c r="DI227" s="50">
        <f t="shared" si="116"/>
        <v>-9.2619204726202942E-2</v>
      </c>
      <c r="DJ227" s="50">
        <f t="shared" si="117"/>
        <v>3.5276863128812487E-2</v>
      </c>
      <c r="DK227" s="34">
        <v>99.7</v>
      </c>
      <c r="DL227" s="38">
        <f t="shared" si="75"/>
        <v>99.414090323072429</v>
      </c>
      <c r="DM227" s="38">
        <f t="shared" si="76"/>
        <v>6.0762510267768789E-3</v>
      </c>
      <c r="DN227" s="38">
        <f t="shared" si="77"/>
        <v>-4.0091617246512156E-3</v>
      </c>
      <c r="DO227" s="38">
        <f t="shared" si="78"/>
        <v>3.2671592068557931E-4</v>
      </c>
      <c r="DP227" s="31"/>
      <c r="DQ227" s="31"/>
      <c r="DR227" s="31"/>
      <c r="DS227" s="31"/>
      <c r="DT227" s="31"/>
      <c r="DU227" s="33"/>
      <c r="DV227" s="33"/>
      <c r="DW227" s="33"/>
      <c r="DX227" s="33"/>
      <c r="DY227" s="36">
        <v>25</v>
      </c>
      <c r="DZ227" s="40">
        <f t="shared" si="158"/>
        <v>27.614853901325574</v>
      </c>
      <c r="EA227" s="40">
        <f t="shared" si="159"/>
        <v>0.53356374106205307</v>
      </c>
      <c r="EB227" s="40">
        <f t="shared" si="160"/>
        <v>0.35806348504870289</v>
      </c>
      <c r="EC227" s="40">
        <f t="shared" si="161"/>
        <v>-6.3243341619088997E-2</v>
      </c>
      <c r="ED227" s="31">
        <v>84</v>
      </c>
      <c r="EE227" s="37">
        <f t="shared" si="118"/>
        <v>85.401534967161638</v>
      </c>
      <c r="EF227" s="37">
        <f t="shared" si="119"/>
        <v>0.10708260286330314</v>
      </c>
      <c r="EG227" s="37">
        <f t="shared" si="120"/>
        <v>-0.19534596768549928</v>
      </c>
      <c r="EH227" s="37">
        <f t="shared" si="121"/>
        <v>4.0453688869232049E-2</v>
      </c>
      <c r="EI227" s="31">
        <v>33.590000000000003</v>
      </c>
      <c r="EJ227" s="37">
        <f t="shared" si="122"/>
        <v>36.974933189619847</v>
      </c>
      <c r="EK227" s="37">
        <f t="shared" si="123"/>
        <v>0.40165760057635885</v>
      </c>
      <c r="EL227" s="37">
        <f t="shared" si="124"/>
        <v>3.2970665548474595E-2</v>
      </c>
      <c r="EM227" s="37">
        <f t="shared" si="125"/>
        <v>-4.2465931584396259E-2</v>
      </c>
      <c r="EN227" s="34">
        <v>83.769000000000005</v>
      </c>
      <c r="EO227" s="35">
        <f t="shared" si="90"/>
        <v>93.846177230695574</v>
      </c>
      <c r="EP227" s="35">
        <f t="shared" si="91"/>
        <v>0.13885639790653309</v>
      </c>
      <c r="EQ227" s="35">
        <f t="shared" si="92"/>
        <v>-0.25782992820629153</v>
      </c>
      <c r="ER227" s="35">
        <f t="shared" si="93"/>
        <v>5.3427521826190864E-2</v>
      </c>
      <c r="ES227" s="52">
        <v>12.5</v>
      </c>
      <c r="ET227" s="37">
        <f t="shared" si="151"/>
        <v>8.9888013756730665</v>
      </c>
      <c r="EU227" s="37">
        <f t="shared" si="152"/>
        <v>0.26590972639573934</v>
      </c>
      <c r="EV227" s="37">
        <f t="shared" si="153"/>
        <v>0.42675311622843726</v>
      </c>
      <c r="EW227" s="37">
        <f t="shared" si="154"/>
        <v>4.9314286997353018E-2</v>
      </c>
      <c r="EX227" s="52"/>
      <c r="EY227" s="31"/>
      <c r="EZ227" s="31"/>
      <c r="FA227" s="31"/>
      <c r="FB227" s="31"/>
      <c r="FC227" s="31">
        <v>61</v>
      </c>
      <c r="FD227" s="37">
        <f t="shared" si="134"/>
        <v>59.172180815436001</v>
      </c>
      <c r="FE227" s="37">
        <f t="shared" si="135"/>
        <v>0.48850208132814521</v>
      </c>
      <c r="FF227" s="37">
        <f t="shared" si="136"/>
        <v>-0.14563544967961603</v>
      </c>
      <c r="FG227" s="37">
        <f t="shared" si="137"/>
        <v>-4.7902621645971359E-2</v>
      </c>
      <c r="FH227" s="36"/>
      <c r="FI227" s="36"/>
      <c r="FJ227" s="36"/>
      <c r="FK227" s="36"/>
      <c r="FL227" s="36"/>
      <c r="FM227" s="36"/>
      <c r="FN227" s="36"/>
      <c r="FO227" s="36"/>
      <c r="FP227" s="36"/>
      <c r="FQ227" s="36"/>
      <c r="FR227" s="53">
        <v>99.9</v>
      </c>
      <c r="FS227" s="38">
        <f t="shared" si="130"/>
        <v>99.995658642911451</v>
      </c>
      <c r="FT227" s="38">
        <f t="shared" si="131"/>
        <v>9.7400915495699211E-5</v>
      </c>
      <c r="FU227" s="38">
        <f t="shared" si="132"/>
        <v>-1.3984974767905254E-4</v>
      </c>
      <c r="FV227" s="38">
        <f t="shared" si="133"/>
        <v>2.5097625422856334E-5</v>
      </c>
      <c r="FW227" s="36">
        <v>99</v>
      </c>
      <c r="FX227" s="41">
        <f t="shared" si="98"/>
        <v>98.967157678237029</v>
      </c>
      <c r="FY227" s="41">
        <f t="shared" si="100"/>
        <v>4.5469767052136651E-4</v>
      </c>
      <c r="FZ227" s="41">
        <f t="shared" si="99"/>
        <v>-4.0276102366969691E-4</v>
      </c>
      <c r="GA227" s="41">
        <f t="shared" si="101"/>
        <v>4.4564970837098764E-5</v>
      </c>
      <c r="GB227" s="33"/>
      <c r="GC227" s="33"/>
      <c r="GD227" s="33"/>
      <c r="GE227" s="33"/>
      <c r="GF227" s="31"/>
      <c r="GG227" s="31"/>
      <c r="GH227" s="31"/>
      <c r="GI227" s="31"/>
      <c r="GJ227" s="31"/>
      <c r="GK227" s="31"/>
      <c r="GL227" s="31"/>
      <c r="GM227" s="31"/>
      <c r="GN227" s="31"/>
      <c r="GO227" s="31"/>
      <c r="GP227" s="31"/>
      <c r="GQ227" s="31"/>
      <c r="GR227" s="31"/>
      <c r="GS227" s="31"/>
      <c r="GT227" s="31"/>
      <c r="GU227" s="31"/>
      <c r="GV227" s="31"/>
      <c r="GW227" s="31"/>
      <c r="GX227" s="33"/>
      <c r="GY227" s="33"/>
      <c r="GZ227" s="33"/>
      <c r="HA227" s="33"/>
      <c r="HB227" s="36"/>
      <c r="HC227" s="36"/>
      <c r="HD227" s="36"/>
      <c r="HE227" s="36"/>
      <c r="HF227" s="36"/>
      <c r="HG227" s="36">
        <v>94</v>
      </c>
      <c r="HH227" s="39">
        <f t="shared" si="86"/>
        <v>91.891340347979138</v>
      </c>
      <c r="HI227" s="40">
        <f t="shared" si="87"/>
        <v>2.0841253028942471E-2</v>
      </c>
      <c r="HJ227" s="39">
        <f t="shared" si="88"/>
        <v>-8.639888101504822E-3</v>
      </c>
      <c r="HK227" s="39">
        <f t="shared" si="89"/>
        <v>4.152651309804331E-4</v>
      </c>
      <c r="HL227" s="31"/>
      <c r="HM227" s="45"/>
      <c r="HN227" s="45">
        <f t="shared" si="58"/>
        <v>3.5424561491110221E-7</v>
      </c>
      <c r="HO227" s="45">
        <f t="shared" si="45"/>
        <v>-1.0538419771828283E-6</v>
      </c>
      <c r="HP227" s="45">
        <f t="shared" si="46"/>
        <v>3.9188302379050143E-7</v>
      </c>
      <c r="HQ227" s="31"/>
      <c r="HR227" s="31"/>
      <c r="HS227" s="31"/>
      <c r="HT227" s="31"/>
      <c r="HU227" s="31"/>
      <c r="HV227" s="31">
        <v>18</v>
      </c>
      <c r="HW227" s="37">
        <f t="shared" si="145"/>
        <v>14.757036364884893</v>
      </c>
      <c r="HX227" s="37">
        <f t="shared" si="149"/>
        <v>0.45019856039577966</v>
      </c>
      <c r="HY227" s="37">
        <f t="shared" si="146"/>
        <v>0.71106994244748412</v>
      </c>
      <c r="HZ227" s="37">
        <f t="shared" si="147"/>
        <v>5.8418324267380688E-2</v>
      </c>
      <c r="IA227" s="31">
        <v>81</v>
      </c>
      <c r="IB227" s="37">
        <f t="shared" si="127"/>
        <v>86.275425169948306</v>
      </c>
      <c r="IC227" s="37">
        <f t="shared" si="128"/>
        <v>7.8240702580151575E-2</v>
      </c>
      <c r="ID227" s="37">
        <f t="shared" si="129"/>
        <v>-0.2226354334474385</v>
      </c>
      <c r="IE227" s="37">
        <f t="shared" si="126"/>
        <v>7.5892861885927795E-2</v>
      </c>
    </row>
    <row r="228" spans="1:239" x14ac:dyDescent="0.25">
      <c r="A228">
        <v>1999</v>
      </c>
      <c r="B228" s="34">
        <v>75.337999999999994</v>
      </c>
      <c r="C228" s="35">
        <f t="shared" si="33"/>
        <v>81.015752655753587</v>
      </c>
      <c r="D228" s="35">
        <f t="shared" si="34"/>
        <v>9.063937770389445E-2</v>
      </c>
      <c r="E228" s="35">
        <f t="shared" si="35"/>
        <v>-5.9363650983232472E-2</v>
      </c>
      <c r="F228" s="35">
        <f t="shared" si="32"/>
        <v>3.6811586778966923E-3</v>
      </c>
      <c r="G228" s="31"/>
      <c r="H228" s="31"/>
      <c r="I228" s="31"/>
      <c r="J228" s="31"/>
      <c r="K228" s="31"/>
      <c r="L228" s="34">
        <v>91.9</v>
      </c>
      <c r="M228" s="35">
        <f t="shared" si="72"/>
        <v>90.341470662912954</v>
      </c>
      <c r="N228" s="35">
        <f t="shared" si="81"/>
        <v>1.2735389190995965E-2</v>
      </c>
      <c r="O228" s="35">
        <f t="shared" si="73"/>
        <v>-6.1437592860179345E-3</v>
      </c>
      <c r="P228" s="35">
        <f t="shared" si="74"/>
        <v>3.5636472363347792E-4</v>
      </c>
      <c r="Q228" s="31"/>
      <c r="R228" s="31"/>
      <c r="S228" s="31"/>
      <c r="T228" s="31"/>
      <c r="U228" s="31"/>
      <c r="V228" s="36"/>
      <c r="W228" s="36"/>
      <c r="X228" s="36"/>
      <c r="Y228" s="36"/>
      <c r="Z228" s="36"/>
      <c r="AA228" s="36"/>
      <c r="AB228" s="36"/>
      <c r="AC228" s="36"/>
      <c r="AD228" s="36"/>
      <c r="AE228" s="36"/>
      <c r="AF228" s="31"/>
      <c r="AG228" s="31"/>
      <c r="AH228" s="31"/>
      <c r="AI228" s="31"/>
      <c r="AJ228" s="31"/>
      <c r="AK228" s="31">
        <v>53.62</v>
      </c>
      <c r="AL228" s="31"/>
      <c r="AM228" s="31"/>
      <c r="AN228" s="31"/>
      <c r="AO228" s="31"/>
      <c r="AP228" s="31"/>
      <c r="AQ228" s="31"/>
      <c r="AR228" s="31"/>
      <c r="AS228" s="31"/>
      <c r="AT228" s="31"/>
      <c r="AU228" s="31">
        <v>34</v>
      </c>
      <c r="AV228" s="37">
        <f t="shared" si="162"/>
        <v>33.508551118846285</v>
      </c>
      <c r="AW228" s="46">
        <f t="shared" si="165"/>
        <v>0.71277658322841619</v>
      </c>
      <c r="AX228" s="37">
        <f t="shared" si="166"/>
        <v>0.41445902644433119</v>
      </c>
      <c r="AY228" s="37">
        <f t="shared" si="163"/>
        <v>-0.15907161153345181</v>
      </c>
      <c r="AZ228" s="31">
        <v>74</v>
      </c>
      <c r="BA228" s="37">
        <f t="shared" si="138"/>
        <v>76.978938230031005</v>
      </c>
      <c r="BB228" s="46">
        <f t="shared" si="148"/>
        <v>0.92555552185367962</v>
      </c>
      <c r="BC228" s="37">
        <f t="shared" si="139"/>
        <v>-1.7774798988079974</v>
      </c>
      <c r="BD228" s="37">
        <f t="shared" si="140"/>
        <v>-5.2263369273417778E-2</v>
      </c>
      <c r="BE228" s="34">
        <v>95.403999999999996</v>
      </c>
      <c r="BF228" s="38">
        <f t="shared" si="63"/>
        <v>98.81828036559105</v>
      </c>
      <c r="BG228" s="35">
        <f t="shared" si="71"/>
        <v>5.5198635864186886E-3</v>
      </c>
      <c r="BH228" s="38">
        <f t="shared" si="64"/>
        <v>-1.0711133653443689E-2</v>
      </c>
      <c r="BI228" s="38">
        <f t="shared" si="65"/>
        <v>2.5884895490859462E-3</v>
      </c>
      <c r="BJ228" s="31"/>
      <c r="BK228" s="31"/>
      <c r="BL228" s="31"/>
      <c r="BM228" s="31"/>
      <c r="BN228" s="31"/>
      <c r="BO228" s="42">
        <v>4.5</v>
      </c>
      <c r="BP228" s="37">
        <f t="shared" ref="BP228:BP243" si="176">BO$5/(1+BO$2*EXP(-BO$3*($A228-$A$226)))</f>
        <v>6.0101487647640699</v>
      </c>
      <c r="BQ228" s="37">
        <f t="shared" si="169"/>
        <v>0.34331198640946053</v>
      </c>
      <c r="BR228" s="37">
        <f t="shared" si="170"/>
        <v>1.1595873740508489</v>
      </c>
      <c r="BS228" s="37">
        <f t="shared" si="171"/>
        <v>0.40230577009351959</v>
      </c>
      <c r="BT228" s="34">
        <v>58</v>
      </c>
      <c r="BU228" s="49">
        <f t="shared" si="110"/>
        <v>54.837434516676325</v>
      </c>
      <c r="BV228" s="35">
        <f t="shared" si="111"/>
        <v>0.545454509414391</v>
      </c>
      <c r="BW228" s="49">
        <f t="shared" si="112"/>
        <v>-0.310213754352196</v>
      </c>
      <c r="BX228" s="49">
        <f t="shared" si="113"/>
        <v>-8.2577949259185768E-2</v>
      </c>
      <c r="BY228" s="32">
        <v>12.5</v>
      </c>
      <c r="BZ228" s="54">
        <f t="shared" si="172"/>
        <v>15.370507985513942</v>
      </c>
      <c r="CA228" s="54">
        <f t="shared" ref="CA228:CA237" si="177">-((BY$2*BY$5*(BY$3^2)*EXP(BY$3*($A228-$A$227))*(EXP(BY$3*($A228-$A$227))-BY$2))/((EXP(BY$3*($A228-$A$227))+BY$2)^3))</f>
        <v>2.4332559620265326</v>
      </c>
      <c r="CB228" s="54">
        <f t="shared" si="167"/>
        <v>0.87931344335707673</v>
      </c>
      <c r="CC228" s="31">
        <v>5</v>
      </c>
      <c r="CD228" s="37">
        <f t="shared" si="168"/>
        <v>7.4460888255961581</v>
      </c>
      <c r="CE228" s="37">
        <f t="shared" si="173"/>
        <v>0.54776796970694153</v>
      </c>
      <c r="CF228" s="37">
        <f t="shared" si="174"/>
        <v>2.3596326842200801</v>
      </c>
      <c r="CG228" s="37">
        <f t="shared" si="175"/>
        <v>1.0124221989813502</v>
      </c>
      <c r="CH228" s="34">
        <v>4.4000000000000004</v>
      </c>
      <c r="CI228" s="49">
        <f t="shared" si="155"/>
        <v>8.1826952670694624</v>
      </c>
      <c r="CJ228" s="49">
        <f t="shared" si="164"/>
        <v>0.54773518676284771</v>
      </c>
      <c r="CK228" s="49">
        <f t="shared" si="156"/>
        <v>2.1248484046418121</v>
      </c>
      <c r="CL228" s="49">
        <f t="shared" si="157"/>
        <v>0.79295844214783995</v>
      </c>
      <c r="CM228" s="33">
        <v>95.37</v>
      </c>
      <c r="CN228" s="47">
        <f t="shared" si="150"/>
        <v>89.607518397571937</v>
      </c>
      <c r="CO228" s="47">
        <f t="shared" si="67"/>
        <v>-4.3174174155473956E-2</v>
      </c>
      <c r="CP228" s="47">
        <f t="shared" si="68"/>
        <v>1.8398428668199647E-3</v>
      </c>
      <c r="CQ228" s="34">
        <v>72.372</v>
      </c>
      <c r="CR228" s="35">
        <f t="shared" si="36"/>
        <v>77.830533616396423</v>
      </c>
      <c r="CS228" s="35">
        <f t="shared" si="37"/>
        <v>4.5153536566470906E-2</v>
      </c>
      <c r="CT228" s="35">
        <f t="shared" si="38"/>
        <v>-3.5933245022715672E-2</v>
      </c>
      <c r="CU228" s="35">
        <f t="shared" si="39"/>
        <v>3.2253553463770213E-3</v>
      </c>
      <c r="CV228" s="34">
        <v>77.998999999999995</v>
      </c>
      <c r="CW228" s="35">
        <f t="shared" si="141"/>
        <v>80.579112630313276</v>
      </c>
      <c r="CX228" s="35">
        <f t="shared" si="142"/>
        <v>3.8742531946478816E-2</v>
      </c>
      <c r="CY228" s="35">
        <f t="shared" si="143"/>
        <v>-2.1040072940408095E-2</v>
      </c>
      <c r="CZ228" s="35">
        <f t="shared" si="144"/>
        <v>1.2572618112365933E-3</v>
      </c>
      <c r="DA228" s="34">
        <v>51.594999999999999</v>
      </c>
      <c r="DB228" s="35">
        <f t="shared" si="40"/>
        <v>56.242032038828739</v>
      </c>
      <c r="DC228" s="35">
        <f t="shared" si="41"/>
        <v>9.7040975946488903E-2</v>
      </c>
      <c r="DD228" s="35">
        <f t="shared" si="42"/>
        <v>-4.2818156234893615E-2</v>
      </c>
      <c r="DE228" s="35">
        <f t="shared" si="43"/>
        <v>8.8372632550788816E-4</v>
      </c>
      <c r="DF228" s="31">
        <v>87</v>
      </c>
      <c r="DG228" s="50">
        <f t="shared" si="114"/>
        <v>87.582811316083692</v>
      </c>
      <c r="DH228" s="37">
        <f t="shared" si="115"/>
        <v>2.0339706543748316E-2</v>
      </c>
      <c r="DI228" s="50">
        <f t="shared" si="116"/>
        <v>-6.3163061914221372E-2</v>
      </c>
      <c r="DJ228" s="50">
        <f t="shared" si="117"/>
        <v>2.4282553752534908E-2</v>
      </c>
      <c r="DK228" s="34">
        <v>99.7</v>
      </c>
      <c r="DL228" s="38">
        <f t="shared" si="75"/>
        <v>99.460749137094908</v>
      </c>
      <c r="DM228" s="38">
        <f t="shared" si="76"/>
        <v>5.5949945573541739E-3</v>
      </c>
      <c r="DN228" s="38">
        <f t="shared" si="77"/>
        <v>-3.6951104268830937E-3</v>
      </c>
      <c r="DO228" s="38">
        <f t="shared" si="78"/>
        <v>3.0170197306852742E-4</v>
      </c>
      <c r="DP228" s="31"/>
      <c r="DQ228" s="31"/>
      <c r="DR228" s="31"/>
      <c r="DS228" s="31"/>
      <c r="DT228" s="31"/>
      <c r="DU228" s="33"/>
      <c r="DV228" s="33"/>
      <c r="DW228" s="33"/>
      <c r="DX228" s="33"/>
      <c r="DY228" s="36">
        <v>34</v>
      </c>
      <c r="DZ228" s="40">
        <f t="shared" si="158"/>
        <v>32.05067166109859</v>
      </c>
      <c r="EA228" s="40">
        <f t="shared" si="159"/>
        <v>0.57378005797436926</v>
      </c>
      <c r="EB228" s="40">
        <f t="shared" si="160"/>
        <v>0.28080985935899411</v>
      </c>
      <c r="EC228" s="40">
        <f t="shared" si="161"/>
        <v>-9.0692238736674466E-2</v>
      </c>
      <c r="ED228" s="31">
        <v>86</v>
      </c>
      <c r="EE228" s="37">
        <f t="shared" si="118"/>
        <v>86.166998542408919</v>
      </c>
      <c r="EF228" s="37">
        <f t="shared" si="119"/>
        <v>8.5059674995514908E-2</v>
      </c>
      <c r="EG228" s="37">
        <f t="shared" si="120"/>
        <v>-0.1580745163382905</v>
      </c>
      <c r="EH228" s="37">
        <f t="shared" si="121"/>
        <v>3.4139054319417911E-2</v>
      </c>
      <c r="EI228" s="31">
        <v>35.85</v>
      </c>
      <c r="EJ228" s="37">
        <f t="shared" si="122"/>
        <v>40.197547433907303</v>
      </c>
      <c r="EK228" s="37">
        <f t="shared" si="123"/>
        <v>0.40310006821251265</v>
      </c>
      <c r="EL228" s="37">
        <f t="shared" si="124"/>
        <v>-9.993932792747828E-3</v>
      </c>
      <c r="EM228" s="37">
        <f t="shared" si="125"/>
        <v>-4.3081261983393682E-2</v>
      </c>
      <c r="EN228" s="34">
        <v>84.537000000000006</v>
      </c>
      <c r="EO228" s="35">
        <f t="shared" si="90"/>
        <v>94.836685234596132</v>
      </c>
      <c r="EP228" s="35">
        <f t="shared" si="91"/>
        <v>0.10980035330192298</v>
      </c>
      <c r="EQ228" s="35">
        <f t="shared" si="92"/>
        <v>-0.20840156872331769</v>
      </c>
      <c r="ER228" s="35">
        <f t="shared" si="93"/>
        <v>4.5432132186574499E-2</v>
      </c>
      <c r="ES228" s="52">
        <v>15</v>
      </c>
      <c r="ET228" s="37">
        <f t="shared" si="151"/>
        <v>11.337088732161206</v>
      </c>
      <c r="EU228" s="37">
        <f t="shared" si="152"/>
        <v>0.32203155798113287</v>
      </c>
      <c r="EV228" s="37">
        <f t="shared" si="153"/>
        <v>0.46829778575918218</v>
      </c>
      <c r="EW228" s="37">
        <f t="shared" si="154"/>
        <v>3.1890036205171307E-2</v>
      </c>
      <c r="EX228" s="52"/>
      <c r="EY228" s="31"/>
      <c r="EZ228" s="31"/>
      <c r="FA228" s="31"/>
      <c r="FB228" s="31"/>
      <c r="FC228" s="31">
        <v>64</v>
      </c>
      <c r="FD228" s="37">
        <f t="shared" si="134"/>
        <v>62.999735096647399</v>
      </c>
      <c r="FE228" s="37">
        <f t="shared" si="135"/>
        <v>0.46747518521347353</v>
      </c>
      <c r="FF228" s="37">
        <f t="shared" si="136"/>
        <v>-0.1893503613463233</v>
      </c>
      <c r="FG228" s="37">
        <f t="shared" si="137"/>
        <v>-3.9250612356219308E-2</v>
      </c>
      <c r="FH228" s="36"/>
      <c r="FI228" s="36"/>
      <c r="FJ228" s="36"/>
      <c r="FK228" s="36"/>
      <c r="FL228" s="36"/>
      <c r="FM228" s="36"/>
      <c r="FN228" s="36"/>
      <c r="FO228" s="36"/>
      <c r="FP228" s="36"/>
      <c r="FQ228" s="36"/>
      <c r="FR228" s="53">
        <v>99.9</v>
      </c>
      <c r="FS228" s="38">
        <f t="shared" si="130"/>
        <v>99.99637192719797</v>
      </c>
      <c r="FT228" s="38">
        <f t="shared" si="131"/>
        <v>8.1398541030406154E-5</v>
      </c>
      <c r="FU228" s="38">
        <f t="shared" si="132"/>
        <v>-1.1687495723298677E-4</v>
      </c>
      <c r="FV228" s="38">
        <f t="shared" si="133"/>
        <v>2.0975136924538092E-5</v>
      </c>
      <c r="FW228" s="36">
        <v>99</v>
      </c>
      <c r="FX228" s="41">
        <f t="shared" si="98"/>
        <v>98.970601105838497</v>
      </c>
      <c r="FY228" s="41">
        <f t="shared" si="100"/>
        <v>4.0703802536808917E-4</v>
      </c>
      <c r="FZ228" s="41">
        <f t="shared" si="99"/>
        <v>-3.6057027396094984E-4</v>
      </c>
      <c r="GA228" s="41">
        <f t="shared" si="101"/>
        <v>3.990218045311828E-5</v>
      </c>
      <c r="GB228" s="33"/>
      <c r="GC228" s="33"/>
      <c r="GD228" s="33"/>
      <c r="GE228" s="33"/>
      <c r="GF228" s="31"/>
      <c r="GG228" s="31"/>
      <c r="GH228" s="31"/>
      <c r="GI228" s="31"/>
      <c r="GJ228" s="31"/>
      <c r="GK228" s="31"/>
      <c r="GL228" s="31"/>
      <c r="GM228" s="31"/>
      <c r="GN228" s="31"/>
      <c r="GO228" s="31"/>
      <c r="GP228" s="31"/>
      <c r="GQ228" s="31"/>
      <c r="GR228" s="31"/>
      <c r="GS228" s="31"/>
      <c r="GT228" s="31"/>
      <c r="GU228" s="31"/>
      <c r="GV228" s="31"/>
      <c r="GW228" s="31"/>
      <c r="GX228" s="33"/>
      <c r="GY228" s="33"/>
      <c r="GZ228" s="33"/>
      <c r="HA228" s="33"/>
      <c r="HB228" s="36"/>
      <c r="HC228" s="36"/>
      <c r="HD228" s="36"/>
      <c r="HE228" s="36"/>
      <c r="HF228" s="36"/>
      <c r="HG228" s="36">
        <v>94</v>
      </c>
      <c r="HH228" s="39">
        <f t="shared" si="86"/>
        <v>92.053818954893728</v>
      </c>
      <c r="HI228" s="40">
        <f t="shared" si="87"/>
        <v>1.9786879321189967E-2</v>
      </c>
      <c r="HJ228" s="39">
        <f t="shared" si="88"/>
        <v>-8.2328134373967025E-3</v>
      </c>
      <c r="HK228" s="39">
        <f t="shared" si="89"/>
        <v>3.9893251711072816E-4</v>
      </c>
      <c r="HL228" s="31"/>
      <c r="HM228" s="45"/>
      <c r="HN228" s="45">
        <f t="shared" si="58"/>
        <v>2.4423457975971052E-7</v>
      </c>
      <c r="HO228" s="45">
        <f t="shared" si="45"/>
        <v>-7.2657120907804521E-7</v>
      </c>
      <c r="HP228" s="45">
        <f t="shared" si="46"/>
        <v>2.7018372375058804E-7</v>
      </c>
      <c r="HQ228" s="31"/>
      <c r="HR228" s="31"/>
      <c r="HS228" s="31"/>
      <c r="HT228" s="31"/>
      <c r="HU228" s="31"/>
      <c r="HV228" s="31">
        <v>17</v>
      </c>
      <c r="HW228" s="37">
        <f t="shared" si="145"/>
        <v>18.722165895755214</v>
      </c>
      <c r="HX228" s="37">
        <f t="shared" si="149"/>
        <v>0.54184458753207243</v>
      </c>
      <c r="HY228" s="37">
        <f t="shared" si="146"/>
        <v>0.74720646206439423</v>
      </c>
      <c r="HZ228" s="37">
        <f t="shared" si="147"/>
        <v>1.0060625107309871E-2</v>
      </c>
      <c r="IA228" s="31">
        <v>81</v>
      </c>
      <c r="IB228" s="37">
        <f t="shared" si="127"/>
        <v>86.801749394605224</v>
      </c>
      <c r="IC228" s="37">
        <f t="shared" si="128"/>
        <v>5.4694004897516815E-2</v>
      </c>
      <c r="ID228" s="37">
        <f t="shared" si="129"/>
        <v>-0.15757046070954583</v>
      </c>
      <c r="IE228" s="37">
        <f t="shared" si="126"/>
        <v>5.5133188443847451E-2</v>
      </c>
    </row>
    <row r="229" spans="1:239" x14ac:dyDescent="0.25">
      <c r="A229">
        <v>2000</v>
      </c>
      <c r="B229" s="34">
        <v>76.406999999999996</v>
      </c>
      <c r="C229" s="35">
        <f t="shared" si="33"/>
        <v>81.711798507943215</v>
      </c>
      <c r="D229" s="35">
        <f t="shared" si="34"/>
        <v>8.3448512950025006E-2</v>
      </c>
      <c r="E229" s="35">
        <f t="shared" si="35"/>
        <v>-5.5695831739941803E-2</v>
      </c>
      <c r="F229" s="35">
        <f t="shared" si="32"/>
        <v>3.647420312850376E-3</v>
      </c>
      <c r="G229" s="31"/>
      <c r="H229" s="31"/>
      <c r="I229" s="31"/>
      <c r="J229" s="31"/>
      <c r="K229" s="31"/>
      <c r="L229" s="34">
        <v>91.9</v>
      </c>
      <c r="M229" s="35">
        <f t="shared" si="72"/>
        <v>90.440340508507305</v>
      </c>
      <c r="N229" s="35">
        <f t="shared" si="81"/>
        <v>1.1989301691180697E-2</v>
      </c>
      <c r="O229" s="35">
        <f t="shared" si="73"/>
        <v>-5.7967309510635594E-3</v>
      </c>
      <c r="P229" s="35">
        <f t="shared" si="74"/>
        <v>3.3782316841576355E-4</v>
      </c>
      <c r="Q229" s="31"/>
      <c r="R229" s="31"/>
      <c r="S229" s="31"/>
      <c r="T229" s="31"/>
      <c r="U229" s="31"/>
      <c r="V229" s="36"/>
      <c r="W229" s="36"/>
      <c r="X229" s="36"/>
      <c r="Y229" s="36"/>
      <c r="Z229" s="36"/>
      <c r="AA229" s="36"/>
      <c r="AB229" s="36"/>
      <c r="AC229" s="36"/>
      <c r="AD229" s="36"/>
      <c r="AE229" s="36"/>
      <c r="AF229" s="31"/>
      <c r="AG229" s="31"/>
      <c r="AH229" s="31"/>
      <c r="AI229" s="31"/>
      <c r="AJ229" s="31"/>
      <c r="AK229" s="31">
        <v>54.55</v>
      </c>
      <c r="AL229" s="31"/>
      <c r="AM229" s="31"/>
      <c r="AN229" s="31"/>
      <c r="AO229" s="31"/>
      <c r="AP229" s="31">
        <v>3</v>
      </c>
      <c r="AQ229" s="37">
        <f>AP$5/(1+AP$2*EXP(-AP$3*($A229-$A$229)))</f>
        <v>5.2116328366617992</v>
      </c>
      <c r="AR229" s="46">
        <f>((AP$2*AP$5*AP$3*EXP(AP$3*($A229-$A$229)))/(EXP(AP$3*($A229-$A$229))+AP$2)^2)/8</f>
        <v>0.27752441278530515</v>
      </c>
      <c r="AS229" s="37">
        <f>-((AP$2*AP$5*(AP$3^2)*EXP(AP$3*($A229-$A$229))*(EXP(AP$3*($A229-$A$229))-AP$2))/((EXP(AP$3*($A229-$A$229))+AP$2)^3))</f>
        <v>0.87310458520212753</v>
      </c>
      <c r="AT229" s="37">
        <f>(AP$2*AP$5*AP$3^3*EXP(AP$3*($A229-$A$229))*(EXP(2*AP$3*($A229-$A$229))-4*AP$2*EXP(AP$3*($A229-$A$229))+AP$2^2))/(EXP(AP$3*($A229-$A$229))+AP$2)^4</f>
        <v>0.28139866348872916</v>
      </c>
      <c r="AU229" s="31">
        <v>42</v>
      </c>
      <c r="AV229" s="37">
        <f t="shared" si="162"/>
        <v>39.389418143320327</v>
      </c>
      <c r="AW229" s="46">
        <f t="shared" si="165"/>
        <v>0.75362980328775742</v>
      </c>
      <c r="AX229" s="37">
        <f t="shared" si="166"/>
        <v>0.23190660401415694</v>
      </c>
      <c r="AY229" s="37">
        <f t="shared" si="163"/>
        <v>-0.20258513643566081</v>
      </c>
      <c r="AZ229" s="31">
        <v>81</v>
      </c>
      <c r="BA229" s="37">
        <f t="shared" si="138"/>
        <v>83.499445185458242</v>
      </c>
      <c r="BB229" s="46">
        <f t="shared" si="148"/>
        <v>0.70668054856902007</v>
      </c>
      <c r="BC229" s="37">
        <f t="shared" si="139"/>
        <v>-1.6791799567381442</v>
      </c>
      <c r="BD229" s="37">
        <f t="shared" si="140"/>
        <v>0.21953335507272895</v>
      </c>
      <c r="BE229" s="34">
        <v>94.519000000000005</v>
      </c>
      <c r="BF229" s="38">
        <f t="shared" si="63"/>
        <v>98.857490429253914</v>
      </c>
      <c r="BG229" s="35">
        <f t="shared" si="71"/>
        <v>4.3305475534728202E-3</v>
      </c>
      <c r="BH229" s="38">
        <f t="shared" si="64"/>
        <v>-8.4099816878796755E-3</v>
      </c>
      <c r="BI229" s="38">
        <f t="shared" si="65"/>
        <v>2.0356341895036508E-3</v>
      </c>
      <c r="BJ229" s="31"/>
      <c r="BK229" s="31"/>
      <c r="BL229" s="31"/>
      <c r="BM229" s="31"/>
      <c r="BN229" s="31"/>
      <c r="BO229" s="42">
        <v>10</v>
      </c>
      <c r="BP229" s="37">
        <f t="shared" si="176"/>
        <v>9.4052124412472047</v>
      </c>
      <c r="BQ229" s="37">
        <f t="shared" si="169"/>
        <v>0.51415363365398914</v>
      </c>
      <c r="BR229" s="37">
        <f t="shared" si="170"/>
        <v>1.5750521053462332</v>
      </c>
      <c r="BS229" s="37">
        <f t="shared" si="171"/>
        <v>0.4073670615321841</v>
      </c>
      <c r="BT229" s="34">
        <v>63.5</v>
      </c>
      <c r="BU229" s="49">
        <f t="shared" si="110"/>
        <v>59.033404176383364</v>
      </c>
      <c r="BV229" s="35">
        <f t="shared" si="111"/>
        <v>0.50212115995338324</v>
      </c>
      <c r="BW229" s="49">
        <f t="shared" si="112"/>
        <v>-0.37818694423963539</v>
      </c>
      <c r="BX229" s="49">
        <f t="shared" si="113"/>
        <v>-5.3061578787009483E-2</v>
      </c>
      <c r="BY229" s="32">
        <v>33</v>
      </c>
      <c r="BZ229" s="54">
        <f t="shared" si="172"/>
        <v>24.826478452226979</v>
      </c>
      <c r="CA229" s="54">
        <f t="shared" si="177"/>
        <v>3.1989902013893965</v>
      </c>
      <c r="CB229" s="54">
        <f t="shared" si="167"/>
        <v>0.53381320190992676</v>
      </c>
      <c r="CC229" s="31">
        <v>13</v>
      </c>
      <c r="CD229" s="37">
        <f t="shared" si="168"/>
        <v>13.17798346334453</v>
      </c>
      <c r="CE229" s="37">
        <f t="shared" si="173"/>
        <v>0.90596622323085907</v>
      </c>
      <c r="CF229" s="37">
        <f t="shared" si="174"/>
        <v>3.3441645722626459</v>
      </c>
      <c r="CG229" s="37">
        <f t="shared" si="175"/>
        <v>0.83684384611446683</v>
      </c>
      <c r="CH229" s="34">
        <v>12.4</v>
      </c>
      <c r="CI229" s="49">
        <f t="shared" si="155"/>
        <v>13.757575537610272</v>
      </c>
      <c r="CJ229" s="49">
        <f t="shared" si="164"/>
        <v>0.86163618365883843</v>
      </c>
      <c r="CK229" s="49">
        <f t="shared" si="156"/>
        <v>2.8674165111509855</v>
      </c>
      <c r="CL229" s="49">
        <f t="shared" si="157"/>
        <v>0.60528714190955168</v>
      </c>
      <c r="CM229" s="33">
        <v>100</v>
      </c>
      <c r="CN229" s="47">
        <f t="shared" si="150"/>
        <v>90.298665533164709</v>
      </c>
      <c r="CO229" s="47">
        <f t="shared" si="67"/>
        <v>-4.1322459901261419E-2</v>
      </c>
      <c r="CP229" s="47">
        <f t="shared" si="68"/>
        <v>1.8607022871449446E-3</v>
      </c>
      <c r="CQ229" s="34">
        <v>73.009</v>
      </c>
      <c r="CR229" s="35">
        <f t="shared" si="36"/>
        <v>78.174323813241315</v>
      </c>
      <c r="CS229" s="35">
        <f t="shared" si="37"/>
        <v>4.0858949525454262E-2</v>
      </c>
      <c r="CT229" s="35">
        <f t="shared" si="38"/>
        <v>-3.2816262792150705E-2</v>
      </c>
      <c r="CU229" s="35">
        <f t="shared" si="39"/>
        <v>3.0087275612414922E-3</v>
      </c>
      <c r="CV229" s="34">
        <v>78.299000000000007</v>
      </c>
      <c r="CW229" s="35">
        <f t="shared" si="141"/>
        <v>80.878740274876634</v>
      </c>
      <c r="CX229" s="35">
        <f t="shared" si="142"/>
        <v>3.6190041068841189E-2</v>
      </c>
      <c r="CY229" s="35">
        <f t="shared" si="143"/>
        <v>-1.9808325649373053E-2</v>
      </c>
      <c r="CZ229" s="35">
        <f t="shared" si="144"/>
        <v>1.2060058143008247E-3</v>
      </c>
      <c r="DA229" s="34">
        <v>52.292999999999999</v>
      </c>
      <c r="DB229" s="35">
        <f t="shared" si="40"/>
        <v>56.997105956958606</v>
      </c>
      <c r="DC229" s="35">
        <f t="shared" si="41"/>
        <v>9.1747857793497783E-2</v>
      </c>
      <c r="DD229" s="35">
        <f t="shared" si="42"/>
        <v>-4.1841663383430039E-2</v>
      </c>
      <c r="DE229" s="35">
        <f t="shared" si="43"/>
        <v>1.0641689227959556E-3</v>
      </c>
      <c r="DF229" s="31">
        <v>88</v>
      </c>
      <c r="DG229" s="50">
        <f t="shared" si="114"/>
        <v>87.717639319537099</v>
      </c>
      <c r="DH229" s="37">
        <f t="shared" si="115"/>
        <v>1.3787465431501911E-2</v>
      </c>
      <c r="DI229" s="50">
        <f t="shared" si="116"/>
        <v>-4.2948142989737162E-2</v>
      </c>
      <c r="DJ229" s="50">
        <f t="shared" si="117"/>
        <v>1.6614648163771239E-2</v>
      </c>
      <c r="DK229" s="34">
        <v>99.7</v>
      </c>
      <c r="DL229" s="38">
        <f t="shared" si="75"/>
        <v>99.503710833804192</v>
      </c>
      <c r="DM229" s="38">
        <f t="shared" si="76"/>
        <v>5.1514698912089527E-3</v>
      </c>
      <c r="DN229" s="38">
        <f t="shared" si="77"/>
        <v>-3.4051479347059158E-3</v>
      </c>
      <c r="DO229" s="38">
        <f t="shared" si="78"/>
        <v>2.7851774404167749E-4</v>
      </c>
      <c r="DP229" s="31"/>
      <c r="DQ229" s="31"/>
      <c r="DR229" s="31"/>
      <c r="DS229" s="31"/>
      <c r="DT229" s="31"/>
      <c r="DU229" s="33"/>
      <c r="DV229" s="33"/>
      <c r="DW229" s="33"/>
      <c r="DX229" s="33"/>
      <c r="DY229" s="36">
        <v>42</v>
      </c>
      <c r="DZ229" s="40">
        <f t="shared" si="158"/>
        <v>36.76519997968051</v>
      </c>
      <c r="EA229" s="40">
        <f t="shared" si="159"/>
        <v>0.60271974019794838</v>
      </c>
      <c r="EB229" s="40">
        <f t="shared" si="160"/>
        <v>0.17859337893800928</v>
      </c>
      <c r="EC229" s="40">
        <f t="shared" si="161"/>
        <v>-0.11241172331564325</v>
      </c>
      <c r="ED229" s="31">
        <v>87</v>
      </c>
      <c r="EE229" s="37">
        <f t="shared" si="118"/>
        <v>86.773877500237333</v>
      </c>
      <c r="EF229" s="37">
        <f t="shared" si="119"/>
        <v>6.7309136507186784E-2</v>
      </c>
      <c r="EG229" s="37">
        <f t="shared" si="120"/>
        <v>-0.12690888514024359</v>
      </c>
      <c r="EH229" s="37">
        <f t="shared" si="121"/>
        <v>2.8293719928657934E-2</v>
      </c>
      <c r="EI229" s="31">
        <v>36.619999999999997</v>
      </c>
      <c r="EJ229" s="37">
        <f t="shared" si="122"/>
        <v>43.410212105550805</v>
      </c>
      <c r="EK229" s="37">
        <f t="shared" si="123"/>
        <v>0.39918125559339057</v>
      </c>
      <c r="EL229" s="37">
        <f t="shared" si="124"/>
        <v>-5.2429218560720865E-2</v>
      </c>
      <c r="EM229" s="37">
        <f t="shared" si="125"/>
        <v>-4.1417292301064931E-2</v>
      </c>
      <c r="EN229" s="34">
        <v>85.305999999999997</v>
      </c>
      <c r="EO229" s="35">
        <f t="shared" si="90"/>
        <v>95.618132986303976</v>
      </c>
      <c r="EP229" s="35">
        <f t="shared" si="91"/>
        <v>8.6427073670022378E-2</v>
      </c>
      <c r="EQ229" s="35">
        <f t="shared" si="92"/>
        <v>-0.16684785614406905</v>
      </c>
      <c r="ER229" s="35">
        <f t="shared" si="93"/>
        <v>3.77773021908165E-2</v>
      </c>
      <c r="ES229" s="52">
        <v>17.2727</v>
      </c>
      <c r="ET229" s="37">
        <f t="shared" si="151"/>
        <v>14.151735059799776</v>
      </c>
      <c r="EU229" s="37">
        <f t="shared" si="152"/>
        <v>0.38201411231476068</v>
      </c>
      <c r="EV229" s="37">
        <f t="shared" si="153"/>
        <v>0.48653034000956047</v>
      </c>
      <c r="EW229" s="37">
        <f t="shared" si="154"/>
        <v>2.5422507857000291E-3</v>
      </c>
      <c r="EX229" s="52"/>
      <c r="EY229" s="31"/>
      <c r="EZ229" s="31"/>
      <c r="FA229" s="31"/>
      <c r="FB229" s="31"/>
      <c r="FC229" s="31">
        <v>65</v>
      </c>
      <c r="FD229" s="37">
        <f t="shared" si="134"/>
        <v>66.638720213145163</v>
      </c>
      <c r="FE229" s="37">
        <f t="shared" si="135"/>
        <v>0.44155444411943262</v>
      </c>
      <c r="FF229" s="37">
        <f t="shared" si="136"/>
        <v>-0.22373730886874382</v>
      </c>
      <c r="FG229" s="37">
        <f t="shared" si="137"/>
        <v>-2.9400783842810009E-2</v>
      </c>
      <c r="FH229" s="36"/>
      <c r="FI229" s="36"/>
      <c r="FJ229" s="36"/>
      <c r="FK229" s="36"/>
      <c r="FL229" s="36"/>
      <c r="FM229" s="36"/>
      <c r="FN229" s="36"/>
      <c r="FO229" s="36"/>
      <c r="FP229" s="36"/>
      <c r="FQ229" s="36"/>
      <c r="FR229" s="53">
        <v>99.9</v>
      </c>
      <c r="FS229" s="38">
        <f t="shared" si="130"/>
        <v>99.99696802254185</v>
      </c>
      <c r="FT229" s="38">
        <f t="shared" si="131"/>
        <v>6.8025099331075957E-5</v>
      </c>
      <c r="FU229" s="38">
        <f t="shared" si="132"/>
        <v>-9.7674052453721827E-5</v>
      </c>
      <c r="FV229" s="38">
        <f t="shared" si="133"/>
        <v>1.7529636210096329E-5</v>
      </c>
      <c r="FW229" s="36">
        <v>99</v>
      </c>
      <c r="FX229" s="41">
        <f t="shared" si="98"/>
        <v>98.973683595477638</v>
      </c>
      <c r="FY229" s="41">
        <f t="shared" si="100"/>
        <v>3.6437122078349869E-4</v>
      </c>
      <c r="FZ229" s="41">
        <f t="shared" si="99"/>
        <v>-3.2279445414733009E-4</v>
      </c>
      <c r="GA229" s="41">
        <f t="shared" si="101"/>
        <v>3.572620932607989E-5</v>
      </c>
      <c r="GB229" s="33"/>
      <c r="GC229" s="33"/>
      <c r="GD229" s="33"/>
      <c r="GE229" s="33"/>
      <c r="GF229" s="31"/>
      <c r="GG229" s="31"/>
      <c r="GH229" s="31"/>
      <c r="GI229" s="31"/>
      <c r="GJ229" s="31"/>
      <c r="GK229" s="31"/>
      <c r="GL229" s="31"/>
      <c r="GM229" s="31"/>
      <c r="GN229" s="31"/>
      <c r="GO229" s="31"/>
      <c r="GP229" s="31"/>
      <c r="GQ229" s="31"/>
      <c r="GR229" s="31"/>
      <c r="GS229" s="31"/>
      <c r="GT229" s="31"/>
      <c r="GU229" s="31"/>
      <c r="GV229" s="31"/>
      <c r="GW229" s="31"/>
      <c r="GX229" s="33"/>
      <c r="GY229" s="33"/>
      <c r="GZ229" s="33"/>
      <c r="HA229" s="33"/>
      <c r="HB229" s="36"/>
      <c r="HC229" s="36"/>
      <c r="HD229" s="36"/>
      <c r="HE229" s="36"/>
      <c r="HF229" s="36"/>
      <c r="HG229" s="36">
        <v>94</v>
      </c>
      <c r="HH229" s="39">
        <f t="shared" si="86"/>
        <v>92.208063399779761</v>
      </c>
      <c r="HI229" s="40">
        <f t="shared" si="87"/>
        <v>1.8782375399868476E-2</v>
      </c>
      <c r="HJ229" s="39">
        <f t="shared" si="88"/>
        <v>-7.8419200058761334E-3</v>
      </c>
      <c r="HK229" s="39">
        <f t="shared" si="89"/>
        <v>3.8290887179651096E-4</v>
      </c>
      <c r="HL229" s="31">
        <v>98.2</v>
      </c>
      <c r="HM229" s="45">
        <f t="shared" ref="HM229:HM243" si="178">HL$5/(1+HL$2*EXP(-HL$3*($A229-$A$179)))</f>
        <v>98.999996377413794</v>
      </c>
      <c r="HN229" s="45">
        <f t="shared" si="58"/>
        <v>1.6838748753367904E-7</v>
      </c>
      <c r="HO229" s="45">
        <f t="shared" si="45"/>
        <v>-5.0093440725859516E-7</v>
      </c>
      <c r="HP229" s="45">
        <f t="shared" si="46"/>
        <v>1.862781386599402E-7</v>
      </c>
      <c r="HQ229" s="31"/>
      <c r="HR229" s="31"/>
      <c r="HS229" s="31"/>
      <c r="HT229" s="31"/>
      <c r="HU229" s="31"/>
      <c r="HV229" s="31">
        <v>23</v>
      </c>
      <c r="HW229" s="37">
        <f t="shared" si="145"/>
        <v>23.42954046265935</v>
      </c>
      <c r="HX229" s="37">
        <f t="shared" si="149"/>
        <v>0.63452225167929099</v>
      </c>
      <c r="HY229" s="37">
        <f t="shared" si="146"/>
        <v>0.724007814842897</v>
      </c>
      <c r="HZ229" s="37">
        <f t="shared" si="147"/>
        <v>-5.9567805827833276E-2</v>
      </c>
      <c r="IA229" s="31">
        <v>81</v>
      </c>
      <c r="IB229" s="37">
        <f t="shared" si="127"/>
        <v>87.168991540788227</v>
      </c>
      <c r="IC229" s="37">
        <f t="shared" si="128"/>
        <v>3.8091761498988908E-2</v>
      </c>
      <c r="ID229" s="37">
        <f t="shared" si="129"/>
        <v>-0.11068187802631324</v>
      </c>
      <c r="IE229" s="37">
        <f t="shared" si="126"/>
        <v>3.9419235974916235E-2</v>
      </c>
    </row>
    <row r="230" spans="1:239" x14ac:dyDescent="0.25">
      <c r="A230">
        <v>2001</v>
      </c>
      <c r="B230" s="34">
        <v>77.477000000000004</v>
      </c>
      <c r="C230" s="35">
        <f t="shared" si="33"/>
        <v>82.352144033135872</v>
      </c>
      <c r="D230" s="35">
        <f t="shared" si="34"/>
        <v>7.671317779420414E-2</v>
      </c>
      <c r="E230" s="35">
        <f t="shared" si="35"/>
        <v>-5.2081548550517935E-2</v>
      </c>
      <c r="F230" s="35">
        <f t="shared" si="32"/>
        <v>3.5754429192495839E-3</v>
      </c>
      <c r="G230" s="31"/>
      <c r="H230" s="31"/>
      <c r="I230" s="31"/>
      <c r="J230" s="31"/>
      <c r="K230" s="31"/>
      <c r="L230" s="34">
        <v>91.9</v>
      </c>
      <c r="M230" s="35">
        <f t="shared" si="72"/>
        <v>90.533412110751158</v>
      </c>
      <c r="N230" s="35">
        <f t="shared" si="81"/>
        <v>1.1285450247354851E-2</v>
      </c>
      <c r="O230" s="35">
        <f t="shared" si="73"/>
        <v>-5.467851852171547E-3</v>
      </c>
      <c r="P230" s="35">
        <f t="shared" si="74"/>
        <v>3.2006477831299186E-4</v>
      </c>
      <c r="Q230" s="31"/>
      <c r="R230" s="31"/>
      <c r="S230" s="31"/>
      <c r="T230" s="31"/>
      <c r="U230" s="31"/>
      <c r="V230" s="36"/>
      <c r="W230" s="36"/>
      <c r="X230" s="36"/>
      <c r="Y230" s="36"/>
      <c r="Z230" s="36"/>
      <c r="AA230" s="36"/>
      <c r="AB230" s="36"/>
      <c r="AC230" s="36"/>
      <c r="AD230" s="36"/>
      <c r="AE230" s="36"/>
      <c r="AF230" s="31"/>
      <c r="AG230" s="31"/>
      <c r="AH230" s="31"/>
      <c r="AI230" s="31"/>
      <c r="AJ230" s="31"/>
      <c r="AK230" s="31">
        <v>47.37</v>
      </c>
      <c r="AL230" s="31"/>
      <c r="AM230" s="31"/>
      <c r="AN230" s="31"/>
      <c r="AO230" s="31"/>
      <c r="AP230" s="31">
        <v>6</v>
      </c>
      <c r="AQ230" s="37">
        <f t="shared" ref="AQ230:AQ245" si="179">AP$5/(1+AP$2*EXP(-AP$3*($A230-$A$229)))</f>
        <v>7.9163868011935739</v>
      </c>
      <c r="AR230" s="46">
        <f t="shared" ref="AR230:AR245" si="180">((AP$2*AP$5*AP$3*EXP(AP$3*($A230-$A$229)))/(EXP(AP$3*($A230-$A$229))+AP$2)^2)/8</f>
        <v>0.40473509948169417</v>
      </c>
      <c r="AS230" s="37">
        <f t="shared" ref="AS230:AS245" si="181">-((AP$2*AP$5*(AP$3^2)*EXP(AP$3*($A230-$A$229))*(EXP(AP$3*($A230-$A$229))-AP$2))/((EXP(AP$3*($A230-$A$229))+AP$2)^3))</f>
        <v>1.1632422624905856</v>
      </c>
      <c r="AT230" s="37">
        <f t="shared" ref="AT230:AT245" si="182">(AP$2*AP$5*AP$3^3*EXP(AP$3*($A230-$A$229))*(EXP(2*AP$3*($A230-$A$229))-4*AP$2*EXP(AP$3*($A230-$A$229))+AP$2^2))/(EXP(AP$3*($A230-$A$229))+AP$2)^4</f>
        <v>0.28613765128469543</v>
      </c>
      <c r="AU230" s="31">
        <v>49</v>
      </c>
      <c r="AV230" s="37">
        <f t="shared" si="162"/>
        <v>45.499534375721815</v>
      </c>
      <c r="AW230" s="46">
        <f t="shared" si="165"/>
        <v>0.7694309441514311</v>
      </c>
      <c r="AX230" s="37">
        <f t="shared" si="166"/>
        <v>1.7925004137974588E-2</v>
      </c>
      <c r="AY230" s="37">
        <f t="shared" si="163"/>
        <v>-0.22041533704583821</v>
      </c>
      <c r="AZ230" s="31">
        <v>95</v>
      </c>
      <c r="BA230" s="37">
        <f t="shared" si="138"/>
        <v>88.356171729932683</v>
      </c>
      <c r="BB230" s="46">
        <f t="shared" si="148"/>
        <v>0.51348416355671478</v>
      </c>
      <c r="BC230" s="37">
        <f t="shared" si="139"/>
        <v>-1.3944063054822025</v>
      </c>
      <c r="BD230" s="37">
        <f t="shared" si="140"/>
        <v>0.32591079560919334</v>
      </c>
      <c r="BE230" s="34">
        <v>94.271000000000001</v>
      </c>
      <c r="BF230" s="38">
        <f t="shared" si="63"/>
        <v>98.888249614899152</v>
      </c>
      <c r="BG230" s="35">
        <f t="shared" si="71"/>
        <v>3.3969012097014566E-3</v>
      </c>
      <c r="BH230" s="38">
        <f t="shared" si="64"/>
        <v>-6.6009390000179779E-3</v>
      </c>
      <c r="BI230" s="38">
        <f t="shared" si="65"/>
        <v>1.5997555771205595E-3</v>
      </c>
      <c r="BJ230" s="31"/>
      <c r="BK230" s="31"/>
      <c r="BL230" s="31"/>
      <c r="BM230" s="31"/>
      <c r="BN230" s="31"/>
      <c r="BO230" s="42">
        <v>18</v>
      </c>
      <c r="BP230" s="37">
        <f t="shared" si="176"/>
        <v>14.369230991678274</v>
      </c>
      <c r="BQ230" s="37">
        <f t="shared" si="169"/>
        <v>0.73393890553410612</v>
      </c>
      <c r="BR230" s="37">
        <f t="shared" si="170"/>
        <v>1.9111022906015371</v>
      </c>
      <c r="BS230" s="37">
        <f t="shared" si="171"/>
        <v>0.22315035615654355</v>
      </c>
      <c r="BT230" s="34">
        <v>66.5</v>
      </c>
      <c r="BU230" s="49">
        <f t="shared" si="110"/>
        <v>62.853678030357621</v>
      </c>
      <c r="BV230" s="35">
        <f t="shared" si="111"/>
        <v>0.45215032817478962</v>
      </c>
      <c r="BW230" s="49">
        <f t="shared" si="112"/>
        <v>-0.41648317867473184</v>
      </c>
      <c r="BX230" s="49">
        <f t="shared" si="113"/>
        <v>-2.3943181840939472E-2</v>
      </c>
      <c r="BY230" s="32"/>
      <c r="BZ230" s="54"/>
      <c r="CA230" s="54">
        <f t="shared" si="177"/>
        <v>3.2133220545825321</v>
      </c>
      <c r="CB230" s="54">
        <f t="shared" si="167"/>
        <v>-0.6453307505939806</v>
      </c>
      <c r="CC230" s="31">
        <v>21</v>
      </c>
      <c r="CD230" s="37">
        <f t="shared" si="168"/>
        <v>22.203263309589563</v>
      </c>
      <c r="CE230" s="37">
        <f t="shared" si="173"/>
        <v>1.3580682313215697</v>
      </c>
      <c r="CF230" s="37">
        <f t="shared" si="174"/>
        <v>3.6947829382399804</v>
      </c>
      <c r="CG230" s="37">
        <f t="shared" si="175"/>
        <v>-0.33033951307541159</v>
      </c>
      <c r="CH230" s="34">
        <v>22.9</v>
      </c>
      <c r="CI230" s="49">
        <f t="shared" si="155"/>
        <v>22.158957260941882</v>
      </c>
      <c r="CJ230" s="49">
        <f t="shared" si="164"/>
        <v>1.243944450979702</v>
      </c>
      <c r="CK230" s="49">
        <f t="shared" si="156"/>
        <v>3.105902701930161</v>
      </c>
      <c r="CL230" s="49">
        <f t="shared" si="157"/>
        <v>-0.2551767574387141</v>
      </c>
      <c r="CM230" s="33">
        <v>88.37</v>
      </c>
      <c r="CN230" s="47">
        <f t="shared" si="150"/>
        <v>90.948491247027164</v>
      </c>
      <c r="CO230" s="47">
        <f t="shared" si="67"/>
        <v>-3.9458181974888366E-2</v>
      </c>
      <c r="CP230" s="47">
        <f t="shared" si="68"/>
        <v>1.8653221509692224E-3</v>
      </c>
      <c r="CQ230" s="34">
        <v>73.644999999999996</v>
      </c>
      <c r="CR230" s="35">
        <f t="shared" si="36"/>
        <v>78.485279759529263</v>
      </c>
      <c r="CS230" s="35">
        <f t="shared" si="37"/>
        <v>3.6940479304378653E-2</v>
      </c>
      <c r="CT230" s="35">
        <f t="shared" si="38"/>
        <v>-2.9914966766227145E-2</v>
      </c>
      <c r="CU230" s="35">
        <f t="shared" si="39"/>
        <v>2.7945400215112406E-3</v>
      </c>
      <c r="CV230" s="34">
        <v>78.597999999999999</v>
      </c>
      <c r="CW230" s="35">
        <f t="shared" si="141"/>
        <v>81.158555272104564</v>
      </c>
      <c r="CX230" s="35">
        <f t="shared" si="142"/>
        <v>3.3788290128572623E-2</v>
      </c>
      <c r="CY230" s="35">
        <f t="shared" si="143"/>
        <v>-1.8628407091035356E-2</v>
      </c>
      <c r="CZ230" s="35">
        <f t="shared" si="144"/>
        <v>1.1537093728517167E-3</v>
      </c>
      <c r="DA230" s="34">
        <v>52.991</v>
      </c>
      <c r="DB230" s="35">
        <f t="shared" si="40"/>
        <v>57.710351987323442</v>
      </c>
      <c r="DC230" s="35">
        <f t="shared" si="41"/>
        <v>8.6587448818315163E-2</v>
      </c>
      <c r="DD230" s="35">
        <f t="shared" si="42"/>
        <v>-4.0699797748785481E-2</v>
      </c>
      <c r="DE230" s="35">
        <f t="shared" si="43"/>
        <v>1.2146892949501202E-3</v>
      </c>
      <c r="DF230" s="31">
        <v>88</v>
      </c>
      <c r="DG230" s="50">
        <f t="shared" si="114"/>
        <v>87.808988328843824</v>
      </c>
      <c r="DH230" s="37">
        <f t="shared" si="115"/>
        <v>9.3366732259774921E-3</v>
      </c>
      <c r="DI230" s="50">
        <f t="shared" si="116"/>
        <v>-2.9144635926836984E-2</v>
      </c>
      <c r="DJ230" s="50">
        <f t="shared" si="117"/>
        <v>1.1322263767639687E-2</v>
      </c>
      <c r="DK230" s="34">
        <v>99.7</v>
      </c>
      <c r="DL230" s="38">
        <f t="shared" si="75"/>
        <v>99.543265523082724</v>
      </c>
      <c r="DM230" s="38">
        <f t="shared" si="76"/>
        <v>4.7427777439356771E-3</v>
      </c>
      <c r="DN230" s="38">
        <f t="shared" si="77"/>
        <v>-3.1375052787443645E-3</v>
      </c>
      <c r="DO230" s="38">
        <f t="shared" si="78"/>
        <v>2.5704268905689989E-4</v>
      </c>
      <c r="DP230" s="31"/>
      <c r="DQ230" s="31"/>
      <c r="DR230" s="31"/>
      <c r="DS230" s="31"/>
      <c r="DT230" s="31"/>
      <c r="DU230" s="33"/>
      <c r="DV230" s="33"/>
      <c r="DW230" s="33"/>
      <c r="DX230" s="33"/>
      <c r="DY230" s="36">
        <v>49</v>
      </c>
      <c r="DZ230" s="40">
        <f t="shared" si="158"/>
        <v>41.656882331921835</v>
      </c>
      <c r="EA230" s="40">
        <f t="shared" si="159"/>
        <v>0.61771116069335863</v>
      </c>
      <c r="EB230" s="40">
        <f t="shared" si="160"/>
        <v>5.9279284661509293E-2</v>
      </c>
      <c r="EC230" s="40">
        <f t="shared" si="161"/>
        <v>-0.1243102809767771</v>
      </c>
      <c r="ED230" s="31">
        <v>89</v>
      </c>
      <c r="EE230" s="37">
        <f t="shared" si="118"/>
        <v>87.253387460928664</v>
      </c>
      <c r="EF230" s="37">
        <f t="shared" si="119"/>
        <v>5.310248267966089E-2</v>
      </c>
      <c r="EG230" s="37">
        <f t="shared" si="120"/>
        <v>-0.10125845156352681</v>
      </c>
      <c r="EH230" s="37">
        <f t="shared" si="121"/>
        <v>2.312942405361524E-2</v>
      </c>
      <c r="EI230" s="31"/>
      <c r="EJ230" s="37"/>
      <c r="EK230" s="37">
        <f t="shared" si="123"/>
        <v>0.39010722185343522</v>
      </c>
      <c r="EL230" s="37">
        <f t="shared" si="124"/>
        <v>-9.2127665906870299E-2</v>
      </c>
      <c r="EM230" s="37">
        <f t="shared" si="125"/>
        <v>-3.7658203435834238E-2</v>
      </c>
      <c r="EN230" s="34">
        <v>86.075000000000003</v>
      </c>
      <c r="EO230" s="35">
        <f t="shared" si="90"/>
        <v>96.232123886825079</v>
      </c>
      <c r="EP230" s="35">
        <f t="shared" si="91"/>
        <v>6.7784081444224362E-2</v>
      </c>
      <c r="EQ230" s="35">
        <f t="shared" si="92"/>
        <v>-0.13258837872638379</v>
      </c>
      <c r="ER230" s="35">
        <f t="shared" si="93"/>
        <v>3.0889800337040287E-2</v>
      </c>
      <c r="ES230" s="52">
        <v>20</v>
      </c>
      <c r="ET230" s="37">
        <f t="shared" si="151"/>
        <v>17.449970645191737</v>
      </c>
      <c r="EU230" s="37">
        <f t="shared" si="152"/>
        <v>0.44219529362237003</v>
      </c>
      <c r="EV230" s="37">
        <f t="shared" si="153"/>
        <v>0.4695921811737086</v>
      </c>
      <c r="EW230" s="37">
        <f t="shared" si="154"/>
        <v>-3.8039335791422324E-2</v>
      </c>
      <c r="EX230" s="52"/>
      <c r="EY230" s="31"/>
      <c r="EZ230" s="31"/>
      <c r="FA230" s="31"/>
      <c r="FB230" s="31"/>
      <c r="FC230" s="31">
        <v>66</v>
      </c>
      <c r="FD230" s="37">
        <f t="shared" si="134"/>
        <v>70.05481072113389</v>
      </c>
      <c r="FE230" s="37">
        <f t="shared" si="135"/>
        <v>0.41196160451888592</v>
      </c>
      <c r="FF230" s="37">
        <f t="shared" si="136"/>
        <v>-0.24805527245106315</v>
      </c>
      <c r="FG230" s="37">
        <f t="shared" si="137"/>
        <v>-1.9256964299940105E-2</v>
      </c>
      <c r="FH230" s="36"/>
      <c r="FI230" s="36"/>
      <c r="FJ230" s="36"/>
      <c r="FK230" s="36"/>
      <c r="FL230" s="36"/>
      <c r="FM230" s="36"/>
      <c r="FN230" s="36"/>
      <c r="FO230" s="36"/>
      <c r="FP230" s="36"/>
      <c r="FQ230" s="36"/>
      <c r="FR230" s="53">
        <v>99.9</v>
      </c>
      <c r="FS230" s="38">
        <f t="shared" si="130"/>
        <v>99.997466181412378</v>
      </c>
      <c r="FT230" s="38">
        <f t="shared" si="131"/>
        <v>5.6848747115461892E-5</v>
      </c>
      <c r="FU230" s="38">
        <f t="shared" si="132"/>
        <v>-8.1627265342550852E-5</v>
      </c>
      <c r="FV230" s="38">
        <f t="shared" si="133"/>
        <v>1.46499991259879E-5</v>
      </c>
      <c r="FW230" s="36">
        <v>99</v>
      </c>
      <c r="FX230" s="41">
        <f t="shared" si="98"/>
        <v>98.976442961372285</v>
      </c>
      <c r="FY230" s="41">
        <f t="shared" si="100"/>
        <v>3.2617473340361327E-4</v>
      </c>
      <c r="FZ230" s="41">
        <f t="shared" si="99"/>
        <v>-2.8897251309368166E-4</v>
      </c>
      <c r="GA230" s="41">
        <f t="shared" si="101"/>
        <v>3.1986438680440431E-5</v>
      </c>
      <c r="GB230" s="33"/>
      <c r="GC230" s="33"/>
      <c r="GD230" s="33"/>
      <c r="GE230" s="33"/>
      <c r="GF230" s="31"/>
      <c r="GG230" s="31"/>
      <c r="GH230" s="31"/>
      <c r="GI230" s="31"/>
      <c r="GJ230" s="31"/>
      <c r="GK230" s="31"/>
      <c r="GL230" s="31"/>
      <c r="GM230" s="31"/>
      <c r="GN230" s="31"/>
      <c r="GO230" s="31"/>
      <c r="GP230" s="31"/>
      <c r="GQ230" s="31"/>
      <c r="GR230" s="31"/>
      <c r="GS230" s="31"/>
      <c r="GT230" s="31"/>
      <c r="GU230" s="31"/>
      <c r="GV230" s="31"/>
      <c r="GW230" s="31"/>
      <c r="GX230" s="33"/>
      <c r="GY230" s="33"/>
      <c r="GZ230" s="33"/>
      <c r="HA230" s="33"/>
      <c r="HB230" s="36"/>
      <c r="HC230" s="36"/>
      <c r="HD230" s="36"/>
      <c r="HE230" s="36"/>
      <c r="HF230" s="36"/>
      <c r="HG230" s="36">
        <v>94.5</v>
      </c>
      <c r="HH230" s="39">
        <f t="shared" si="86"/>
        <v>92.354464603306042</v>
      </c>
      <c r="HI230" s="40">
        <f t="shared" si="87"/>
        <v>1.7825738664332392E-2</v>
      </c>
      <c r="HJ230" s="39">
        <f t="shared" si="88"/>
        <v>-7.4668812684736329E-3</v>
      </c>
      <c r="HK230" s="39">
        <f t="shared" si="89"/>
        <v>3.6722830675746414E-4</v>
      </c>
      <c r="HL230" s="31">
        <v>98.2</v>
      </c>
      <c r="HM230" s="45">
        <f t="shared" si="178"/>
        <v>98.999997502408632</v>
      </c>
      <c r="HN230" s="45">
        <f t="shared" si="58"/>
        <v>1.1609472211320982E-7</v>
      </c>
      <c r="HO230" s="45">
        <f t="shared" si="45"/>
        <v>-3.4536914221561799E-7</v>
      </c>
      <c r="HP230" s="45">
        <f t="shared" si="46"/>
        <v>1.2842943697733839E-7</v>
      </c>
      <c r="HQ230" s="31"/>
      <c r="HR230" s="31"/>
      <c r="HS230" s="31"/>
      <c r="HT230" s="31"/>
      <c r="HU230" s="31"/>
      <c r="HV230" s="31">
        <v>28</v>
      </c>
      <c r="HW230" s="37">
        <f t="shared" si="145"/>
        <v>28.854445718959244</v>
      </c>
      <c r="HX230" s="37">
        <f t="shared" si="149"/>
        <v>0.71961721140347623</v>
      </c>
      <c r="HY230" s="37">
        <f t="shared" si="146"/>
        <v>0.62374785812888833</v>
      </c>
      <c r="HZ230" s="37">
        <f t="shared" si="147"/>
        <v>-0.14185359634034614</v>
      </c>
      <c r="IA230" s="31">
        <v>81</v>
      </c>
      <c r="IB230" s="37">
        <f t="shared" si="127"/>
        <v>87.424426936258314</v>
      </c>
      <c r="IC230" s="37">
        <f t="shared" si="128"/>
        <v>2.6460426832255479E-2</v>
      </c>
      <c r="ID230" s="37">
        <f t="shared" si="129"/>
        <v>-7.7340059367955169E-2</v>
      </c>
      <c r="IE230" s="37">
        <f t="shared" si="126"/>
        <v>2.7879733637832561E-2</v>
      </c>
    </row>
    <row r="231" spans="1:239" x14ac:dyDescent="0.25">
      <c r="A231">
        <v>2002</v>
      </c>
      <c r="B231" s="34">
        <v>82.378</v>
      </c>
      <c r="C231" s="35">
        <f t="shared" si="33"/>
        <v>82.940400659695626</v>
      </c>
      <c r="D231" s="35">
        <f t="shared" si="34"/>
        <v>7.0424455884238318E-2</v>
      </c>
      <c r="E231" s="35">
        <f t="shared" si="35"/>
        <v>-4.8555098231146808E-2</v>
      </c>
      <c r="F231" s="35">
        <f t="shared" si="32"/>
        <v>3.4729814361562504E-3</v>
      </c>
      <c r="G231" s="31"/>
      <c r="H231" s="31"/>
      <c r="I231" s="31"/>
      <c r="J231" s="31"/>
      <c r="K231" s="31"/>
      <c r="L231" s="34">
        <v>91.65</v>
      </c>
      <c r="M231" s="35">
        <f t="shared" si="72"/>
        <v>90.621014413603433</v>
      </c>
      <c r="N231" s="35">
        <f t="shared" si="81"/>
        <v>1.0621614949892102E-2</v>
      </c>
      <c r="O231" s="35">
        <f t="shared" si="73"/>
        <v>-5.1563438415977185E-3</v>
      </c>
      <c r="P231" s="35">
        <f t="shared" si="74"/>
        <v>3.0307894153681003E-4</v>
      </c>
      <c r="Q231" s="31"/>
      <c r="R231" s="31"/>
      <c r="S231" s="31"/>
      <c r="T231" s="31"/>
      <c r="U231" s="31"/>
      <c r="V231" s="36"/>
      <c r="W231" s="36"/>
      <c r="X231" s="36"/>
      <c r="Y231" s="36"/>
      <c r="Z231" s="36"/>
      <c r="AA231" s="36"/>
      <c r="AB231" s="36"/>
      <c r="AC231" s="36"/>
      <c r="AD231" s="36"/>
      <c r="AE231" s="36"/>
      <c r="AF231" s="31"/>
      <c r="AG231" s="31"/>
      <c r="AH231" s="31"/>
      <c r="AI231" s="31"/>
      <c r="AJ231" s="31"/>
      <c r="AK231" s="31"/>
      <c r="AL231" s="31"/>
      <c r="AM231" s="31"/>
      <c r="AN231" s="31"/>
      <c r="AO231" s="31"/>
      <c r="AP231" s="31">
        <v>11</v>
      </c>
      <c r="AQ231" s="37">
        <f t="shared" si="179"/>
        <v>11.78091214223268</v>
      </c>
      <c r="AR231" s="46">
        <f t="shared" si="180"/>
        <v>0.56654965477802166</v>
      </c>
      <c r="AS231" s="37">
        <f t="shared" si="181"/>
        <v>1.4081619257857267</v>
      </c>
      <c r="AT231" s="37">
        <f t="shared" si="182"/>
        <v>0.17930399012599069</v>
      </c>
      <c r="AU231" s="31">
        <v>56</v>
      </c>
      <c r="AV231" s="37">
        <f t="shared" si="162"/>
        <v>51.627363771629547</v>
      </c>
      <c r="AW231" s="46">
        <f t="shared" si="165"/>
        <v>0.75800566684581105</v>
      </c>
      <c r="AX231" s="37">
        <f t="shared" si="166"/>
        <v>-0.1985604766873364</v>
      </c>
      <c r="AY231" s="37">
        <f t="shared" si="163"/>
        <v>-0.20746706002848608</v>
      </c>
      <c r="AZ231" s="31">
        <v>95</v>
      </c>
      <c r="BA231" s="37">
        <f t="shared" si="138"/>
        <v>91.821975822043015</v>
      </c>
      <c r="BB231" s="46">
        <f t="shared" si="148"/>
        <v>0.35986851764174316</v>
      </c>
      <c r="BC231" s="37">
        <f t="shared" si="139"/>
        <v>-1.0644176413112676</v>
      </c>
      <c r="BD231" s="37">
        <f t="shared" si="140"/>
        <v>0.3211343697688363</v>
      </c>
      <c r="BE231" s="34">
        <v>96.406999999999996</v>
      </c>
      <c r="BF231" s="38">
        <f t="shared" si="63"/>
        <v>98.912375639858169</v>
      </c>
      <c r="BG231" s="35">
        <f t="shared" si="71"/>
        <v>2.6641869149847284E-3</v>
      </c>
      <c r="BH231" s="38">
        <f t="shared" si="64"/>
        <v>-5.1796402083306272E-3</v>
      </c>
      <c r="BI231" s="38">
        <f t="shared" si="65"/>
        <v>1.2565303841282805E-3</v>
      </c>
      <c r="BJ231" s="31"/>
      <c r="BK231" s="31"/>
      <c r="BL231" s="31"/>
      <c r="BM231" s="31"/>
      <c r="BN231" s="31"/>
      <c r="BO231" s="42">
        <v>20</v>
      </c>
      <c r="BP231" s="37">
        <f t="shared" si="176"/>
        <v>21.217857481073576</v>
      </c>
      <c r="BQ231" s="37">
        <f t="shared" si="169"/>
        <v>0.97866279954628288</v>
      </c>
      <c r="BR231" s="37">
        <f t="shared" si="170"/>
        <v>1.9279281568456599</v>
      </c>
      <c r="BS231" s="37">
        <f t="shared" si="171"/>
        <v>-0.23450566922252927</v>
      </c>
      <c r="BT231" s="34">
        <v>68.5</v>
      </c>
      <c r="BU231" s="49">
        <f t="shared" si="110"/>
        <v>66.259760172579163</v>
      </c>
      <c r="BV231" s="35">
        <f t="shared" si="111"/>
        <v>0.39914414753005001</v>
      </c>
      <c r="BW231" s="49">
        <f t="shared" si="112"/>
        <v>-0.4274222465868765</v>
      </c>
      <c r="BX231" s="49">
        <f t="shared" si="113"/>
        <v>1.1851315453892868E-3</v>
      </c>
      <c r="BY231" s="32">
        <v>50</v>
      </c>
      <c r="BZ231" s="54">
        <f t="shared" si="172"/>
        <v>51.591153717452599</v>
      </c>
      <c r="CA231" s="54">
        <f t="shared" si="177"/>
        <v>1.7747544845010397</v>
      </c>
      <c r="CB231" s="54">
        <f t="shared" si="167"/>
        <v>-2.176959543091467</v>
      </c>
      <c r="CC231" s="31">
        <v>35</v>
      </c>
      <c r="CD231" s="37">
        <f t="shared" si="168"/>
        <v>34.782141785096691</v>
      </c>
      <c r="CE231" s="37">
        <f t="shared" si="173"/>
        <v>1.7598453110069099</v>
      </c>
      <c r="CF231" s="37">
        <f t="shared" si="174"/>
        <v>2.4070843730101412</v>
      </c>
      <c r="CG231" s="37">
        <f t="shared" si="175"/>
        <v>-2.2531143147861883</v>
      </c>
      <c r="CH231" s="34">
        <v>35.5</v>
      </c>
      <c r="CI231" s="49">
        <f t="shared" si="155"/>
        <v>33.565903086191128</v>
      </c>
      <c r="CJ231" s="49">
        <f t="shared" si="164"/>
        <v>1.588405020563193</v>
      </c>
      <c r="CK231" s="49">
        <f t="shared" si="156"/>
        <v>2.1736600930225642</v>
      </c>
      <c r="CL231" s="49">
        <f t="shared" si="157"/>
        <v>-1.6247851664343718</v>
      </c>
      <c r="CM231" s="33"/>
      <c r="CN231" s="33"/>
      <c r="CO231" s="33"/>
      <c r="CP231" s="33"/>
      <c r="CQ231" s="34">
        <v>75.811999999999998</v>
      </c>
      <c r="CR231" s="35">
        <f t="shared" si="36"/>
        <v>78.766303085680661</v>
      </c>
      <c r="CS231" s="35">
        <f t="shared" si="37"/>
        <v>3.3371382905083846E-2</v>
      </c>
      <c r="CT231" s="35">
        <f t="shared" si="38"/>
        <v>-2.7225384677125423E-2</v>
      </c>
      <c r="CU231" s="35">
        <f t="shared" si="39"/>
        <v>2.5857218606708007E-3</v>
      </c>
      <c r="CV231" s="34">
        <v>79.938999999999993</v>
      </c>
      <c r="CW231" s="35">
        <f t="shared" si="141"/>
        <v>81.419737479217588</v>
      </c>
      <c r="CX231" s="35">
        <f t="shared" si="142"/>
        <v>3.1530748159423472E-2</v>
      </c>
      <c r="CY231" s="35">
        <f t="shared" si="143"/>
        <v>-1.7501057795893997E-2</v>
      </c>
      <c r="CZ231" s="35">
        <f t="shared" si="144"/>
        <v>1.1009573949698314E-3</v>
      </c>
      <c r="DA231" s="34">
        <v>56.625</v>
      </c>
      <c r="DB231" s="35">
        <f t="shared" si="40"/>
        <v>58.382909560760766</v>
      </c>
      <c r="DC231" s="35">
        <f t="shared" si="41"/>
        <v>8.1578579963733078E-2</v>
      </c>
      <c r="DD231" s="35">
        <f t="shared" si="42"/>
        <v>-3.9421756135825665E-2</v>
      </c>
      <c r="DE231" s="35">
        <f t="shared" si="43"/>
        <v>1.3368075138734585E-3</v>
      </c>
      <c r="DF231" s="31">
        <v>86</v>
      </c>
      <c r="DG231" s="50">
        <f t="shared" si="114"/>
        <v>87.87082772924343</v>
      </c>
      <c r="DH231" s="37">
        <f t="shared" si="115"/>
        <v>6.3184025702562726E-3</v>
      </c>
      <c r="DI231" s="50">
        <f t="shared" si="116"/>
        <v>-1.9750876464114862E-2</v>
      </c>
      <c r="DJ231" s="50">
        <f t="shared" si="117"/>
        <v>7.6947225328909989E-3</v>
      </c>
      <c r="DK231" s="53">
        <v>99.578000000000003</v>
      </c>
      <c r="DL231" s="38">
        <f t="shared" si="75"/>
        <v>99.579680985171535</v>
      </c>
      <c r="DM231" s="38">
        <f t="shared" si="76"/>
        <v>4.3662325383929624E-3</v>
      </c>
      <c r="DN231" s="38">
        <f t="shared" si="77"/>
        <v>-2.8905311446035969E-3</v>
      </c>
      <c r="DO231" s="38">
        <f t="shared" si="78"/>
        <v>2.3716206703262627E-4</v>
      </c>
      <c r="DP231" s="31"/>
      <c r="DQ231" s="31"/>
      <c r="DR231" s="31"/>
      <c r="DS231" s="31"/>
      <c r="DT231" s="31"/>
      <c r="DU231" s="33"/>
      <c r="DV231" s="33"/>
      <c r="DW231" s="33"/>
      <c r="DX231" s="33"/>
      <c r="DY231" s="36">
        <v>52</v>
      </c>
      <c r="DZ231" s="40">
        <f t="shared" si="158"/>
        <v>46.607348315701763</v>
      </c>
      <c r="EA231" s="40">
        <f t="shared" si="159"/>
        <v>0.61729261516389122</v>
      </c>
      <c r="EB231" s="40">
        <f t="shared" si="160"/>
        <v>-6.5919444839249566E-2</v>
      </c>
      <c r="EC231" s="40">
        <f t="shared" si="161"/>
        <v>-0.12397208963611449</v>
      </c>
      <c r="ED231" s="31">
        <v>88</v>
      </c>
      <c r="EE231" s="37">
        <f t="shared" si="118"/>
        <v>87.631239530821915</v>
      </c>
      <c r="EF231" s="37">
        <f t="shared" si="119"/>
        <v>4.1794810873333657E-2</v>
      </c>
      <c r="EG231" s="37">
        <f t="shared" si="120"/>
        <v>-8.0400773869851935E-2</v>
      </c>
      <c r="EH231" s="37">
        <f t="shared" si="121"/>
        <v>1.871011787772223E-2</v>
      </c>
      <c r="EI231" s="31"/>
      <c r="EJ231" s="37"/>
      <c r="EK231" s="37">
        <f t="shared" si="123"/>
        <v>0.37634362085430423</v>
      </c>
      <c r="EL231" s="37">
        <f t="shared" si="124"/>
        <v>-0.12717979131767168</v>
      </c>
      <c r="EM231" s="37">
        <f t="shared" si="125"/>
        <v>-3.2206568626184102E-2</v>
      </c>
      <c r="EN231" s="34">
        <v>86.936000000000007</v>
      </c>
      <c r="EO231" s="35">
        <f t="shared" si="90"/>
        <v>96.712990663360856</v>
      </c>
      <c r="EP231" s="35">
        <f t="shared" si="91"/>
        <v>5.3012157979002709E-2</v>
      </c>
      <c r="EQ231" s="35">
        <f t="shared" si="92"/>
        <v>-0.10475409394969865</v>
      </c>
      <c r="ER231" s="35">
        <f t="shared" si="93"/>
        <v>2.4939745546871936E-2</v>
      </c>
      <c r="ES231" s="52">
        <v>22.7273</v>
      </c>
      <c r="ET231" s="37">
        <f t="shared" si="151"/>
        <v>21.214065673983665</v>
      </c>
      <c r="EU231" s="37">
        <f t="shared" si="152"/>
        <v>0.49755055956217886</v>
      </c>
      <c r="EV231" s="37">
        <f t="shared" si="153"/>
        <v>0.40820438076975518</v>
      </c>
      <c r="EW231" s="37">
        <f t="shared" si="154"/>
        <v>-8.5215808099406293E-2</v>
      </c>
      <c r="EX231" s="52"/>
      <c r="EY231" s="31"/>
      <c r="EZ231" s="31"/>
      <c r="FA231" s="31"/>
      <c r="FB231" s="31"/>
      <c r="FC231" s="31">
        <v>69</v>
      </c>
      <c r="FD231" s="37">
        <f t="shared" si="134"/>
        <v>73.223678448555745</v>
      </c>
      <c r="FE231" s="37">
        <f t="shared" si="135"/>
        <v>0.37995638412490412</v>
      </c>
      <c r="FF231" s="37">
        <f t="shared" si="136"/>
        <v>-0.2624184346643153</v>
      </c>
      <c r="FG231" s="37">
        <f t="shared" si="137"/>
        <v>-9.6079717550111438E-3</v>
      </c>
      <c r="FH231" s="36"/>
      <c r="FI231" s="36"/>
      <c r="FJ231" s="36"/>
      <c r="FK231" s="36"/>
      <c r="FL231" s="36"/>
      <c r="FM231" s="36"/>
      <c r="FN231" s="36"/>
      <c r="FO231" s="36"/>
      <c r="FP231" s="36"/>
      <c r="FQ231" s="36"/>
      <c r="FR231" s="53">
        <v>99.864999999999995</v>
      </c>
      <c r="FS231" s="38">
        <f t="shared" si="130"/>
        <v>99.997882493696423</v>
      </c>
      <c r="FT231" s="38">
        <f t="shared" si="131"/>
        <v>4.750856360237778E-5</v>
      </c>
      <c r="FU231" s="38">
        <f t="shared" si="132"/>
        <v>-6.8216567906176741E-5</v>
      </c>
      <c r="FV231" s="38">
        <f t="shared" si="133"/>
        <v>1.2243327032064912E-5</v>
      </c>
      <c r="FW231" s="36">
        <v>99</v>
      </c>
      <c r="FX231" s="41">
        <f t="shared" si="98"/>
        <v>98.978913059867068</v>
      </c>
      <c r="FY231" s="41">
        <f t="shared" si="100"/>
        <v>2.9198061928963352E-4</v>
      </c>
      <c r="FZ231" s="41">
        <f t="shared" si="99"/>
        <v>-2.586913609734418E-4</v>
      </c>
      <c r="GA231" s="41">
        <f t="shared" si="101"/>
        <v>2.8637471649234724E-5</v>
      </c>
      <c r="GB231" s="33"/>
      <c r="GC231" s="33"/>
      <c r="GD231" s="33"/>
      <c r="GE231" s="33"/>
      <c r="GF231" s="55">
        <v>12</v>
      </c>
      <c r="GG231" s="37">
        <f>GF$5/(1+GF$2*EXP(-GF$3*($A231-$A$231)))</f>
        <v>1.1001026059728196</v>
      </c>
      <c r="GH231" s="37"/>
      <c r="GI231" s="37"/>
      <c r="GJ231" s="31"/>
      <c r="GK231" s="31"/>
      <c r="GL231" s="31"/>
      <c r="GM231" s="31"/>
      <c r="GN231" s="31"/>
      <c r="GO231" s="31"/>
      <c r="GP231" s="31"/>
      <c r="GQ231" s="31"/>
      <c r="GR231" s="31"/>
      <c r="GS231" s="31"/>
      <c r="GT231" s="31"/>
      <c r="GU231" s="31"/>
      <c r="GV231" s="31"/>
      <c r="GW231" s="31"/>
      <c r="GX231" s="33"/>
      <c r="GY231" s="33"/>
      <c r="GZ231" s="33"/>
      <c r="HA231" s="33"/>
      <c r="HB231" s="36"/>
      <c r="HC231" s="36"/>
      <c r="HD231" s="36"/>
      <c r="HE231" s="36"/>
      <c r="HF231" s="36"/>
      <c r="HG231" s="36">
        <v>95</v>
      </c>
      <c r="HH231" s="39">
        <f t="shared" si="86"/>
        <v>92.493397634038558</v>
      </c>
      <c r="HI231" s="40">
        <f t="shared" si="87"/>
        <v>1.6915009337785836E-2</v>
      </c>
      <c r="HJ231" s="39">
        <f t="shared" si="88"/>
        <v>-7.1073395612012641E-3</v>
      </c>
      <c r="HK231" s="39">
        <f t="shared" si="89"/>
        <v>3.5191905833539344E-4</v>
      </c>
      <c r="HL231" s="31">
        <v>98.2</v>
      </c>
      <c r="HM231" s="45">
        <f t="shared" si="178"/>
        <v>98.999998278036131</v>
      </c>
      <c r="HN231" s="45">
        <f t="shared" si="58"/>
        <v>8.0041484108022632E-8</v>
      </c>
      <c r="HO231" s="45">
        <f t="shared" si="45"/>
        <v>-2.3811469322657235E-7</v>
      </c>
      <c r="HP231" s="45">
        <f t="shared" si="46"/>
        <v>8.8545655090368817E-8</v>
      </c>
      <c r="HQ231" s="31"/>
      <c r="HR231" s="31"/>
      <c r="HS231" s="31"/>
      <c r="HT231" s="31"/>
      <c r="HU231" s="31"/>
      <c r="HV231" s="31">
        <v>35</v>
      </c>
      <c r="HW231" s="37">
        <f t="shared" si="145"/>
        <v>34.896203706566695</v>
      </c>
      <c r="HX231" s="37">
        <f t="shared" si="149"/>
        <v>0.78702620128170164</v>
      </c>
      <c r="HY231" s="37">
        <f t="shared" si="146"/>
        <v>0.44179080479282834</v>
      </c>
      <c r="HZ231" s="37">
        <f t="shared" si="147"/>
        <v>-0.2195101321210762</v>
      </c>
      <c r="IA231" s="31">
        <v>86</v>
      </c>
      <c r="IB231" s="37">
        <f t="shared" si="127"/>
        <v>87.6017053511612</v>
      </c>
      <c r="IC231" s="37">
        <f t="shared" si="128"/>
        <v>1.8347657414538254E-2</v>
      </c>
      <c r="ID231" s="37">
        <f t="shared" si="129"/>
        <v>-5.3846522111779267E-2</v>
      </c>
      <c r="IE231" s="37">
        <f t="shared" si="126"/>
        <v>1.9572260028787647E-2</v>
      </c>
    </row>
    <row r="232" spans="1:239" x14ac:dyDescent="0.25">
      <c r="A232">
        <v>2003</v>
      </c>
      <c r="B232" s="34">
        <v>83.1</v>
      </c>
      <c r="C232" s="35">
        <f t="shared" si="33"/>
        <v>83.480092596328873</v>
      </c>
      <c r="D232" s="35">
        <f t="shared" si="34"/>
        <v>6.4569611924225737E-2</v>
      </c>
      <c r="E232" s="35">
        <f t="shared" si="35"/>
        <v>-4.5143421704354626E-2</v>
      </c>
      <c r="F232" s="35">
        <f t="shared" si="32"/>
        <v>3.3469838096583265E-3</v>
      </c>
      <c r="G232" s="31"/>
      <c r="H232" s="31"/>
      <c r="I232" s="31"/>
      <c r="J232" s="31"/>
      <c r="K232" s="31"/>
      <c r="L232" s="34">
        <v>91.4</v>
      </c>
      <c r="M232" s="35">
        <f t="shared" si="72"/>
        <v>90.703458988912132</v>
      </c>
      <c r="N232" s="35">
        <f t="shared" si="81"/>
        <v>9.9956724254101209E-3</v>
      </c>
      <c r="O232" s="35">
        <f t="shared" si="73"/>
        <v>-4.8614410143119017E-3</v>
      </c>
      <c r="P232" s="35">
        <f t="shared" si="74"/>
        <v>2.8685188238845166E-4</v>
      </c>
      <c r="Q232" s="31"/>
      <c r="R232" s="31"/>
      <c r="S232" s="31"/>
      <c r="T232" s="31"/>
      <c r="U232" s="31"/>
      <c r="V232" s="36"/>
      <c r="W232" s="36"/>
      <c r="X232" s="36"/>
      <c r="Y232" s="36"/>
      <c r="Z232" s="36"/>
      <c r="AA232" s="36"/>
      <c r="AB232" s="36"/>
      <c r="AC232" s="36"/>
      <c r="AD232" s="36"/>
      <c r="AE232" s="36"/>
      <c r="AF232" s="31"/>
      <c r="AG232" s="31"/>
      <c r="AH232" s="31"/>
      <c r="AI232" s="31"/>
      <c r="AJ232" s="31"/>
      <c r="AK232" s="31"/>
      <c r="AL232" s="31"/>
      <c r="AM232" s="31"/>
      <c r="AN232" s="31"/>
      <c r="AO232" s="31"/>
      <c r="AP232" s="31">
        <v>16</v>
      </c>
      <c r="AQ232" s="37">
        <f t="shared" si="179"/>
        <v>17.038101892973369</v>
      </c>
      <c r="AR232" s="46">
        <f t="shared" si="180"/>
        <v>0.74900696309644854</v>
      </c>
      <c r="AS232" s="37">
        <f t="shared" si="181"/>
        <v>1.4657274684216279</v>
      </c>
      <c r="AT232" s="37">
        <f t="shared" si="182"/>
        <v>-9.2743482308515215E-2</v>
      </c>
      <c r="AU232" s="31">
        <v>62</v>
      </c>
      <c r="AV232" s="37">
        <f t="shared" si="162"/>
        <v>57.558927736815917</v>
      </c>
      <c r="AW232" s="46">
        <f t="shared" si="165"/>
        <v>0.72093274749489111</v>
      </c>
      <c r="AX232" s="37">
        <f t="shared" si="166"/>
        <v>-0.38790704394662545</v>
      </c>
      <c r="AY232" s="37">
        <f t="shared" si="163"/>
        <v>-0.1674609590782464</v>
      </c>
      <c r="AZ232" s="31">
        <v>97</v>
      </c>
      <c r="BA232" s="37">
        <f t="shared" si="138"/>
        <v>94.220305844780938</v>
      </c>
      <c r="BB232" s="46">
        <f t="shared" si="148"/>
        <v>0.24588776633516859</v>
      </c>
      <c r="BC232" s="37">
        <f t="shared" si="139"/>
        <v>-0.76850015768805802</v>
      </c>
      <c r="BD232" s="37">
        <f t="shared" si="140"/>
        <v>0.26643094336896556</v>
      </c>
      <c r="BE232" s="34">
        <v>95.751000000000005</v>
      </c>
      <c r="BF232" s="38">
        <f t="shared" si="63"/>
        <v>98.931296665426586</v>
      </c>
      <c r="BG232" s="35">
        <f t="shared" si="71"/>
        <v>2.0892995768801007E-3</v>
      </c>
      <c r="BH232" s="38">
        <f t="shared" si="64"/>
        <v>-4.0635151890394206E-3</v>
      </c>
      <c r="BI232" s="38">
        <f t="shared" si="65"/>
        <v>9.8652618377531305E-4</v>
      </c>
      <c r="BJ232" s="31"/>
      <c r="BK232" s="31"/>
      <c r="BL232" s="31"/>
      <c r="BM232" s="31"/>
      <c r="BN232" s="31"/>
      <c r="BO232" s="42">
        <v>31</v>
      </c>
      <c r="BP232" s="37">
        <f t="shared" si="176"/>
        <v>29.94668399765624</v>
      </c>
      <c r="BQ232" s="37">
        <f t="shared" si="169"/>
        <v>1.1922426987109433</v>
      </c>
      <c r="BR232" s="37">
        <f t="shared" si="170"/>
        <v>1.3853692745054791</v>
      </c>
      <c r="BS232" s="37">
        <f t="shared" si="171"/>
        <v>-0.85137362495977076</v>
      </c>
      <c r="BT232" s="34">
        <v>70.900000000000006</v>
      </c>
      <c r="BU232" s="49">
        <f t="shared" si="110"/>
        <v>69.240278639035026</v>
      </c>
      <c r="BV232" s="35">
        <f t="shared" si="111"/>
        <v>0.34622326658214481</v>
      </c>
      <c r="BW232" s="49">
        <f t="shared" si="112"/>
        <v>-0.41611515637186486</v>
      </c>
      <c r="BX232" s="49">
        <f t="shared" si="113"/>
        <v>2.0358758764249085E-2</v>
      </c>
      <c r="BY232" s="32"/>
      <c r="BZ232" s="54"/>
      <c r="CA232" s="54">
        <f t="shared" si="177"/>
        <v>-0.74532581814824272</v>
      </c>
      <c r="CB232" s="54">
        <f t="shared" si="167"/>
        <v>-2.5631361749284598</v>
      </c>
      <c r="CC232" s="31">
        <v>50</v>
      </c>
      <c r="CD232" s="37">
        <f t="shared" si="168"/>
        <v>49.628997908688333</v>
      </c>
      <c r="CE232" s="37">
        <f t="shared" si="173"/>
        <v>1.8919373330398597</v>
      </c>
      <c r="CF232" s="37">
        <f t="shared" si="174"/>
        <v>-0.43319638224478052</v>
      </c>
      <c r="CG232" s="37">
        <f t="shared" si="175"/>
        <v>-3.0672865525138242</v>
      </c>
      <c r="CH232" s="34">
        <v>48.3</v>
      </c>
      <c r="CI232" s="49">
        <f t="shared" si="155"/>
        <v>47.042171437192806</v>
      </c>
      <c r="CJ232" s="49">
        <f t="shared" si="164"/>
        <v>1.7362071087651159</v>
      </c>
      <c r="CK232" s="49">
        <f t="shared" si="156"/>
        <v>6.1454841289635742E-2</v>
      </c>
      <c r="CL232" s="49">
        <f t="shared" si="157"/>
        <v>-2.3851907060392601</v>
      </c>
      <c r="CM232" s="33"/>
      <c r="CN232" s="33"/>
      <c r="CO232" s="33"/>
      <c r="CP232" s="33"/>
      <c r="CQ232" s="34">
        <v>77.98</v>
      </c>
      <c r="CR232" s="35">
        <f t="shared" si="36"/>
        <v>79.020083919789371</v>
      </c>
      <c r="CS232" s="35">
        <f t="shared" si="37"/>
        <v>3.0125580733892557E-2</v>
      </c>
      <c r="CT232" s="35">
        <f t="shared" si="38"/>
        <v>-2.4740998655037334E-2</v>
      </c>
      <c r="CU232" s="35">
        <f t="shared" si="39"/>
        <v>2.3844560641893423E-3</v>
      </c>
      <c r="CV232" s="34">
        <v>81.28</v>
      </c>
      <c r="CW232" s="35">
        <f t="shared" si="141"/>
        <v>81.663414229257924</v>
      </c>
      <c r="CX232" s="35">
        <f t="shared" si="142"/>
        <v>2.9410826359554797E-2</v>
      </c>
      <c r="CY232" s="35">
        <f t="shared" si="143"/>
        <v>-1.6426476898350067E-2</v>
      </c>
      <c r="CZ232" s="35">
        <f t="shared" si="144"/>
        <v>1.048249019214796E-3</v>
      </c>
      <c r="DA232" s="34">
        <v>60.26</v>
      </c>
      <c r="DB232" s="35">
        <f t="shared" si="40"/>
        <v>59.016054426924825</v>
      </c>
      <c r="DC232" s="35">
        <f t="shared" si="41"/>
        <v>7.6736535620966356E-2</v>
      </c>
      <c r="DD232" s="35">
        <f t="shared" si="42"/>
        <v>-3.8035027029496925E-2</v>
      </c>
      <c r="DE232" s="35">
        <f t="shared" si="43"/>
        <v>1.4324010260106956E-3</v>
      </c>
      <c r="DF232" s="31">
        <v>85</v>
      </c>
      <c r="DG232" s="50">
        <f t="shared" si="114"/>
        <v>87.912666738958507</v>
      </c>
      <c r="DH232" s="37">
        <f t="shared" si="115"/>
        <v>4.2739005535748038E-3</v>
      </c>
      <c r="DI232" s="50">
        <f t="shared" si="116"/>
        <v>-1.3372649923615955E-2</v>
      </c>
      <c r="DJ232" s="50">
        <f t="shared" si="117"/>
        <v>5.2198149688682804E-3</v>
      </c>
      <c r="DK232" s="53">
        <v>99.254999999999995</v>
      </c>
      <c r="DL232" s="38">
        <f t="shared" si="75"/>
        <v>99.613204322473351</v>
      </c>
      <c r="DM232" s="38">
        <f t="shared" si="76"/>
        <v>4.0193480630580725E-3</v>
      </c>
      <c r="DN232" s="38">
        <f t="shared" si="77"/>
        <v>-2.6626860132847713E-3</v>
      </c>
      <c r="DO232" s="38">
        <f t="shared" si="78"/>
        <v>2.1876703641067314E-4</v>
      </c>
      <c r="DP232" s="31"/>
      <c r="DQ232" s="31"/>
      <c r="DR232" s="31"/>
      <c r="DS232" s="31"/>
      <c r="DT232" s="31"/>
      <c r="DU232" s="33"/>
      <c r="DV232" s="33"/>
      <c r="DW232" s="33"/>
      <c r="DX232" s="33"/>
      <c r="DY232" s="36">
        <v>54</v>
      </c>
      <c r="DZ232" s="40">
        <f t="shared" si="158"/>
        <v>51.492445472678071</v>
      </c>
      <c r="EA232" s="40">
        <f t="shared" si="159"/>
        <v>0.60150563185025796</v>
      </c>
      <c r="EB232" s="40">
        <f t="shared" si="160"/>
        <v>-0.18458087322670447</v>
      </c>
      <c r="EC232" s="40">
        <f t="shared" si="161"/>
        <v>-0.11146743622202225</v>
      </c>
      <c r="ED232" s="31">
        <v>88</v>
      </c>
      <c r="EE232" s="37">
        <f t="shared" si="118"/>
        <v>87.928353226018032</v>
      </c>
      <c r="EF232" s="37">
        <f t="shared" si="119"/>
        <v>3.2833452803785218E-2</v>
      </c>
      <c r="EG232" s="37">
        <f t="shared" si="120"/>
        <v>-6.3596884787866501E-2</v>
      </c>
      <c r="EH232" s="37">
        <f t="shared" si="121"/>
        <v>1.5013376420140109E-2</v>
      </c>
      <c r="EI232" s="31"/>
      <c r="EJ232" s="37"/>
      <c r="EK232" s="37">
        <f t="shared" si="123"/>
        <v>0.35856613954286198</v>
      </c>
      <c r="EL232" s="37">
        <f t="shared" si="124"/>
        <v>-0.15615900615195602</v>
      </c>
      <c r="EM232" s="37">
        <f t="shared" si="125"/>
        <v>-2.5611389438322293E-2</v>
      </c>
      <c r="EN232" s="34">
        <v>87.805000000000007</v>
      </c>
      <c r="EO232" s="35">
        <f t="shared" si="90"/>
        <v>97.088647620980282</v>
      </c>
      <c r="EP232" s="35">
        <f t="shared" si="91"/>
        <v>4.1367668475877153E-2</v>
      </c>
      <c r="EQ232" s="35">
        <f t="shared" si="92"/>
        <v>-8.239043025033059E-2</v>
      </c>
      <c r="ER232" s="35">
        <f t="shared" si="93"/>
        <v>1.9942369497932946E-2</v>
      </c>
      <c r="ES232" s="52">
        <v>25</v>
      </c>
      <c r="ET232" s="37">
        <f t="shared" si="151"/>
        <v>25.382408084213747</v>
      </c>
      <c r="EU232" s="37">
        <f t="shared" si="152"/>
        <v>0.54227518578027589</v>
      </c>
      <c r="EV232" s="37">
        <f t="shared" si="153"/>
        <v>0.2998566114529938</v>
      </c>
      <c r="EW232" s="37">
        <f t="shared" si="154"/>
        <v>-0.13022539907539235</v>
      </c>
      <c r="EX232" s="52"/>
      <c r="EY232" s="31"/>
      <c r="EZ232" s="31"/>
      <c r="FA232" s="31"/>
      <c r="FB232" s="31"/>
      <c r="FC232" s="31">
        <v>72</v>
      </c>
      <c r="FD232" s="37">
        <f t="shared" si="134"/>
        <v>76.130891861810753</v>
      </c>
      <c r="FE232" s="37">
        <f t="shared" si="135"/>
        <v>0.34673872290074842</v>
      </c>
      <c r="FF232" s="37">
        <f t="shared" si="136"/>
        <v>-0.26763613924310686</v>
      </c>
      <c r="FG232" s="37">
        <f t="shared" si="137"/>
        <v>-1.0459892642831789E-3</v>
      </c>
      <c r="FH232" s="36"/>
      <c r="FI232" s="36"/>
      <c r="FJ232" s="36"/>
      <c r="FK232" s="36"/>
      <c r="FL232" s="36"/>
      <c r="FM232" s="36"/>
      <c r="FN232" s="36"/>
      <c r="FO232" s="36"/>
      <c r="FP232" s="36"/>
      <c r="FQ232" s="36"/>
      <c r="FR232" s="53">
        <v>99.83</v>
      </c>
      <c r="FS232" s="38">
        <f t="shared" si="130"/>
        <v>99.998230406114885</v>
      </c>
      <c r="FT232" s="38">
        <f t="shared" si="131"/>
        <v>3.9702907140421794E-5</v>
      </c>
      <c r="FU232" s="38">
        <f t="shared" si="132"/>
        <v>-5.7008983268277231E-5</v>
      </c>
      <c r="FV232" s="38">
        <f t="shared" si="133"/>
        <v>1.0231962143299842E-5</v>
      </c>
      <c r="FW232" s="36">
        <v>99</v>
      </c>
      <c r="FX232" s="41">
        <f t="shared" si="98"/>
        <v>98.981124202935618</v>
      </c>
      <c r="FY232" s="41">
        <f t="shared" si="100"/>
        <v>2.6136983379689113E-4</v>
      </c>
      <c r="FZ232" s="41">
        <f t="shared" si="99"/>
        <v>-2.3158091714002018E-4</v>
      </c>
      <c r="GA232" s="41">
        <f t="shared" si="101"/>
        <v>2.5638602837501388E-5</v>
      </c>
      <c r="GB232" s="33"/>
      <c r="GC232" s="33"/>
      <c r="GD232" s="33"/>
      <c r="GE232" s="33"/>
      <c r="GF232" s="55">
        <v>13</v>
      </c>
      <c r="GG232" s="37">
        <f t="shared" ref="GG232:GG243" si="183">GF$5/(1+GF$2*EXP(-GF$3*($A232-$A$231)))</f>
        <v>2.0455233265676704</v>
      </c>
      <c r="GH232" s="37"/>
      <c r="GI232" s="37"/>
      <c r="GJ232" s="31"/>
      <c r="GK232" s="31"/>
      <c r="GL232" s="31"/>
      <c r="GM232" s="31"/>
      <c r="GN232" s="31"/>
      <c r="GO232" s="31"/>
      <c r="GP232" s="31"/>
      <c r="GQ232" s="31"/>
      <c r="GR232" s="31"/>
      <c r="GS232" s="31"/>
      <c r="GT232" s="31"/>
      <c r="GU232" s="31"/>
      <c r="GV232" s="31"/>
      <c r="GW232" s="31"/>
      <c r="GX232" s="33"/>
      <c r="GY232" s="33"/>
      <c r="GZ232" s="33"/>
      <c r="HA232" s="33"/>
      <c r="HB232" s="36"/>
      <c r="HC232" s="36"/>
      <c r="HD232" s="36"/>
      <c r="HE232" s="36"/>
      <c r="HF232" s="36"/>
      <c r="HG232" s="36">
        <v>94</v>
      </c>
      <c r="HH232" s="39"/>
      <c r="HI232" s="39"/>
      <c r="HJ232" s="39">
        <f t="shared" si="88"/>
        <v>-6.7629116844168547E-3</v>
      </c>
      <c r="HK232" s="39">
        <f t="shared" si="89"/>
        <v>3.3700405292366828E-4</v>
      </c>
      <c r="HL232" s="31">
        <v>98.2</v>
      </c>
      <c r="HM232" s="45">
        <f t="shared" si="178"/>
        <v>98.999998812792342</v>
      </c>
      <c r="HN232" s="45">
        <f t="shared" si="58"/>
        <v>5.5184585745354713E-8</v>
      </c>
      <c r="HO232" s="45">
        <f t="shared" si="45"/>
        <v>-1.6416813098833889E-7</v>
      </c>
      <c r="HP232" s="45">
        <f t="shared" si="46"/>
        <v>6.1047786763707494E-8</v>
      </c>
      <c r="HQ232" s="31"/>
      <c r="HR232" s="31"/>
      <c r="HS232" s="31"/>
      <c r="HT232" s="31"/>
      <c r="HU232" s="31"/>
      <c r="HV232" s="31">
        <v>41</v>
      </c>
      <c r="HW232" s="37">
        <f t="shared" si="145"/>
        <v>41.37413381133846</v>
      </c>
      <c r="HX232" s="37">
        <f t="shared" si="149"/>
        <v>0.82727025201166593</v>
      </c>
      <c r="HY232" s="37">
        <f t="shared" si="146"/>
        <v>0.19346235467770082</v>
      </c>
      <c r="HZ232" s="37">
        <f t="shared" si="147"/>
        <v>-0.27112858464445327</v>
      </c>
      <c r="IA232" s="31">
        <v>87</v>
      </c>
      <c r="IB232" s="37">
        <f t="shared" si="127"/>
        <v>87.724553460189853</v>
      </c>
      <c r="IC232" s="37">
        <f t="shared" si="128"/>
        <v>1.2706386966702347E-2</v>
      </c>
      <c r="ID232" s="37">
        <f t="shared" si="129"/>
        <v>-3.7395644290382883E-2</v>
      </c>
      <c r="IE232" s="37">
        <f t="shared" si="126"/>
        <v>1.3670260005072538E-2</v>
      </c>
    </row>
    <row r="233" spans="1:239" x14ac:dyDescent="0.25">
      <c r="A233">
        <v>2004</v>
      </c>
      <c r="B233" s="34">
        <v>84.05</v>
      </c>
      <c r="C233" s="35">
        <f t="shared" si="33"/>
        <v>83.974629822152878</v>
      </c>
      <c r="D233" s="35">
        <f t="shared" si="34"/>
        <v>5.9132959857627364E-2</v>
      </c>
      <c r="E233" s="35">
        <f t="shared" si="35"/>
        <v>-4.1866929887744542E-2</v>
      </c>
      <c r="F233" s="35">
        <f t="shared" si="32"/>
        <v>3.2035606071258087E-3</v>
      </c>
      <c r="G233" s="31"/>
      <c r="H233" s="31"/>
      <c r="I233" s="31"/>
      <c r="J233" s="31"/>
      <c r="K233" s="31"/>
      <c r="L233" s="34">
        <v>91.46</v>
      </c>
      <c r="M233" s="35">
        <f t="shared" si="72"/>
        <v>90.781040802079445</v>
      </c>
      <c r="N233" s="35">
        <f t="shared" si="81"/>
        <v>9.4055941205815879E-3</v>
      </c>
      <c r="O233" s="35">
        <f t="shared" si="73"/>
        <v>-4.582392589187391E-3</v>
      </c>
      <c r="P233" s="35">
        <f t="shared" si="74"/>
        <v>2.7136721577699177E-4</v>
      </c>
      <c r="Q233" s="31"/>
      <c r="R233" s="31"/>
      <c r="S233" s="31"/>
      <c r="T233" s="31"/>
      <c r="U233" s="31"/>
      <c r="V233" s="36"/>
      <c r="W233" s="36"/>
      <c r="X233" s="36"/>
      <c r="Y233" s="36"/>
      <c r="Z233" s="36"/>
      <c r="AA233" s="36"/>
      <c r="AB233" s="36"/>
      <c r="AC233" s="36"/>
      <c r="AD233" s="36"/>
      <c r="AE233" s="36"/>
      <c r="AF233" s="31"/>
      <c r="AG233" s="31"/>
      <c r="AH233" s="31"/>
      <c r="AI233" s="31"/>
      <c r="AJ233" s="31"/>
      <c r="AK233" s="31"/>
      <c r="AL233" s="31"/>
      <c r="AM233" s="31"/>
      <c r="AN233" s="31"/>
      <c r="AO233" s="31"/>
      <c r="AP233" s="31">
        <v>24</v>
      </c>
      <c r="AQ233" s="37">
        <f t="shared" si="179"/>
        <v>23.731855423734469</v>
      </c>
      <c r="AR233" s="46">
        <f t="shared" si="180"/>
        <v>0.91848085598246509</v>
      </c>
      <c r="AS233" s="37">
        <f t="shared" si="181"/>
        <v>1.1791799267151533</v>
      </c>
      <c r="AT233" s="37">
        <f t="shared" si="182"/>
        <v>-0.48936330949280521</v>
      </c>
      <c r="AU233" s="31">
        <v>63</v>
      </c>
      <c r="AV233" s="37">
        <f t="shared" si="162"/>
        <v>63.106740954447076</v>
      </c>
      <c r="AW233" s="46">
        <f t="shared" si="165"/>
        <v>0.66309793892291669</v>
      </c>
      <c r="AX233" s="37">
        <f t="shared" si="166"/>
        <v>-0.5280320953148786</v>
      </c>
      <c r="AY233" s="37">
        <f t="shared" si="163"/>
        <v>-0.11118252036545682</v>
      </c>
      <c r="AZ233" s="31">
        <v>98</v>
      </c>
      <c r="BA233" s="37">
        <f t="shared" si="138"/>
        <v>95.844838155837394</v>
      </c>
      <c r="BB233" s="46">
        <f t="shared" si="148"/>
        <v>0.16511353446171134</v>
      </c>
      <c r="BC233" s="37">
        <f t="shared" si="139"/>
        <v>-0.53479374377552014</v>
      </c>
      <c r="BD233" s="37">
        <f t="shared" si="140"/>
        <v>0.20127842615306077</v>
      </c>
      <c r="BE233" s="34">
        <v>96.688000000000002</v>
      </c>
      <c r="BF233" s="38">
        <f t="shared" si="63"/>
        <v>98.946134234690433</v>
      </c>
      <c r="BG233" s="35">
        <f t="shared" si="71"/>
        <v>1.6383280405378043E-3</v>
      </c>
      <c r="BH233" s="38">
        <f t="shared" si="64"/>
        <v>-3.1873692332212303E-3</v>
      </c>
      <c r="BI233" s="38">
        <f t="shared" si="65"/>
        <v>7.742839772259684E-4</v>
      </c>
      <c r="BJ233" s="31"/>
      <c r="BK233" s="31"/>
      <c r="BL233" s="31"/>
      <c r="BM233" s="31"/>
      <c r="BN233" s="31"/>
      <c r="BO233" s="42">
        <v>39</v>
      </c>
      <c r="BP233" s="37">
        <f t="shared" si="176"/>
        <v>40.013683092289</v>
      </c>
      <c r="BQ233" s="37">
        <f t="shared" si="169"/>
        <v>1.3017315033867176</v>
      </c>
      <c r="BR233" s="37">
        <f t="shared" si="170"/>
        <v>0.29958517414681979</v>
      </c>
      <c r="BS233" s="37">
        <f t="shared" si="171"/>
        <v>-1.2461836470945016</v>
      </c>
      <c r="BT233" s="34">
        <v>73.2</v>
      </c>
      <c r="BU233" s="49">
        <f t="shared" si="110"/>
        <v>71.806010975078422</v>
      </c>
      <c r="BV233" s="35">
        <f t="shared" si="111"/>
        <v>0.29578001540454135</v>
      </c>
      <c r="BW233" s="49">
        <f t="shared" si="112"/>
        <v>-0.3888496068802334</v>
      </c>
      <c r="BX233" s="49">
        <f t="shared" si="113"/>
        <v>3.3133761907580259E-2</v>
      </c>
      <c r="BY233" s="32">
        <v>75</v>
      </c>
      <c r="BZ233" s="54">
        <f t="shared" si="172"/>
        <v>75.971710133506463</v>
      </c>
      <c r="CA233" s="54">
        <f t="shared" si="177"/>
        <v>-2.7879312641520473</v>
      </c>
      <c r="CB233" s="54">
        <f t="shared" si="167"/>
        <v>-1.3387164760121346</v>
      </c>
      <c r="CC233" s="31">
        <v>70</v>
      </c>
      <c r="CD233" s="37">
        <f t="shared" si="168"/>
        <v>64.0704058216551</v>
      </c>
      <c r="CE233" s="37">
        <f t="shared" si="173"/>
        <v>1.6650395967162333</v>
      </c>
      <c r="CF233" s="37">
        <f t="shared" si="174"/>
        <v>-2.9672938050823192</v>
      </c>
      <c r="CG233" s="37">
        <f t="shared" si="175"/>
        <v>-1.7242864900460944</v>
      </c>
      <c r="CH233" s="34">
        <v>62.2</v>
      </c>
      <c r="CI233" s="49">
        <f t="shared" si="155"/>
        <v>60.576540403202543</v>
      </c>
      <c r="CJ233" s="49">
        <f t="shared" si="164"/>
        <v>1.6021308156576644</v>
      </c>
      <c r="CK233" s="49">
        <f t="shared" si="156"/>
        <v>-2.088232925415531</v>
      </c>
      <c r="CL233" s="49">
        <f t="shared" si="157"/>
        <v>-1.691032037462022</v>
      </c>
      <c r="CM233" s="33"/>
      <c r="CN233" s="33"/>
      <c r="CO233" s="33"/>
      <c r="CP233" s="33"/>
      <c r="CQ233" s="34">
        <v>78.56</v>
      </c>
      <c r="CR233" s="35">
        <f t="shared" si="36"/>
        <v>79.249107348452156</v>
      </c>
      <c r="CS233" s="35">
        <f t="shared" si="37"/>
        <v>2.717793073294026E-2</v>
      </c>
      <c r="CT233" s="35">
        <f t="shared" si="38"/>
        <v>-2.2453430214801073E-2</v>
      </c>
      <c r="CU233" s="35">
        <f t="shared" si="39"/>
        <v>2.1923001229083795E-3</v>
      </c>
      <c r="CV233" s="34">
        <v>81.644999999999996</v>
      </c>
      <c r="CW233" s="35">
        <f t="shared" si="141"/>
        <v>81.890660125122807</v>
      </c>
      <c r="CX233" s="35">
        <f t="shared" si="142"/>
        <v>2.7421940562966204E-2</v>
      </c>
      <c r="CY233" s="35">
        <f t="shared" si="143"/>
        <v>-1.5404404121546734E-2</v>
      </c>
      <c r="CZ233" s="35">
        <f t="shared" si="144"/>
        <v>9.9600519802001933E-4</v>
      </c>
      <c r="DA233" s="34">
        <v>61.594999999999999</v>
      </c>
      <c r="DB233" s="35">
        <f t="shared" si="40"/>
        <v>59.611171190903093</v>
      </c>
      <c r="DC233" s="35">
        <f t="shared" si="41"/>
        <v>7.2073287170100919E-2</v>
      </c>
      <c r="DD233" s="35">
        <f t="shared" si="42"/>
        <v>-3.6565088818882284E-2</v>
      </c>
      <c r="DE233" s="35">
        <f t="shared" si="43"/>
        <v>1.503595307137021E-3</v>
      </c>
      <c r="DF233" s="31">
        <v>86</v>
      </c>
      <c r="DG233" s="50">
        <f t="shared" si="114"/>
        <v>87.940963162234183</v>
      </c>
      <c r="DH233" s="37">
        <f t="shared" si="115"/>
        <v>2.8900648387490753E-3</v>
      </c>
      <c r="DI233" s="50">
        <f t="shared" si="116"/>
        <v>-9.0485795651193308E-3</v>
      </c>
      <c r="DJ233" s="50">
        <f t="shared" si="117"/>
        <v>3.5365431800910931E-3</v>
      </c>
      <c r="DK233" s="53">
        <v>99.293000000000006</v>
      </c>
      <c r="DL233" s="38">
        <f t="shared" si="75"/>
        <v>99.644063499564439</v>
      </c>
      <c r="DM233" s="38">
        <f t="shared" si="76"/>
        <v>3.6998238669149982E-3</v>
      </c>
      <c r="DN233" s="38">
        <f t="shared" si="77"/>
        <v>-2.4525362507599679E-3</v>
      </c>
      <c r="DO233" s="38">
        <f t="shared" si="78"/>
        <v>2.0175466399547235E-4</v>
      </c>
      <c r="DP233" s="31"/>
      <c r="DQ233" s="31"/>
      <c r="DR233" s="31"/>
      <c r="DS233" s="31"/>
      <c r="DT233" s="31"/>
      <c r="DU233" s="33"/>
      <c r="DV233" s="33"/>
      <c r="DW233" s="33"/>
      <c r="DX233" s="33"/>
      <c r="DY233" s="36">
        <v>57</v>
      </c>
      <c r="DZ233" s="40">
        <f t="shared" si="158"/>
        <v>56.194444841332313</v>
      </c>
      <c r="EA233" s="40">
        <f t="shared" si="159"/>
        <v>0.57188644538989808</v>
      </c>
      <c r="EB233" s="40">
        <f t="shared" si="160"/>
        <v>-0.2856243598804577</v>
      </c>
      <c r="EC233" s="40">
        <f t="shared" si="161"/>
        <v>-8.9328457187043922E-2</v>
      </c>
      <c r="ED233" s="31">
        <v>88</v>
      </c>
      <c r="EE233" s="37">
        <f t="shared" si="118"/>
        <v>88.161590175760665</v>
      </c>
      <c r="EF233" s="37">
        <f t="shared" si="119"/>
        <v>2.5755603413711185E-2</v>
      </c>
      <c r="EG233" s="37">
        <f t="shared" si="120"/>
        <v>-5.0155342828018319E-2</v>
      </c>
      <c r="EH233" s="37">
        <f t="shared" si="121"/>
        <v>1.1972102171946317E-2</v>
      </c>
      <c r="EI233" s="31"/>
      <c r="EJ233" s="37"/>
      <c r="EK233" s="37">
        <f t="shared" si="123"/>
        <v>0.33759282805019436</v>
      </c>
      <c r="EL233" s="37">
        <f t="shared" si="124"/>
        <v>-0.17822338618777867</v>
      </c>
      <c r="EM233" s="37">
        <f t="shared" si="125"/>
        <v>-1.8477514803373368E-2</v>
      </c>
      <c r="EN233" s="34">
        <v>88.683000000000007</v>
      </c>
      <c r="EO233" s="35">
        <f t="shared" si="90"/>
        <v>97.381535585652045</v>
      </c>
      <c r="EP233" s="35">
        <f t="shared" si="91"/>
        <v>3.2225202998380026E-2</v>
      </c>
      <c r="EQ233" s="35">
        <f t="shared" si="92"/>
        <v>-6.4574262200830707E-2</v>
      </c>
      <c r="ER233" s="35">
        <f t="shared" si="93"/>
        <v>1.5829076048486466E-2</v>
      </c>
      <c r="ES233" s="52">
        <v>23.636399999999998</v>
      </c>
      <c r="ET233" s="37">
        <f t="shared" si="151"/>
        <v>29.84727902707828</v>
      </c>
      <c r="EU233" s="37">
        <f t="shared" si="152"/>
        <v>0.57085822804047759</v>
      </c>
      <c r="EV233" s="37">
        <f t="shared" si="153"/>
        <v>0.1521139307995851</v>
      </c>
      <c r="EW233" s="37">
        <f t="shared" si="154"/>
        <v>-0.16221739667536592</v>
      </c>
      <c r="EX233" s="52"/>
      <c r="EY233" s="31"/>
      <c r="EZ233" s="31"/>
      <c r="FA233" s="31"/>
      <c r="FB233" s="31"/>
      <c r="FC233" s="31">
        <v>76</v>
      </c>
      <c r="FD233" s="37">
        <f t="shared" si="134"/>
        <v>78.77112494021614</v>
      </c>
      <c r="FE233" s="37">
        <f t="shared" si="135"/>
        <v>0.31337507746583776</v>
      </c>
      <c r="FF233" s="37">
        <f t="shared" si="136"/>
        <v>-0.26499673485995512</v>
      </c>
      <c r="FG233" s="37">
        <f t="shared" si="137"/>
        <v>6.0643130978087177E-3</v>
      </c>
      <c r="FH233" s="36"/>
      <c r="FI233" s="36"/>
      <c r="FJ233" s="36"/>
      <c r="FK233" s="36"/>
      <c r="FL233" s="36"/>
      <c r="FM233" s="36"/>
      <c r="FN233" s="36"/>
      <c r="FO233" s="36"/>
      <c r="FP233" s="36"/>
      <c r="FQ233" s="36"/>
      <c r="FR233" s="53">
        <v>99.825000000000003</v>
      </c>
      <c r="FS233" s="38">
        <f t="shared" si="130"/>
        <v>99.998521156360752</v>
      </c>
      <c r="FT233" s="38">
        <f t="shared" si="131"/>
        <v>3.3179682012956501E-5</v>
      </c>
      <c r="FU233" s="38">
        <f t="shared" si="132"/>
        <v>-4.7642630544324255E-5</v>
      </c>
      <c r="FV233" s="38">
        <f t="shared" si="133"/>
        <v>8.5509902835019216E-6</v>
      </c>
      <c r="FW233" s="36">
        <v>99</v>
      </c>
      <c r="FX233" s="41">
        <f t="shared" si="98"/>
        <v>98.983103528631773</v>
      </c>
      <c r="FY233" s="41">
        <f t="shared" si="100"/>
        <v>2.3396713842155389E-4</v>
      </c>
      <c r="FZ233" s="41">
        <f t="shared" si="99"/>
        <v>-2.0730966190908554E-4</v>
      </c>
      <c r="GA233" s="41">
        <f t="shared" si="101"/>
        <v>2.2953340105318215E-5</v>
      </c>
      <c r="GB233" s="33"/>
      <c r="GC233" s="33"/>
      <c r="GD233" s="33"/>
      <c r="GE233" s="33"/>
      <c r="GF233" s="55">
        <v>13</v>
      </c>
      <c r="GG233" s="37">
        <f t="shared" si="183"/>
        <v>3.7615092139766677</v>
      </c>
      <c r="GH233" s="37"/>
      <c r="GI233" s="37"/>
      <c r="GJ233" s="31"/>
      <c r="GK233" s="31"/>
      <c r="GL233" s="31"/>
      <c r="GM233" s="31"/>
      <c r="GN233" s="31"/>
      <c r="GO233" s="31"/>
      <c r="GP233" s="31"/>
      <c r="GQ233" s="31"/>
      <c r="GR233" s="31"/>
      <c r="GS233" s="31"/>
      <c r="GT233" s="31"/>
      <c r="GU233" s="31"/>
      <c r="GV233" s="31"/>
      <c r="GW233" s="31"/>
      <c r="GX233" s="33"/>
      <c r="GY233" s="33"/>
      <c r="GZ233" s="33"/>
      <c r="HA233" s="33"/>
      <c r="HB233" s="36"/>
      <c r="HC233" s="36"/>
      <c r="HD233" s="36"/>
      <c r="HE233" s="36"/>
      <c r="HF233" s="36"/>
      <c r="HG233" s="36">
        <v>93</v>
      </c>
      <c r="HH233" s="39"/>
      <c r="HI233" s="39"/>
      <c r="HJ233" s="39">
        <f t="shared" si="88"/>
        <v>-6.4331939442068397E-3</v>
      </c>
      <c r="HK233" s="39">
        <f t="shared" si="89"/>
        <v>3.2250143836821618E-4</v>
      </c>
      <c r="HL233" s="31">
        <v>98.2</v>
      </c>
      <c r="HM233" s="45">
        <f t="shared" si="178"/>
        <v>98.999999181479922</v>
      </c>
      <c r="HN233" s="45">
        <f t="shared" si="58"/>
        <v>3.8047001846687351E-8</v>
      </c>
      <c r="HO233" s="45">
        <f t="shared" si="45"/>
        <v>-1.1318568663766356E-7</v>
      </c>
      <c r="HP233" s="45">
        <f t="shared" si="46"/>
        <v>4.2089385582280717E-8</v>
      </c>
      <c r="HQ233" s="31"/>
      <c r="HR233" s="31"/>
      <c r="HS233" s="31"/>
      <c r="HT233" s="31"/>
      <c r="HU233" s="31"/>
      <c r="HV233" s="31">
        <v>45</v>
      </c>
      <c r="HW233" s="37">
        <f t="shared" si="145"/>
        <v>48.042874186827952</v>
      </c>
      <c r="HX233" s="37">
        <f t="shared" si="149"/>
        <v>0.83407344666982675</v>
      </c>
      <c r="HY233" s="37">
        <f t="shared" si="146"/>
        <v>-8.613941379914461E-2</v>
      </c>
      <c r="HZ233" s="37">
        <f t="shared" si="147"/>
        <v>-0.28024294634464653</v>
      </c>
      <c r="IA233" s="31">
        <v>88</v>
      </c>
      <c r="IB233" s="37">
        <f t="shared" si="127"/>
        <v>87.809593239505574</v>
      </c>
      <c r="IC233" s="37">
        <f t="shared" si="128"/>
        <v>8.7920048637011947E-3</v>
      </c>
      <c r="ID233" s="37">
        <f t="shared" si="129"/>
        <v>-2.5925712478703934E-2</v>
      </c>
      <c r="IE233" s="37">
        <f t="shared" si="126"/>
        <v>9.5145382148508068E-3</v>
      </c>
    </row>
    <row r="234" spans="1:239" x14ac:dyDescent="0.25">
      <c r="A234">
        <v>2005</v>
      </c>
      <c r="B234" s="34">
        <v>85</v>
      </c>
      <c r="C234" s="35">
        <f t="shared" si="33"/>
        <v>84.427287605972893</v>
      </c>
      <c r="D234" s="35">
        <f t="shared" si="34"/>
        <v>5.4096626779408713E-2</v>
      </c>
      <c r="E234" s="35">
        <f t="shared" si="35"/>
        <v>-3.8740339709762706E-2</v>
      </c>
      <c r="F234" s="35">
        <f t="shared" si="32"/>
        <v>3.0479932370768873E-3</v>
      </c>
      <c r="G234" s="31"/>
      <c r="H234" s="31"/>
      <c r="I234" s="31"/>
      <c r="J234" s="31"/>
      <c r="K234" s="31"/>
      <c r="L234" s="34">
        <v>91.52</v>
      </c>
      <c r="M234" s="35">
        <f t="shared" si="72"/>
        <v>90.854038962646527</v>
      </c>
      <c r="N234" s="35">
        <f t="shared" si="81"/>
        <v>8.8494442591163184E-3</v>
      </c>
      <c r="O234" s="35">
        <f t="shared" si="73"/>
        <v>-4.3184652675579069E-3</v>
      </c>
      <c r="P234" s="35">
        <f t="shared" si="74"/>
        <v>2.5660643884719414E-4</v>
      </c>
      <c r="Q234" s="31"/>
      <c r="R234" s="31"/>
      <c r="S234" s="31"/>
      <c r="T234" s="31"/>
      <c r="U234" s="31"/>
      <c r="V234" s="36"/>
      <c r="W234" s="36"/>
      <c r="X234" s="36"/>
      <c r="Y234" s="36"/>
      <c r="Z234" s="36"/>
      <c r="AA234" s="36"/>
      <c r="AB234" s="36"/>
      <c r="AC234" s="36"/>
      <c r="AD234" s="36"/>
      <c r="AE234" s="36"/>
      <c r="AF234" s="31"/>
      <c r="AG234" s="31"/>
      <c r="AH234" s="31"/>
      <c r="AI234" s="31"/>
      <c r="AJ234" s="31"/>
      <c r="AK234" s="31"/>
      <c r="AL234" s="31"/>
      <c r="AM234" s="31"/>
      <c r="AN234" s="31"/>
      <c r="AO234" s="31"/>
      <c r="AP234" s="31">
        <v>33</v>
      </c>
      <c r="AQ234" s="37">
        <f t="shared" si="179"/>
        <v>31.571755441536808</v>
      </c>
      <c r="AR234" s="46">
        <f t="shared" si="180"/>
        <v>1.0274660223253307</v>
      </c>
      <c r="AS234" s="37">
        <f t="shared" si="181"/>
        <v>0.5091454853863433</v>
      </c>
      <c r="AT234" s="37">
        <f t="shared" si="182"/>
        <v>-0.81765692909874987</v>
      </c>
      <c r="AU234" s="31">
        <v>65</v>
      </c>
      <c r="AV234" s="37">
        <f t="shared" si="162"/>
        <v>68.131483209688</v>
      </c>
      <c r="AW234" s="46">
        <f t="shared" si="165"/>
        <v>0.59139639161035606</v>
      </c>
      <c r="AX234" s="37">
        <f t="shared" si="166"/>
        <v>-0.60926264967089849</v>
      </c>
      <c r="AY234" s="37">
        <f t="shared" si="163"/>
        <v>-5.1786907763045807E-2</v>
      </c>
      <c r="AZ234" s="31">
        <v>99</v>
      </c>
      <c r="BA234" s="37">
        <f t="shared" si="138"/>
        <v>96.929355454674081</v>
      </c>
      <c r="BB234" s="46">
        <f t="shared" si="148"/>
        <v>0.10958552231653965</v>
      </c>
      <c r="BC234" s="37">
        <f t="shared" si="139"/>
        <v>-0.36324753750211025</v>
      </c>
      <c r="BD234" s="37">
        <f t="shared" si="140"/>
        <v>0.14379463517338339</v>
      </c>
      <c r="BE234" s="34">
        <v>96.582999999999998</v>
      </c>
      <c r="BF234" s="38">
        <f t="shared" si="63"/>
        <v>98.957768764609028</v>
      </c>
      <c r="BG234" s="35">
        <f t="shared" si="71"/>
        <v>1.2846146757143299E-3</v>
      </c>
      <c r="BH234" s="38">
        <f t="shared" si="64"/>
        <v>-2.4998075025881509E-3</v>
      </c>
      <c r="BI234" s="38">
        <f t="shared" si="65"/>
        <v>6.0754592718639084E-4</v>
      </c>
      <c r="BJ234" s="31"/>
      <c r="BK234" s="31"/>
      <c r="BL234" s="31"/>
      <c r="BM234" s="31"/>
      <c r="BN234" s="31"/>
      <c r="BO234" s="42">
        <v>49</v>
      </c>
      <c r="BP234" s="37">
        <f t="shared" si="176"/>
        <v>50.368651574883593</v>
      </c>
      <c r="BQ234" s="37">
        <f t="shared" si="169"/>
        <v>1.2614271527501681</v>
      </c>
      <c r="BR234" s="37">
        <f t="shared" si="170"/>
        <v>-0.91876598623738226</v>
      </c>
      <c r="BS234" s="37">
        <f t="shared" si="171"/>
        <v>-1.0946539790606709</v>
      </c>
      <c r="BT234" s="34">
        <v>72.900000000000006</v>
      </c>
      <c r="BU234" s="49">
        <f t="shared" si="110"/>
        <v>73.983706791806256</v>
      </c>
      <c r="BV234" s="35">
        <f t="shared" si="111"/>
        <v>0.24941811230500782</v>
      </c>
      <c r="BW234" s="49">
        <f t="shared" si="112"/>
        <v>-0.3517765419528352</v>
      </c>
      <c r="BX234" s="49">
        <f t="shared" si="113"/>
        <v>4.0140085182668095E-2</v>
      </c>
      <c r="BY234" s="32"/>
      <c r="BZ234" s="54"/>
      <c r="CA234" s="54">
        <f t="shared" si="177"/>
        <v>-3.3482054519067135</v>
      </c>
      <c r="CB234" s="54">
        <f t="shared" si="167"/>
        <v>0.13174732899973082</v>
      </c>
      <c r="CC234" s="31">
        <v>75</v>
      </c>
      <c r="CD234" s="37">
        <f t="shared" si="168"/>
        <v>75.702507052477728</v>
      </c>
      <c r="CE234" s="37">
        <f t="shared" si="173"/>
        <v>1.2274506004829704</v>
      </c>
      <c r="CF234" s="37">
        <f t="shared" si="174"/>
        <v>-3.7230132196330148</v>
      </c>
      <c r="CG234" s="37">
        <f t="shared" si="175"/>
        <v>0.1152602396812643</v>
      </c>
      <c r="CH234" s="34">
        <v>71.900000000000006</v>
      </c>
      <c r="CI234" s="49">
        <f t="shared" si="155"/>
        <v>72.124197413860045</v>
      </c>
      <c r="CJ234" s="49">
        <f t="shared" si="164"/>
        <v>1.2639015847887818</v>
      </c>
      <c r="CK234" s="49">
        <f t="shared" si="156"/>
        <v>-3.0911140437041684</v>
      </c>
      <c r="CL234" s="49">
        <f t="shared" si="157"/>
        <v>-0.31915348647101116</v>
      </c>
      <c r="CM234" s="33"/>
      <c r="CN234" s="33"/>
      <c r="CO234" s="33"/>
      <c r="CP234" s="33"/>
      <c r="CQ234" s="34">
        <v>79.14</v>
      </c>
      <c r="CR234" s="35">
        <f t="shared" si="36"/>
        <v>79.455661747828799</v>
      </c>
      <c r="CS234" s="35">
        <f t="shared" si="37"/>
        <v>2.4504424208974813E-2</v>
      </c>
      <c r="CT234" s="35">
        <f t="shared" si="38"/>
        <v>-2.0353009953386899E-2</v>
      </c>
      <c r="CU234" s="35">
        <f t="shared" si="39"/>
        <v>2.0102956474221064E-3</v>
      </c>
      <c r="CV234" s="34">
        <v>82.01</v>
      </c>
      <c r="CW234" s="35">
        <f t="shared" si="141"/>
        <v>82.10249729364223</v>
      </c>
      <c r="CX234" s="35">
        <f t="shared" si="142"/>
        <v>2.5557563937466315E-2</v>
      </c>
      <c r="CY234" s="35">
        <f t="shared" si="143"/>
        <v>-1.4434194170632082E-2</v>
      </c>
      <c r="CZ234" s="35">
        <f t="shared" si="144"/>
        <v>9.4457626525508106E-4</v>
      </c>
      <c r="DA234" s="34">
        <v>62.93</v>
      </c>
      <c r="DB234" s="35">
        <f t="shared" si="40"/>
        <v>60.169727851302284</v>
      </c>
      <c r="DC234" s="35">
        <f t="shared" si="41"/>
        <v>6.7597757651695956E-2</v>
      </c>
      <c r="DD234" s="35">
        <f t="shared" si="42"/>
        <v>-3.5035211441465618E-2</v>
      </c>
      <c r="DE234" s="35">
        <f t="shared" si="43"/>
        <v>1.5526666965947366E-3</v>
      </c>
      <c r="DF234" s="31">
        <v>83</v>
      </c>
      <c r="DG234" s="50">
        <f t="shared" si="114"/>
        <v>87.960095561167279</v>
      </c>
      <c r="DH234" s="37">
        <f t="shared" si="115"/>
        <v>1.9538903219109643E-3</v>
      </c>
      <c r="DI234" s="50">
        <f t="shared" si="116"/>
        <v>-6.1201499174701338E-3</v>
      </c>
      <c r="DJ234" s="50">
        <f t="shared" si="117"/>
        <v>2.3940839047710888E-3</v>
      </c>
      <c r="DK234" s="53">
        <v>99.3</v>
      </c>
      <c r="DL234" s="38">
        <f t="shared" si="75"/>
        <v>99.672468777319182</v>
      </c>
      <c r="DM234" s="38">
        <f t="shared" si="76"/>
        <v>3.4055323921659392E-3</v>
      </c>
      <c r="DN234" s="38">
        <f t="shared" si="77"/>
        <v>-2.2587482247886253E-3</v>
      </c>
      <c r="DO234" s="38">
        <f t="shared" si="78"/>
        <v>1.8602786435113603E-4</v>
      </c>
      <c r="DP234" s="31"/>
      <c r="DQ234" s="31"/>
      <c r="DR234" s="31"/>
      <c r="DS234" s="31"/>
      <c r="DT234" s="31"/>
      <c r="DU234" s="33"/>
      <c r="DV234" s="33"/>
      <c r="DW234" s="33"/>
      <c r="DX234" s="33"/>
      <c r="DY234" s="36">
        <v>61</v>
      </c>
      <c r="DZ234" s="40">
        <f t="shared" si="158"/>
        <v>60.612944231925944</v>
      </c>
      <c r="EA234" s="40">
        <f t="shared" si="159"/>
        <v>0.53115853435886484</v>
      </c>
      <c r="EB234" s="40">
        <f t="shared" si="160"/>
        <v>-0.36140501803024372</v>
      </c>
      <c r="EC234" s="40">
        <f t="shared" si="161"/>
        <v>-6.1702479103770705E-2</v>
      </c>
      <c r="ED234" s="31">
        <v>88</v>
      </c>
      <c r="EE234" s="37">
        <f t="shared" si="118"/>
        <v>88.344443084443071</v>
      </c>
      <c r="EF234" s="37">
        <f t="shared" si="119"/>
        <v>2.0180206041971342E-2</v>
      </c>
      <c r="EG234" s="37">
        <f t="shared" si="120"/>
        <v>-3.9462634887727097E-2</v>
      </c>
      <c r="EH234" s="37">
        <f t="shared" si="121"/>
        <v>9.5008997728707224E-3</v>
      </c>
      <c r="EI234" s="31"/>
      <c r="EJ234" s="37"/>
      <c r="EK234" s="37">
        <f t="shared" si="123"/>
        <v>0.31430941493714443</v>
      </c>
      <c r="EL234" s="37">
        <f t="shared" si="124"/>
        <v>-0.19312665666710441</v>
      </c>
      <c r="EM234" s="37">
        <f t="shared" si="125"/>
        <v>-1.1378084961869005E-2</v>
      </c>
      <c r="EN234" s="34">
        <v>89.57</v>
      </c>
      <c r="EO234" s="35">
        <f t="shared" si="90"/>
        <v>97.609540194125756</v>
      </c>
      <c r="EP234" s="35">
        <f t="shared" si="91"/>
        <v>2.5069475191536125E-2</v>
      </c>
      <c r="EQ234" s="35">
        <f t="shared" si="92"/>
        <v>-5.0473027298465208E-2</v>
      </c>
      <c r="ER234" s="35">
        <f t="shared" si="93"/>
        <v>1.2493227925161724E-2</v>
      </c>
      <c r="ES234" s="52">
        <v>29.545500000000001</v>
      </c>
      <c r="ET234" s="37">
        <f t="shared" si="151"/>
        <v>34.462439312204786</v>
      </c>
      <c r="EU234" s="37">
        <f t="shared" si="152"/>
        <v>0.57939599520370877</v>
      </c>
      <c r="EV234" s="37">
        <f t="shared" si="153"/>
        <v>-1.7192467355656098E-2</v>
      </c>
      <c r="EW234" s="37">
        <f t="shared" si="154"/>
        <v>-0.17226148898416482</v>
      </c>
      <c r="EX234" s="42">
        <v>9</v>
      </c>
      <c r="EY234" s="37">
        <f t="shared" ref="EY234:EY242" si="184">EX$5/(1+EX$2*EXP(-EX$3*($A234-$A$234)))</f>
        <v>9.7156623226074821</v>
      </c>
      <c r="EZ234" s="37">
        <f t="shared" ref="EZ234:EZ244" si="185">((EX$2*EX$5*EX$3*EXP(EX$3*($A234-$A$234))/(EXP(EX$3*($A234-$A$234))+EX$2)^2)/8)</f>
        <v>1.023491937663622</v>
      </c>
      <c r="FA234" s="37">
        <f t="shared" ref="FA234:FA244" si="186">-((EX$2*EX$5*(EX$3^2)*EXP(EX$3*($A234-$A$234))*(EXP(EX$3*($A234-$A$234))-EX$2))/((EXP(EX$3*($A234-$A$234))+EX$2)^3))</f>
        <v>5.0527419165926917</v>
      </c>
      <c r="FB234" s="37">
        <f t="shared" ref="FB234:FB244" si="187">(EX$2*EX$5*EX$3^3*EXP(EX$3*($A234-$A$234))*(EXP(2*EX$3*($A234-$A$234))-4*EX$2*EXP(EX$3*($A234-$A$234))+EX$2^2))/(EXP(EX$3*($A234-$A$234))+EX$2)^4</f>
        <v>3.7181847247350652E-3</v>
      </c>
      <c r="FC234" s="31">
        <v>78</v>
      </c>
      <c r="FD234" s="37">
        <f t="shared" si="134"/>
        <v>81.146887678038524</v>
      </c>
      <c r="FE234" s="37">
        <f t="shared" si="135"/>
        <v>0.28075270057262469</v>
      </c>
      <c r="FF234" s="37">
        <f t="shared" si="136"/>
        <v>-0.25604319357842703</v>
      </c>
      <c r="FG234" s="37">
        <f t="shared" si="137"/>
        <v>1.1573440544248951E-2</v>
      </c>
      <c r="FH234" s="36"/>
      <c r="FI234" s="36"/>
      <c r="FJ234" s="36"/>
      <c r="FK234" s="36"/>
      <c r="FL234" s="36"/>
      <c r="FM234" s="36"/>
      <c r="FN234" s="36"/>
      <c r="FO234" s="36"/>
      <c r="FP234" s="36"/>
      <c r="FQ234" s="36"/>
      <c r="FR234" s="53">
        <v>99.82</v>
      </c>
      <c r="FS234" s="38">
        <f t="shared" si="130"/>
        <v>99.998764135950623</v>
      </c>
      <c r="FT234" s="38">
        <f t="shared" si="131"/>
        <v>2.7728202439947715E-5</v>
      </c>
      <c r="FU234" s="38">
        <f t="shared" si="132"/>
        <v>-3.9815056814459981E-5</v>
      </c>
      <c r="FV234" s="38">
        <f t="shared" si="133"/>
        <v>7.1461518661705407E-6</v>
      </c>
      <c r="FW234" s="36">
        <v>99</v>
      </c>
      <c r="FX234" s="41">
        <f t="shared" si="98"/>
        <v>98.984875332941954</v>
      </c>
      <c r="FY234" s="41">
        <f t="shared" si="100"/>
        <v>2.0943653479794407E-4</v>
      </c>
      <c r="FZ234" s="41">
        <f t="shared" si="99"/>
        <v>-1.855806424645106E-4</v>
      </c>
      <c r="GA234" s="41">
        <f t="shared" si="101"/>
        <v>2.0548973768277032E-5</v>
      </c>
      <c r="GB234" s="33"/>
      <c r="GC234" s="33"/>
      <c r="GD234" s="33"/>
      <c r="GE234" s="33"/>
      <c r="GF234" s="55">
        <v>14</v>
      </c>
      <c r="GG234" s="37">
        <f t="shared" si="183"/>
        <v>6.7813631333431772</v>
      </c>
      <c r="GH234" s="37"/>
      <c r="GI234" s="37"/>
      <c r="GJ234" s="31"/>
      <c r="GK234" s="31"/>
      <c r="GL234" s="31"/>
      <c r="GM234" s="31"/>
      <c r="GN234" s="31"/>
      <c r="GO234" s="31"/>
      <c r="GP234" s="31"/>
      <c r="GQ234" s="31"/>
      <c r="GR234" s="31"/>
      <c r="GS234" s="31"/>
      <c r="GT234" s="31"/>
      <c r="GU234" s="31"/>
      <c r="GV234" s="31"/>
      <c r="GW234" s="31"/>
      <c r="GX234" s="33"/>
      <c r="GY234" s="33"/>
      <c r="GZ234" s="33"/>
      <c r="HA234" s="33"/>
      <c r="HB234" s="36"/>
      <c r="HC234" s="36"/>
      <c r="HD234" s="36"/>
      <c r="HE234" s="36"/>
      <c r="HF234" s="36"/>
      <c r="HG234" s="36">
        <v>92</v>
      </c>
      <c r="HH234" s="39"/>
      <c r="HI234" s="39"/>
      <c r="HJ234" s="39">
        <f t="shared" si="88"/>
        <v>-6.1177666796084877E-3</v>
      </c>
      <c r="HK234" s="39">
        <f t="shared" si="89"/>
        <v>3.084250808561843E-4</v>
      </c>
      <c r="HL234" s="31">
        <v>98.2</v>
      </c>
      <c r="HM234" s="45">
        <f t="shared" si="178"/>
        <v>98.999999435671484</v>
      </c>
      <c r="HN234" s="45">
        <f t="shared" si="58"/>
        <v>2.6231497919604773E-8</v>
      </c>
      <c r="HO234" s="45">
        <f t="shared" si="45"/>
        <v>-7.8035849730691165E-8</v>
      </c>
      <c r="HP234" s="45">
        <f t="shared" si="46"/>
        <v>2.9018519035920764E-8</v>
      </c>
      <c r="HQ234" s="31"/>
      <c r="HR234" s="31"/>
      <c r="HS234" s="31"/>
      <c r="HT234" s="31"/>
      <c r="HU234" s="31"/>
      <c r="HV234" s="31">
        <v>52</v>
      </c>
      <c r="HW234" s="37">
        <f t="shared" si="145"/>
        <v>54.62667040015711</v>
      </c>
      <c r="HX234" s="37">
        <f t="shared" si="149"/>
        <v>0.80632949696107892</v>
      </c>
      <c r="HY234" s="37">
        <f t="shared" si="146"/>
        <v>-0.35165091221917083</v>
      </c>
      <c r="HZ234" s="37">
        <f t="shared" si="147"/>
        <v>-0.243778780713889</v>
      </c>
      <c r="IA234" s="31">
        <v>87</v>
      </c>
      <c r="IB234" s="37">
        <f t="shared" si="127"/>
        <v>87.868417707498011</v>
      </c>
      <c r="IC234" s="37">
        <f t="shared" si="128"/>
        <v>6.0798637197975042E-3</v>
      </c>
      <c r="ID234" s="37">
        <f t="shared" si="129"/>
        <v>-1.7952270130453061E-2</v>
      </c>
      <c r="IE234" s="37">
        <f t="shared" si="126"/>
        <v>6.6061486849738069E-3</v>
      </c>
    </row>
    <row r="235" spans="1:239" x14ac:dyDescent="0.25">
      <c r="A235">
        <v>2006</v>
      </c>
      <c r="B235" s="34">
        <v>85.6</v>
      </c>
      <c r="C235" s="35">
        <f t="shared" si="33"/>
        <v>84.841191721505979</v>
      </c>
      <c r="D235" s="35">
        <f t="shared" si="34"/>
        <v>4.9441213492987801E-2</v>
      </c>
      <c r="E235" s="35">
        <f t="shared" si="35"/>
        <v>-3.5773487133223397E-2</v>
      </c>
      <c r="F235" s="35">
        <f t="shared" si="32"/>
        <v>2.8847700594052902E-3</v>
      </c>
      <c r="G235" s="31"/>
      <c r="H235" s="31"/>
      <c r="I235" s="31"/>
      <c r="J235" s="31"/>
      <c r="K235" s="31"/>
      <c r="L235" s="56">
        <v>91.686169257463817</v>
      </c>
      <c r="M235" s="35">
        <f t="shared" si="72"/>
        <v>90.922717457434587</v>
      </c>
      <c r="N235" s="35">
        <f t="shared" si="81"/>
        <v>8.3253775334219786E-3</v>
      </c>
      <c r="O235" s="35">
        <f t="shared" si="73"/>
        <v>-4.0689451294132224E-3</v>
      </c>
      <c r="P235" s="35">
        <f t="shared" si="74"/>
        <v>2.425493649293545E-4</v>
      </c>
      <c r="Q235" s="31"/>
      <c r="R235" s="31"/>
      <c r="S235" s="31"/>
      <c r="T235" s="31"/>
      <c r="U235" s="31"/>
      <c r="V235" s="36"/>
      <c r="W235" s="36"/>
      <c r="X235" s="36"/>
      <c r="Y235" s="36"/>
      <c r="Z235" s="36"/>
      <c r="AA235" s="36"/>
      <c r="AB235" s="36"/>
      <c r="AC235" s="36"/>
      <c r="AD235" s="36"/>
      <c r="AE235" s="36"/>
      <c r="AF235" s="31"/>
      <c r="AG235" s="31"/>
      <c r="AH235" s="31"/>
      <c r="AI235" s="31"/>
      <c r="AJ235" s="31"/>
      <c r="AK235" s="31"/>
      <c r="AL235" s="31"/>
      <c r="AM235" s="31"/>
      <c r="AN235" s="31"/>
      <c r="AO235" s="31"/>
      <c r="AP235" s="31">
        <v>42</v>
      </c>
      <c r="AQ235" s="37">
        <f t="shared" si="179"/>
        <v>39.903916138855216</v>
      </c>
      <c r="AR235" s="46">
        <f t="shared" si="180"/>
        <v>1.0374432157449629</v>
      </c>
      <c r="AS235" s="37">
        <f t="shared" si="181"/>
        <v>-0.35507930749575983</v>
      </c>
      <c r="AT235" s="37">
        <f t="shared" si="182"/>
        <v>-0.85057526243110071</v>
      </c>
      <c r="AU235" s="31">
        <v>67</v>
      </c>
      <c r="AV235" s="37">
        <f t="shared" si="162"/>
        <v>72.551687755045251</v>
      </c>
      <c r="AW235" s="46">
        <f t="shared" si="165"/>
        <v>0.51313877458217727</v>
      </c>
      <c r="AX235" s="37">
        <f t="shared" si="166"/>
        <v>-0.6342234984696864</v>
      </c>
      <c r="AY235" s="37">
        <f t="shared" si="163"/>
        <v>-7.1136003810562249E-5</v>
      </c>
      <c r="AZ235" s="31"/>
      <c r="BA235" s="31"/>
      <c r="BB235" s="31"/>
      <c r="BC235" s="31"/>
      <c r="BD235" s="31"/>
      <c r="BE235" s="34">
        <v>97</v>
      </c>
      <c r="BF235" s="38">
        <f t="shared" si="63"/>
        <v>98.966891179616582</v>
      </c>
      <c r="BG235" s="35">
        <f t="shared" si="71"/>
        <v>1.0072165065234426E-3</v>
      </c>
      <c r="BH235" s="38">
        <f t="shared" si="64"/>
        <v>-1.9603635554768096E-3</v>
      </c>
      <c r="BI235" s="38">
        <f t="shared" si="65"/>
        <v>4.7661701806461641E-4</v>
      </c>
      <c r="BJ235" s="31"/>
      <c r="BK235" s="31"/>
      <c r="BL235" s="31"/>
      <c r="BM235" s="31"/>
      <c r="BN235" s="31"/>
      <c r="BO235" s="42">
        <v>62</v>
      </c>
      <c r="BP235" s="37">
        <f t="shared" si="176"/>
        <v>59.838890937433213</v>
      </c>
      <c r="BQ235" s="37">
        <f t="shared" si="169"/>
        <v>1.0887941148031304</v>
      </c>
      <c r="BR235" s="37">
        <f t="shared" si="170"/>
        <v>-1.7474690723741975</v>
      </c>
      <c r="BS235" s="37">
        <f t="shared" si="171"/>
        <v>-0.52728046216885038</v>
      </c>
      <c r="BT235" s="53">
        <v>73.645070422535213</v>
      </c>
      <c r="BU235" s="49">
        <f t="shared" si="110"/>
        <v>75.810004298537734</v>
      </c>
      <c r="BV235" s="35">
        <f t="shared" si="111"/>
        <v>0.20802591739785906</v>
      </c>
      <c r="BW235" s="49">
        <f t="shared" si="112"/>
        <v>-0.31009848138213342</v>
      </c>
      <c r="BX235" s="49">
        <f t="shared" si="113"/>
        <v>4.2563145095831353E-2</v>
      </c>
      <c r="BY235" s="32"/>
      <c r="BZ235" s="54"/>
      <c r="CA235" s="54">
        <f t="shared" si="177"/>
        <v>-2.80161908201607</v>
      </c>
      <c r="CB235" s="54">
        <f t="shared" si="167"/>
        <v>0.81653682065547306</v>
      </c>
      <c r="CC235" s="31">
        <v>82</v>
      </c>
      <c r="CD235" s="37">
        <f t="shared" si="168"/>
        <v>83.729504011760795</v>
      </c>
      <c r="CE235" s="37">
        <f t="shared" si="173"/>
        <v>0.79289269525219552</v>
      </c>
      <c r="CF235" s="37">
        <f t="shared" si="174"/>
        <v>-3.0894391408952924</v>
      </c>
      <c r="CG235" s="37">
        <f t="shared" si="175"/>
        <v>0.96381137250803117</v>
      </c>
      <c r="CH235" s="34">
        <v>78.3</v>
      </c>
      <c r="CI235" s="49">
        <f t="shared" si="155"/>
        <v>80.683455684834854</v>
      </c>
      <c r="CJ235" s="49">
        <f t="shared" si="164"/>
        <v>0.88020226996540774</v>
      </c>
      <c r="CK235" s="49">
        <f t="shared" si="156"/>
        <v>-2.8979471598196929</v>
      </c>
      <c r="CL235" s="49">
        <f t="shared" si="157"/>
        <v>0.57953295380663894</v>
      </c>
      <c r="CM235" s="33"/>
      <c r="CN235" s="33"/>
      <c r="CO235" s="33"/>
      <c r="CP235" s="33"/>
      <c r="CQ235" s="34">
        <v>79.681503049925766</v>
      </c>
      <c r="CR235" s="35">
        <f t="shared" si="36"/>
        <v>79.641848414249822</v>
      </c>
      <c r="CS235" s="35">
        <f t="shared" si="37"/>
        <v>2.2082317048567366E-2</v>
      </c>
      <c r="CT235" s="35">
        <f t="shared" si="38"/>
        <v>-1.8429243721331288E-2</v>
      </c>
      <c r="CU235" s="35">
        <f t="shared" si="39"/>
        <v>1.8390656896979634E-3</v>
      </c>
      <c r="CV235" s="34">
        <v>82.385628186322748</v>
      </c>
      <c r="CW235" s="35">
        <f t="shared" si="141"/>
        <v>82.299896025299461</v>
      </c>
      <c r="CX235" s="35">
        <f t="shared" si="142"/>
        <v>2.3811270853376591E-2</v>
      </c>
      <c r="CY235" s="35">
        <f t="shared" si="143"/>
        <v>-1.3514883638649262E-2</v>
      </c>
      <c r="CZ235" s="35">
        <f t="shared" si="144"/>
        <v>8.9424931918285122E-4</v>
      </c>
      <c r="DA235" s="34">
        <v>63.650999812174661</v>
      </c>
      <c r="DB235" s="35">
        <f t="shared" si="40"/>
        <v>60.693252539245442</v>
      </c>
      <c r="DC235" s="35">
        <f t="shared" si="41"/>
        <v>6.331610543850219E-2</v>
      </c>
      <c r="DD235" s="35">
        <f t="shared" si="42"/>
        <v>-3.3466348467742692E-2</v>
      </c>
      <c r="DE235" s="35">
        <f t="shared" si="43"/>
        <v>1.5819588308132954E-3</v>
      </c>
      <c r="DF235" s="31">
        <v>82</v>
      </c>
      <c r="DG235" s="50">
        <f t="shared" si="114"/>
        <v>87.973029517909708</v>
      </c>
      <c r="DH235" s="37">
        <f t="shared" si="115"/>
        <v>1.3207832080318173E-3</v>
      </c>
      <c r="DI235" s="50">
        <f t="shared" si="116"/>
        <v>-4.1382924361379825E-3</v>
      </c>
      <c r="DJ235" s="50">
        <f t="shared" si="117"/>
        <v>1.6197735181357495E-3</v>
      </c>
      <c r="DK235" s="53">
        <v>99.3</v>
      </c>
      <c r="DL235" s="38">
        <f t="shared" si="75"/>
        <v>99.69861404702533</v>
      </c>
      <c r="DM235" s="38">
        <f t="shared" si="76"/>
        <v>3.1345068373468772E-3</v>
      </c>
      <c r="DN235" s="38">
        <f t="shared" si="77"/>
        <v>-2.0800825107029804E-3</v>
      </c>
      <c r="DO235" s="38">
        <f t="shared" si="78"/>
        <v>1.7149528475458528E-4</v>
      </c>
      <c r="DP235" s="31">
        <v>11.5</v>
      </c>
      <c r="DQ235" s="37">
        <f t="shared" ref="DQ235:DQ243" si="188">DP$5/(1+DP$2*EXP(-DP$3*($A235-$A$235)))</f>
        <v>11.241679592856022</v>
      </c>
      <c r="DR235" s="37">
        <f t="shared" ref="DR235:DR243" si="189">((DP$2*DP$5*DP$3*EXP(DP$3*($A235-$A$235))/(EXP(DP$3*($A235-$A$235))+DP$2)^2)/8)</f>
        <v>0.92978641145066165</v>
      </c>
      <c r="DS235" s="37">
        <f t="shared" ref="DS235:DS243" si="190">-((DP$2*DP$5*(DP$3^2)*EXP(DP$3*($A235-$A$235))*(EXP(DP$3*($A235-$A$235))-DP$2))/((EXP(DP$3*($A235-$A$235))+DP$2)^3))</f>
        <v>4.2101599733832211</v>
      </c>
      <c r="DT235" s="37">
        <f t="shared" ref="DT235:DT243" si="191">(DP$2*DP$5*DP$3^3*EXP(DP$3*($A235-$A$235))*(EXP(2*DP$3*($A235-$A$235))-4*DP$2*EXP(DP$3*($A235-$A$235))+DP$2^2))/(EXP(DP$3*($A235-$A$235))+DP$2)^4</f>
        <v>1.4413889682699925</v>
      </c>
      <c r="DU235" s="33"/>
      <c r="DV235" s="33"/>
      <c r="DW235" s="33"/>
      <c r="DX235" s="33"/>
      <c r="DY235" s="36">
        <v>62</v>
      </c>
      <c r="DZ235" s="40">
        <f t="shared" si="158"/>
        <v>64.672429414172427</v>
      </c>
      <c r="EA235" s="40">
        <f t="shared" si="159"/>
        <v>0.48272759442750501</v>
      </c>
      <c r="EB235" s="40">
        <f t="shared" si="160"/>
        <v>-0.40871168128449686</v>
      </c>
      <c r="EC235" s="40">
        <f t="shared" si="161"/>
        <v>-3.3095947619802633E-2</v>
      </c>
      <c r="ED235" s="31">
        <v>88</v>
      </c>
      <c r="EE235" s="37">
        <f t="shared" si="118"/>
        <v>88.487648464559271</v>
      </c>
      <c r="EF235" s="37">
        <f t="shared" si="119"/>
        <v>1.579743771224891E-2</v>
      </c>
      <c r="EG235" s="37">
        <f t="shared" si="120"/>
        <v>-3.0992979040061101E-2</v>
      </c>
      <c r="EH235" s="37">
        <f t="shared" si="121"/>
        <v>7.5115923283116462E-3</v>
      </c>
      <c r="EI235" s="31">
        <v>59.11</v>
      </c>
      <c r="EJ235" s="37">
        <f>EI$5/(1+EI$2*EXP(-EI$3*($A235-$A$212)))</f>
        <v>60.393082650513222</v>
      </c>
      <c r="EK235" s="37">
        <f t="shared" si="123"/>
        <v>0.28959836899313224</v>
      </c>
      <c r="EL235" s="37">
        <f t="shared" si="124"/>
        <v>-0.20115068513094533</v>
      </c>
      <c r="EM235" s="37">
        <f t="shared" si="125"/>
        <v>-4.7873640607977311E-3</v>
      </c>
      <c r="EN235" s="34">
        <v>91.165176056338026</v>
      </c>
      <c r="EO235" s="35">
        <f t="shared" si="90"/>
        <v>97.786822595231598</v>
      </c>
      <c r="EP235" s="35">
        <f t="shared" si="91"/>
        <v>1.9482274666519039E-2</v>
      </c>
      <c r="EQ235" s="35">
        <f t="shared" si="92"/>
        <v>-3.9367815285924826E-2</v>
      </c>
      <c r="ER235" s="35">
        <f t="shared" si="93"/>
        <v>9.817528513669016E-3</v>
      </c>
      <c r="ES235" s="52">
        <v>33.863599999999998</v>
      </c>
      <c r="ET235" s="37">
        <f t="shared" si="151"/>
        <v>39.060617947382653</v>
      </c>
      <c r="EU235" s="37">
        <f t="shared" si="152"/>
        <v>0.56666496970159508</v>
      </c>
      <c r="EV235" s="37">
        <f t="shared" si="153"/>
        <v>-0.18400850220330919</v>
      </c>
      <c r="EW235" s="37">
        <f t="shared" si="154"/>
        <v>-0.15736653019853847</v>
      </c>
      <c r="EX235" s="57">
        <v>20</v>
      </c>
      <c r="EY235" s="37">
        <f t="shared" si="184"/>
        <v>20.148595936131137</v>
      </c>
      <c r="EZ235" s="37">
        <f t="shared" si="185"/>
        <v>1.5122435374947971</v>
      </c>
      <c r="FA235" s="37">
        <f t="shared" si="186"/>
        <v>1.602445563210529</v>
      </c>
      <c r="FB235" s="37">
        <f t="shared" si="187"/>
        <v>-6.5866088019938607</v>
      </c>
      <c r="FC235" s="31">
        <v>80</v>
      </c>
      <c r="FD235" s="37">
        <f t="shared" si="134"/>
        <v>83.266999574705423</v>
      </c>
      <c r="FE235" s="37">
        <f t="shared" si="135"/>
        <v>0.24956052320780667</v>
      </c>
      <c r="FF235" s="37">
        <f t="shared" si="136"/>
        <v>-0.24237655461230287</v>
      </c>
      <c r="FG235" s="37">
        <f t="shared" si="137"/>
        <v>1.5506524795148234E-2</v>
      </c>
      <c r="FH235" s="36"/>
      <c r="FI235" s="36"/>
      <c r="FJ235" s="36"/>
      <c r="FK235" s="36"/>
      <c r="FL235" s="36"/>
      <c r="FM235" s="36"/>
      <c r="FN235" s="36"/>
      <c r="FO235" s="36"/>
      <c r="FP235" s="36"/>
      <c r="FQ235" s="36"/>
      <c r="FR235" s="53">
        <v>99.814999999999998</v>
      </c>
      <c r="FS235" s="38">
        <f t="shared" si="130"/>
        <v>99.998967193489392</v>
      </c>
      <c r="FT235" s="38">
        <f t="shared" si="131"/>
        <v>2.3172391958171714E-5</v>
      </c>
      <c r="FU235" s="38">
        <f t="shared" si="132"/>
        <v>-3.3273482162828183E-5</v>
      </c>
      <c r="FV235" s="38">
        <f t="shared" si="133"/>
        <v>5.9720946569718526E-6</v>
      </c>
      <c r="FW235" s="36"/>
      <c r="FX235" s="36"/>
      <c r="FY235" s="36"/>
      <c r="FZ235" s="36"/>
      <c r="GA235" s="36"/>
      <c r="GB235" s="33"/>
      <c r="GC235" s="33"/>
      <c r="GD235" s="33"/>
      <c r="GE235" s="33"/>
      <c r="GF235" s="55">
        <v>14</v>
      </c>
      <c r="GG235" s="37">
        <f t="shared" si="183"/>
        <v>11.817733422369169</v>
      </c>
      <c r="GH235" s="37"/>
      <c r="GI235" s="37"/>
      <c r="GJ235" s="31"/>
      <c r="GK235" s="31"/>
      <c r="GL235" s="31"/>
      <c r="GM235" s="31"/>
      <c r="GN235" s="31"/>
      <c r="GO235" s="31"/>
      <c r="GP235" s="31"/>
      <c r="GQ235" s="31"/>
      <c r="GR235" s="31"/>
      <c r="GS235" s="31"/>
      <c r="GT235" s="31"/>
      <c r="GU235" s="31"/>
      <c r="GV235" s="31"/>
      <c r="GW235" s="31"/>
      <c r="GX235" s="33"/>
      <c r="GY235" s="33"/>
      <c r="GZ235" s="33"/>
      <c r="HA235" s="33"/>
      <c r="HB235" s="36"/>
      <c r="HC235" s="36"/>
      <c r="HD235" s="36"/>
      <c r="HE235" s="36"/>
      <c r="HF235" s="36"/>
      <c r="HG235" s="36"/>
      <c r="HH235" s="39"/>
      <c r="HI235" s="39"/>
      <c r="HJ235" s="39">
        <f t="shared" si="88"/>
        <v>-5.8161983101929155E-3</v>
      </c>
      <c r="HK235" s="39">
        <f t="shared" si="89"/>
        <v>2.9478502735629539E-4</v>
      </c>
      <c r="HL235" s="31">
        <v>98.2</v>
      </c>
      <c r="HM235" s="45">
        <f t="shared" si="178"/>
        <v>98.999999610923808</v>
      </c>
      <c r="HN235" s="45">
        <f t="shared" si="58"/>
        <v>1.8085301038478956E-8</v>
      </c>
      <c r="HO235" s="45">
        <f t="shared" si="45"/>
        <v>-5.3801801311351332E-8</v>
      </c>
      <c r="HP235" s="45">
        <f t="shared" si="46"/>
        <v>2.0006812406904462E-8</v>
      </c>
      <c r="HQ235" s="31"/>
      <c r="HR235" s="31"/>
      <c r="HS235" s="31"/>
      <c r="HT235" s="31"/>
      <c r="HU235" s="31"/>
      <c r="HV235" s="31">
        <v>61</v>
      </c>
      <c r="HW235" s="37">
        <f t="shared" si="145"/>
        <v>60.863455155242868</v>
      </c>
      <c r="HX235" s="37">
        <f t="shared" si="149"/>
        <v>0.74846767294274397</v>
      </c>
      <c r="HY235" s="37">
        <f t="shared" si="146"/>
        <v>-0.56240454329070699</v>
      </c>
      <c r="HZ235" s="37">
        <f t="shared" si="147"/>
        <v>-0.17374020846278074</v>
      </c>
      <c r="IA235" s="31">
        <v>87.01</v>
      </c>
      <c r="IB235" s="37">
        <f t="shared" si="127"/>
        <v>87.909087696947225</v>
      </c>
      <c r="IC235" s="37">
        <f t="shared" si="128"/>
        <v>4.2026190318062958E-3</v>
      </c>
      <c r="ID235" s="37">
        <f t="shared" si="129"/>
        <v>-1.2420755031656147E-2</v>
      </c>
      <c r="IE235" s="37">
        <f t="shared" si="126"/>
        <v>4.5791505887804876E-3</v>
      </c>
    </row>
    <row r="236" spans="1:239" x14ac:dyDescent="0.25">
      <c r="A236">
        <v>2007</v>
      </c>
      <c r="B236" s="34">
        <v>86.1</v>
      </c>
      <c r="C236" s="35">
        <f t="shared" si="33"/>
        <v>85.219308547454631</v>
      </c>
      <c r="D236" s="35">
        <f t="shared" si="34"/>
        <v>4.5146356131100171E-2</v>
      </c>
      <c r="E236" s="35">
        <f t="shared" si="35"/>
        <v>-3.2972093979735162E-2</v>
      </c>
      <c r="F236" s="35">
        <f t="shared" si="32"/>
        <v>2.71764130012164E-3</v>
      </c>
      <c r="G236" s="31"/>
      <c r="H236" s="31"/>
      <c r="I236" s="31"/>
      <c r="J236" s="31"/>
      <c r="K236" s="31"/>
      <c r="L236" s="56">
        <v>91.852338514927638</v>
      </c>
      <c r="M236" s="35">
        <f t="shared" si="72"/>
        <v>90.987325864340775</v>
      </c>
      <c r="N236" s="35">
        <f t="shared" si="81"/>
        <v>7.8316365852398196E-3</v>
      </c>
      <c r="O236" s="35">
        <f t="shared" si="73"/>
        <v>-3.8331391223792523E-3</v>
      </c>
      <c r="P236" s="35">
        <f t="shared" si="74"/>
        <v>2.2917450484113416E-4</v>
      </c>
      <c r="Q236" s="31"/>
      <c r="R236" s="31"/>
      <c r="S236" s="31"/>
      <c r="T236" s="31"/>
      <c r="U236" s="31"/>
      <c r="V236" s="36"/>
      <c r="W236" s="36"/>
      <c r="X236" s="36"/>
      <c r="Y236" s="36"/>
      <c r="Z236" s="36"/>
      <c r="AA236" s="36"/>
      <c r="AB236" s="36"/>
      <c r="AC236" s="36"/>
      <c r="AD236" s="36"/>
      <c r="AE236" s="36"/>
      <c r="AF236" s="31"/>
      <c r="AG236" s="31"/>
      <c r="AH236" s="31"/>
      <c r="AI236" s="31"/>
      <c r="AJ236" s="31"/>
      <c r="AK236" s="31"/>
      <c r="AL236" s="31"/>
      <c r="AM236" s="31"/>
      <c r="AN236" s="31"/>
      <c r="AO236" s="31"/>
      <c r="AP236" s="31">
        <v>47</v>
      </c>
      <c r="AQ236" s="37">
        <f t="shared" si="179"/>
        <v>47.892939444550457</v>
      </c>
      <c r="AR236" s="46">
        <f t="shared" si="180"/>
        <v>0.94458179352895522</v>
      </c>
      <c r="AS236" s="37">
        <f t="shared" si="181"/>
        <v>-1.0820754320293375</v>
      </c>
      <c r="AT236" s="37">
        <f t="shared" si="182"/>
        <v>-0.56276597749182433</v>
      </c>
      <c r="AU236" s="31">
        <v>73</v>
      </c>
      <c r="AV236" s="37">
        <f t="shared" si="162"/>
        <v>76.341447913861245</v>
      </c>
      <c r="AW236" s="46">
        <f t="shared" si="165"/>
        <v>0.43472777490729675</v>
      </c>
      <c r="AX236" s="37">
        <f t="shared" si="166"/>
        <v>-0.61400096556092676</v>
      </c>
      <c r="AY236" s="37">
        <f t="shared" si="163"/>
        <v>3.8021842441442209E-2</v>
      </c>
      <c r="AZ236" s="31"/>
      <c r="BA236" s="31"/>
      <c r="BB236" s="31"/>
      <c r="BC236" s="31"/>
      <c r="BD236" s="31"/>
      <c r="BE236" s="34">
        <v>97.5</v>
      </c>
      <c r="BF236" s="38">
        <f t="shared" si="63"/>
        <v>98.974043568723616</v>
      </c>
      <c r="BG236" s="35">
        <f t="shared" si="71"/>
        <v>7.8968791855034014E-4</v>
      </c>
      <c r="BH236" s="38">
        <f t="shared" si="64"/>
        <v>-1.5372059939696139E-3</v>
      </c>
      <c r="BI236" s="38">
        <f t="shared" si="65"/>
        <v>3.738442339159545E-4</v>
      </c>
      <c r="BJ236" s="31"/>
      <c r="BK236" s="31"/>
      <c r="BL236" s="31"/>
      <c r="BM236" s="31"/>
      <c r="BN236" s="31"/>
      <c r="BO236" s="42">
        <v>67</v>
      </c>
      <c r="BP236" s="37">
        <f t="shared" si="176"/>
        <v>67.613351455157158</v>
      </c>
      <c r="BQ236" s="37">
        <f t="shared" si="169"/>
        <v>0.85012108485713034</v>
      </c>
      <c r="BR236" s="37">
        <f t="shared" si="170"/>
        <v>-1.9761862845295532</v>
      </c>
      <c r="BS236" s="37">
        <f t="shared" si="171"/>
        <v>3.9056085093250897E-2</v>
      </c>
      <c r="BT236" s="53">
        <v>74.39014084507042</v>
      </c>
      <c r="BU236" s="49">
        <f t="shared" si="110"/>
        <v>77.326254968085749</v>
      </c>
      <c r="BV236" s="35">
        <f t="shared" si="111"/>
        <v>0.17192021549851935</v>
      </c>
      <c r="BW236" s="49">
        <f t="shared" si="112"/>
        <v>-0.2677358574668377</v>
      </c>
      <c r="BX236" s="49">
        <f t="shared" si="113"/>
        <v>4.1724637119838315E-2</v>
      </c>
      <c r="BY236" s="32"/>
      <c r="BZ236" s="54"/>
      <c r="CA236" s="54">
        <f t="shared" si="177"/>
        <v>-1.9392798211939961</v>
      </c>
      <c r="CB236" s="54">
        <f t="shared" si="167"/>
        <v>0.83572663041491846</v>
      </c>
      <c r="CC236" s="31">
        <v>83</v>
      </c>
      <c r="CD236" s="37">
        <f t="shared" si="168"/>
        <v>88.695644625161052</v>
      </c>
      <c r="CE236" s="37">
        <f t="shared" si="173"/>
        <v>0.46982470544394472</v>
      </c>
      <c r="CF236" s="37">
        <f t="shared" si="174"/>
        <v>-2.0815650736962072</v>
      </c>
      <c r="CG236" s="37">
        <f t="shared" si="175"/>
        <v>0.96288317735753359</v>
      </c>
      <c r="CH236" s="34">
        <v>84</v>
      </c>
      <c r="CI236" s="49">
        <f t="shared" si="155"/>
        <v>86.388700851458537</v>
      </c>
      <c r="CJ236" s="49">
        <f t="shared" si="164"/>
        <v>0.56155153599394803</v>
      </c>
      <c r="CK236" s="49">
        <f t="shared" si="156"/>
        <v>-2.1657481442851219</v>
      </c>
      <c r="CL236" s="49">
        <f t="shared" si="157"/>
        <v>0.7945411008948986</v>
      </c>
      <c r="CM236" s="33"/>
      <c r="CN236" s="33"/>
      <c r="CO236" s="33"/>
      <c r="CP236" s="33"/>
      <c r="CQ236" s="34">
        <v>80.223006099851531</v>
      </c>
      <c r="CR236" s="35">
        <f t="shared" si="36"/>
        <v>79.809592027156327</v>
      </c>
      <c r="CS236" s="35">
        <f t="shared" si="37"/>
        <v>1.9890208482298791E-2</v>
      </c>
      <c r="CT236" s="35">
        <f t="shared" si="38"/>
        <v>-1.6671187763182733E-2</v>
      </c>
      <c r="CU236" s="35">
        <f t="shared" si="39"/>
        <v>1.6788995028159698E-3</v>
      </c>
      <c r="CV236" s="34">
        <v>82.761256372645477</v>
      </c>
      <c r="CW236" s="35">
        <f t="shared" si="141"/>
        <v>82.483775732667056</v>
      </c>
      <c r="CX236" s="35">
        <f t="shared" si="142"/>
        <v>2.2176772844544296E-2</v>
      </c>
      <c r="CY236" s="35">
        <f t="shared" si="143"/>
        <v>-1.2645250675342629E-2</v>
      </c>
      <c r="CZ236" s="35">
        <f t="shared" si="144"/>
        <v>8.4525529620185335E-4</v>
      </c>
      <c r="DA236" s="34">
        <v>64.371999624349314</v>
      </c>
      <c r="DB236" s="35">
        <f t="shared" si="40"/>
        <v>61.183312567356971</v>
      </c>
      <c r="DC236" s="35">
        <f t="shared" si="41"/>
        <v>5.9232016465960616E-2</v>
      </c>
      <c r="DD236" s="35">
        <f t="shared" si="42"/>
        <v>-3.1877105734046306E-2</v>
      </c>
      <c r="DE236" s="35">
        <f t="shared" si="43"/>
        <v>1.5938131166024366E-3</v>
      </c>
      <c r="DF236" s="31">
        <v>82</v>
      </c>
      <c r="DG236" s="50">
        <f t="shared" si="114"/>
        <v>87.981772147190895</v>
      </c>
      <c r="DH236" s="37">
        <f t="shared" si="115"/>
        <v>8.9273281694086492E-4</v>
      </c>
      <c r="DI236" s="50">
        <f t="shared" si="116"/>
        <v>-2.7976763729659782E-3</v>
      </c>
      <c r="DJ236" s="50">
        <f t="shared" si="117"/>
        <v>1.0954773421271394E-3</v>
      </c>
      <c r="DK236" s="53">
        <v>99.3</v>
      </c>
      <c r="DL236" s="38">
        <f t="shared" si="75"/>
        <v>99.722678070280352</v>
      </c>
      <c r="DM236" s="38">
        <f t="shared" si="76"/>
        <v>2.8849297365973331E-3</v>
      </c>
      <c r="DN236" s="38">
        <f t="shared" si="77"/>
        <v>-1.9153882341261005E-3</v>
      </c>
      <c r="DO236" s="38">
        <f t="shared" si="78"/>
        <v>1.5807114829213812E-4</v>
      </c>
      <c r="DP236" s="31">
        <v>20.7</v>
      </c>
      <c r="DQ236" s="37">
        <f t="shared" si="188"/>
        <v>20.97334323298487</v>
      </c>
      <c r="DR236" s="37">
        <f t="shared" si="189"/>
        <v>1.5175811116540701</v>
      </c>
      <c r="DS236" s="37">
        <f t="shared" si="190"/>
        <v>4.8610178895348808</v>
      </c>
      <c r="DT236" s="37">
        <f t="shared" si="191"/>
        <v>-0.56215759364023843</v>
      </c>
      <c r="DU236" s="33"/>
      <c r="DV236" s="33"/>
      <c r="DW236" s="33"/>
      <c r="DX236" s="33"/>
      <c r="DY236" s="36">
        <v>65</v>
      </c>
      <c r="DZ236" s="40">
        <f t="shared" si="158"/>
        <v>68.325506271396691</v>
      </c>
      <c r="EA236" s="40">
        <f t="shared" si="159"/>
        <v>0.430130126467899</v>
      </c>
      <c r="EB236" s="40">
        <f t="shared" si="160"/>
        <v>-0.42853387381601582</v>
      </c>
      <c r="EC236" s="40">
        <f t="shared" si="161"/>
        <v>-7.2516640582655986E-3</v>
      </c>
      <c r="ED236" s="31">
        <v>88</v>
      </c>
      <c r="EE236" s="37">
        <f t="shared" si="118"/>
        <v>88.599712596754884</v>
      </c>
      <c r="EF236" s="37">
        <f t="shared" si="119"/>
        <v>1.2357772393993735E-2</v>
      </c>
      <c r="EG236" s="37">
        <f t="shared" si="120"/>
        <v>-2.4306469167569702E-2</v>
      </c>
      <c r="EH236" s="37">
        <f t="shared" si="121"/>
        <v>5.9215511393544097E-3</v>
      </c>
      <c r="EI236" s="31">
        <v>57.56</v>
      </c>
      <c r="EJ236" s="37">
        <f>EI$5/(1+EI$2*EXP(-EI$3*($A236-$A$212)))</f>
        <v>62.60874769028247</v>
      </c>
      <c r="EK236" s="37">
        <f t="shared" si="123"/>
        <v>0.26428001034386078</v>
      </c>
      <c r="EL236" s="37">
        <f t="shared" si="124"/>
        <v>-0.20298511134911271</v>
      </c>
      <c r="EM236" s="37">
        <f t="shared" si="125"/>
        <v>9.5711039657449249E-4</v>
      </c>
      <c r="EN236" s="34">
        <v>92.76035211267606</v>
      </c>
      <c r="EO236" s="35">
        <f t="shared" si="90"/>
        <v>97.924538206520495</v>
      </c>
      <c r="EP236" s="35">
        <f t="shared" si="91"/>
        <v>1.5127959059905383E-2</v>
      </c>
      <c r="EQ236" s="35">
        <f t="shared" si="92"/>
        <v>-3.0655699199757455E-2</v>
      </c>
      <c r="ER236" s="35">
        <f t="shared" si="93"/>
        <v>7.6890470056985407E-3</v>
      </c>
      <c r="ES236" s="52">
        <v>36.590899999999998</v>
      </c>
      <c r="ET236" s="37">
        <f t="shared" si="151"/>
        <v>43.476971072330542</v>
      </c>
      <c r="EU236" s="37">
        <f t="shared" si="152"/>
        <v>0.5344799201651893</v>
      </c>
      <c r="EV236" s="37">
        <f t="shared" si="153"/>
        <v>-0.32501912863388638</v>
      </c>
      <c r="EW236" s="37">
        <f t="shared" si="154"/>
        <v>-0.12193714091969135</v>
      </c>
      <c r="EX236" s="57">
        <v>34</v>
      </c>
      <c r="EY236" s="37">
        <f t="shared" si="184"/>
        <v>31.926925032212868</v>
      </c>
      <c r="EZ236" s="37">
        <f t="shared" si="185"/>
        <v>1.3044844531129458</v>
      </c>
      <c r="FA236" s="37">
        <f t="shared" si="186"/>
        <v>-4.3275647903592578</v>
      </c>
      <c r="FB236" s="37">
        <f t="shared" si="187"/>
        <v>-3.2645076450655051</v>
      </c>
      <c r="FC236" s="31">
        <v>84</v>
      </c>
      <c r="FD236" s="37">
        <f t="shared" si="134"/>
        <v>85.145001006884385</v>
      </c>
      <c r="FE236" s="37">
        <f t="shared" si="135"/>
        <v>0.22029174071439048</v>
      </c>
      <c r="FF236" s="37">
        <f t="shared" si="136"/>
        <v>-0.22550722491156588</v>
      </c>
      <c r="FG236" s="37">
        <f t="shared" si="137"/>
        <v>1.8010664366192544E-2</v>
      </c>
      <c r="FH236" s="36"/>
      <c r="FI236" s="36"/>
      <c r="FJ236" s="36"/>
      <c r="FK236" s="36"/>
      <c r="FL236" s="36"/>
      <c r="FM236" s="36"/>
      <c r="FN236" s="36"/>
      <c r="FO236" s="36"/>
      <c r="FP236" s="36"/>
      <c r="FQ236" s="36"/>
      <c r="FR236" s="53">
        <v>99.81</v>
      </c>
      <c r="FS236" s="38">
        <f t="shared" si="130"/>
        <v>99.999136888128604</v>
      </c>
      <c r="FT236" s="38">
        <f t="shared" si="131"/>
        <v>1.9365099195594608E-5</v>
      </c>
      <c r="FU236" s="38">
        <f t="shared" si="132"/>
        <v>-2.7806644679138169E-5</v>
      </c>
      <c r="FV236" s="38">
        <f t="shared" si="133"/>
        <v>4.9909126002331237E-6</v>
      </c>
      <c r="FW236" s="36"/>
      <c r="FX236" s="36"/>
      <c r="FY236" s="36"/>
      <c r="FZ236" s="36"/>
      <c r="GA236" s="36"/>
      <c r="GB236" s="33"/>
      <c r="GC236" s="33"/>
      <c r="GD236" s="33"/>
      <c r="GE236" s="33"/>
      <c r="GF236" s="55">
        <v>15</v>
      </c>
      <c r="GG236" s="37">
        <f t="shared" si="183"/>
        <v>19.508925617583532</v>
      </c>
      <c r="GH236" s="37"/>
      <c r="GI236" s="37"/>
      <c r="GJ236" s="31"/>
      <c r="GK236" s="31"/>
      <c r="GL236" s="31"/>
      <c r="GM236" s="31"/>
      <c r="GN236" s="31">
        <v>4.7</v>
      </c>
      <c r="GO236" s="37">
        <f>GN$5/(1+GN$2*EXP(-GN$3*($A236-$A$236)))</f>
        <v>2.550135263339687</v>
      </c>
      <c r="GP236" s="37">
        <f>((GN$2*GN$5*GN$3*EXP(GN$3*($A236-$A$236))/(EXP(GN$3*($A236-$A$236))+GN$2)^2)/8)</f>
        <v>0.20272987483678739</v>
      </c>
      <c r="GQ236" s="37">
        <f t="shared" ref="GQ236:GQ245" si="192">-((GN$2*GN$5*(GN$3^2)*EXP(GN$3*($A236-$A$236))*(EXP(GN$3*($A236-$A$236))-GN$2))/((EXP(GN$3*($A236-$A$236))+GN$2)^3))</f>
        <v>0.98033493856641674</v>
      </c>
      <c r="GR236" s="37">
        <f t="shared" ref="GR236:GR245" si="193">(GN$2*GN$5*GN$3^3*EXP(GN$3*($A236-$A$236))*(EXP(2*GN$3*($A236-$A$236))-4*GN$2*EXP(GN$3*($A236-$A$236))+GN$2^2))/(EXP(GN$3*($A236-$A$236))+GN$2)^4</f>
        <v>0.5275433281997276</v>
      </c>
      <c r="GS236" s="31">
        <v>6.52</v>
      </c>
      <c r="GT236" s="37">
        <f t="shared" ref="GT236:GT245" si="194">GS$5/(1+GS$2*EXP(-GS$3*($A236-$A$236)))</f>
        <v>6.7562801283994229</v>
      </c>
      <c r="GU236" s="37">
        <f>((GS$2*GS$5*GS$3*EXP(GS$3*($A236-$A$236))/(EXP(GS$3*($A236-$A$236))+GS$2)^2)/8)</f>
        <v>0.42381953277815626</v>
      </c>
      <c r="GV236" s="37">
        <f t="shared" ref="GV236:GV245" si="195">-((GS$2*GS$5*(GS$3^2)*EXP(GS$3*($A236-$A$236))*(EXP(GS$3*($A236-$A$236))-GS$2))/((EXP(GS$3*($A236-$A$236))+GS$2)^3))</f>
        <v>1.537852114555881</v>
      </c>
      <c r="GW236" s="37">
        <f t="shared" ref="GW236:GW245" si="196">(GS$2*GS$5*GS$3^3*EXP(GS$3*($A236-$A$236))*(EXP(2*GS$3*($A236-$A$236))-4*GS$2*EXP(GS$3*($A236-$A$236))+GS$2^2))/(EXP(GS$3*($A236-$A$236))+GS$2)^4</f>
        <v>0.53326400786636829</v>
      </c>
      <c r="GX236" s="33"/>
      <c r="GY236" s="33"/>
      <c r="GZ236" s="33"/>
      <c r="HA236" s="33"/>
      <c r="HB236" s="36"/>
      <c r="HC236" s="36"/>
      <c r="HD236" s="36"/>
      <c r="HE236" s="36"/>
      <c r="HF236" s="36"/>
      <c r="HG236" s="36"/>
      <c r="HH236" s="39"/>
      <c r="HI236" s="39"/>
      <c r="HJ236" s="39">
        <f t="shared" si="88"/>
        <v>-5.5280489382364363E-3</v>
      </c>
      <c r="HK236" s="39">
        <f t="shared" si="89"/>
        <v>2.8158793411833019E-4</v>
      </c>
      <c r="HL236" s="31">
        <v>98.2</v>
      </c>
      <c r="HM236" s="45">
        <f t="shared" si="178"/>
        <v>98.999999731751501</v>
      </c>
      <c r="HN236" s="45">
        <f t="shared" si="58"/>
        <v>1.2468907200619321E-8</v>
      </c>
      <c r="HO236" s="45">
        <f t="shared" si="45"/>
        <v>-3.7093641293976452E-8</v>
      </c>
      <c r="HP236" s="45">
        <f t="shared" si="46"/>
        <v>1.3793692932062059E-8</v>
      </c>
      <c r="HQ236" s="31"/>
      <c r="HR236" s="31"/>
      <c r="HS236" s="31"/>
      <c r="HT236" s="31"/>
      <c r="HU236" s="31"/>
      <c r="HV236" s="31">
        <v>66</v>
      </c>
      <c r="HW236" s="37">
        <f t="shared" si="145"/>
        <v>66.544453212605077</v>
      </c>
      <c r="HX236" s="37">
        <f t="shared" si="149"/>
        <v>0.66902187350464526</v>
      </c>
      <c r="HY236" s="37">
        <f t="shared" si="146"/>
        <v>-0.69484974103683039</v>
      </c>
      <c r="HZ236" s="37">
        <f t="shared" si="147"/>
        <v>-9.0810685536183253E-2</v>
      </c>
      <c r="IA236" s="31">
        <v>83.96</v>
      </c>
      <c r="IB236" s="37"/>
      <c r="IC236" s="37"/>
      <c r="ID236" s="37"/>
      <c r="IE236" s="37"/>
    </row>
    <row r="237" spans="1:239" x14ac:dyDescent="0.25">
      <c r="A237">
        <v>2008</v>
      </c>
      <c r="B237" s="34">
        <v>86.6</v>
      </c>
      <c r="C237" s="35">
        <f t="shared" si="33"/>
        <v>85.564439286845996</v>
      </c>
      <c r="D237" s="35">
        <f t="shared" si="34"/>
        <v>4.1191195627853873E-2</v>
      </c>
      <c r="E237" s="35">
        <f t="shared" si="35"/>
        <v>-3.0338473590499886E-2</v>
      </c>
      <c r="F237" s="35">
        <f t="shared" si="32"/>
        <v>2.5496853673164419E-3</v>
      </c>
      <c r="G237" s="31"/>
      <c r="H237" s="31"/>
      <c r="I237" s="31"/>
      <c r="J237" s="31"/>
      <c r="K237" s="31"/>
      <c r="L237" s="56">
        <v>92.018507772391459</v>
      </c>
      <c r="M237" s="35">
        <f t="shared" si="72"/>
        <v>91.048100045296636</v>
      </c>
      <c r="N237" s="35">
        <f t="shared" si="81"/>
        <v>7.3665493229679632E-3</v>
      </c>
      <c r="O237" s="35">
        <f t="shared" si="73"/>
        <v>-3.610376193708889E-3</v>
      </c>
      <c r="P237" s="35">
        <f t="shared" si="74"/>
        <v>2.1645940034376935E-4</v>
      </c>
      <c r="Q237" s="31"/>
      <c r="R237" s="31"/>
      <c r="S237" s="31"/>
      <c r="T237" s="31"/>
      <c r="U237" s="31"/>
      <c r="V237" s="36"/>
      <c r="W237" s="36"/>
      <c r="X237" s="36"/>
      <c r="Y237" s="36"/>
      <c r="Z237" s="36"/>
      <c r="AA237" s="36"/>
      <c r="AB237" s="36"/>
      <c r="AC237" s="36"/>
      <c r="AD237" s="36"/>
      <c r="AE237" s="36"/>
      <c r="AF237" s="31"/>
      <c r="AG237" s="31"/>
      <c r="AH237" s="31"/>
      <c r="AI237" s="31"/>
      <c r="AJ237" s="31"/>
      <c r="AK237" s="31"/>
      <c r="AL237" s="31"/>
      <c r="AM237" s="31"/>
      <c r="AN237" s="31"/>
      <c r="AO237" s="31"/>
      <c r="AP237" s="31">
        <v>55</v>
      </c>
      <c r="AQ237" s="37">
        <f t="shared" si="179"/>
        <v>54.831540257857625</v>
      </c>
      <c r="AR237" s="46">
        <f t="shared" si="180"/>
        <v>0.78256561967761773</v>
      </c>
      <c r="AS237" s="37">
        <f t="shared" si="181"/>
        <v>-1.4424537541499702</v>
      </c>
      <c r="AT237" s="37">
        <f t="shared" si="182"/>
        <v>-0.16027389316891763</v>
      </c>
      <c r="AU237" s="31">
        <v>75</v>
      </c>
      <c r="AV237" s="37">
        <f t="shared" si="162"/>
        <v>79.519756471549371</v>
      </c>
      <c r="AW237" s="46">
        <f t="shared" si="165"/>
        <v>0.36091380618633839</v>
      </c>
      <c r="AX237" s="37">
        <f t="shared" si="166"/>
        <v>-0.56314432817657478</v>
      </c>
      <c r="AY237" s="37">
        <f t="shared" si="163"/>
        <v>6.13284277011839E-2</v>
      </c>
      <c r="AZ237" s="31"/>
      <c r="BA237" s="31"/>
      <c r="BB237" s="31"/>
      <c r="BC237" s="31"/>
      <c r="BD237" s="31"/>
      <c r="BE237" s="34">
        <v>98.1</v>
      </c>
      <c r="BF237" s="38">
        <f t="shared" si="63"/>
        <v>98.979651168529955</v>
      </c>
      <c r="BG237" s="35">
        <f t="shared" si="71"/>
        <v>6.1911965616533149E-4</v>
      </c>
      <c r="BH237" s="38">
        <f t="shared" si="64"/>
        <v>-1.2053145242198534E-3</v>
      </c>
      <c r="BI237" s="38">
        <f t="shared" si="65"/>
        <v>2.9319564852832626E-4</v>
      </c>
      <c r="BJ237" s="31"/>
      <c r="BK237" s="31"/>
      <c r="BL237" s="31"/>
      <c r="BM237" s="31"/>
      <c r="BN237" s="31"/>
      <c r="BO237" s="42">
        <v>72</v>
      </c>
      <c r="BP237" s="37">
        <f t="shared" si="176"/>
        <v>73.449301474109816</v>
      </c>
      <c r="BQ237" s="37">
        <f t="shared" si="169"/>
        <v>0.61351949546036877</v>
      </c>
      <c r="BR237" s="37">
        <f t="shared" si="170"/>
        <v>-1.757606449524856</v>
      </c>
      <c r="BS237" s="37">
        <f t="shared" si="171"/>
        <v>0.35066388279734662</v>
      </c>
      <c r="BT237" s="53">
        <v>75.135211267605627</v>
      </c>
      <c r="BU237" s="49">
        <f t="shared" si="110"/>
        <v>78.574601796901035</v>
      </c>
      <c r="BV237" s="35">
        <f t="shared" si="111"/>
        <v>0.14100871643894872</v>
      </c>
      <c r="BW237" s="49">
        <f t="shared" si="112"/>
        <v>-0.22733469178002694</v>
      </c>
      <c r="BX237" s="49">
        <f t="shared" si="113"/>
        <v>3.8821151408113624E-2</v>
      </c>
      <c r="BY237" s="32"/>
      <c r="BZ237" s="54"/>
      <c r="CA237" s="54">
        <f t="shared" si="177"/>
        <v>-1.2074446681125823</v>
      </c>
      <c r="CB237" s="54">
        <f t="shared" si="167"/>
        <v>0.61475175093087409</v>
      </c>
      <c r="CC237" s="31">
        <v>87</v>
      </c>
      <c r="CD237" s="37">
        <f t="shared" si="168"/>
        <v>91.563360351799219</v>
      </c>
      <c r="CE237" s="37">
        <f t="shared" si="173"/>
        <v>0.26439216947221611</v>
      </c>
      <c r="CF237" s="37">
        <f t="shared" si="174"/>
        <v>-1.2529364441570334</v>
      </c>
      <c r="CG237" s="37">
        <f t="shared" si="175"/>
        <v>0.68205385494382431</v>
      </c>
      <c r="CH237" s="34">
        <v>88.5</v>
      </c>
      <c r="CI237" s="49">
        <f t="shared" si="155"/>
        <v>89.927403795861707</v>
      </c>
      <c r="CJ237" s="49">
        <f t="shared" si="164"/>
        <v>0.33862738405055404</v>
      </c>
      <c r="CK237" s="49">
        <f t="shared" si="156"/>
        <v>-1.4245264375581224</v>
      </c>
      <c r="CL237" s="49">
        <f t="shared" si="157"/>
        <v>0.65833819621690837</v>
      </c>
      <c r="CM237" s="33"/>
      <c r="CN237" s="33"/>
      <c r="CO237" s="33"/>
      <c r="CP237" s="33"/>
      <c r="CQ237" s="34">
        <v>80.764509149777297</v>
      </c>
      <c r="CR237" s="35">
        <f t="shared" si="36"/>
        <v>79.96065156819499</v>
      </c>
      <c r="CS237" s="35">
        <f t="shared" si="37"/>
        <v>1.790807799717509E-2</v>
      </c>
      <c r="CT237" s="35">
        <f t="shared" si="38"/>
        <v>-1.5067745233642777E-2</v>
      </c>
      <c r="CU237" s="35">
        <f t="shared" si="39"/>
        <v>1.5298251381190022E-3</v>
      </c>
      <c r="CV237" s="34">
        <v>83.136884558968205</v>
      </c>
      <c r="CW237" s="35">
        <f t="shared" si="141"/>
        <v>82.655006167859995</v>
      </c>
      <c r="CX237" s="35">
        <f t="shared" si="142"/>
        <v>2.0647947544973677E-2</v>
      </c>
      <c r="CY237" s="35">
        <f t="shared" si="143"/>
        <v>-1.1823867774666036E-2</v>
      </c>
      <c r="CZ237" s="35">
        <f t="shared" si="144"/>
        <v>7.9777564784683545E-4</v>
      </c>
      <c r="DA237" s="34">
        <v>65.092999436523968</v>
      </c>
      <c r="DB237" s="35">
        <f t="shared" si="40"/>
        <v>61.641495821266652</v>
      </c>
      <c r="DC237" s="35">
        <f t="shared" si="41"/>
        <v>5.5346996327174602E-2</v>
      </c>
      <c r="DD237" s="35">
        <f t="shared" si="42"/>
        <v>-3.028377259038274E-2</v>
      </c>
      <c r="DE237" s="35">
        <f t="shared" si="43"/>
        <v>1.5905129217887632E-3</v>
      </c>
      <c r="DF237" s="31">
        <v>77</v>
      </c>
      <c r="DG237" s="50">
        <f t="shared" si="114"/>
        <v>87.987681202212755</v>
      </c>
      <c r="DH237" s="37">
        <f t="shared" si="115"/>
        <v>6.033696768932554E-4</v>
      </c>
      <c r="DI237" s="50">
        <f t="shared" si="116"/>
        <v>-1.8911143943695255E-3</v>
      </c>
      <c r="DJ237" s="50">
        <f t="shared" si="117"/>
        <v>7.4069681050355099E-4</v>
      </c>
      <c r="DK237" s="53">
        <v>99.3</v>
      </c>
      <c r="DL237" s="38">
        <f t="shared" si="75"/>
        <v>99.744825630322737</v>
      </c>
      <c r="DM237" s="38">
        <f t="shared" si="76"/>
        <v>2.6551222355806364E-3</v>
      </c>
      <c r="DN237" s="38">
        <f t="shared" si="77"/>
        <v>-1.7635975870658163E-3</v>
      </c>
      <c r="DO237" s="38">
        <f t="shared" si="78"/>
        <v>1.4567506560426188E-4</v>
      </c>
      <c r="DP237" s="31">
        <v>38.299999999999997</v>
      </c>
      <c r="DQ237" s="37">
        <f t="shared" si="188"/>
        <v>35.304527802479676</v>
      </c>
      <c r="DR237" s="37">
        <f t="shared" si="189"/>
        <v>2.0163837728448653</v>
      </c>
      <c r="DS237" s="37">
        <f t="shared" si="190"/>
        <v>2.5244241118117046</v>
      </c>
      <c r="DT237" s="37">
        <f t="shared" si="191"/>
        <v>-4.0333885923554851</v>
      </c>
      <c r="DU237" s="33"/>
      <c r="DV237" s="33"/>
      <c r="DW237" s="33"/>
      <c r="DX237" s="33"/>
      <c r="DY237" s="36">
        <v>68</v>
      </c>
      <c r="DZ237" s="40">
        <f t="shared" si="158"/>
        <v>71.552007444393695</v>
      </c>
      <c r="EA237" s="40">
        <f t="shared" si="159"/>
        <v>0.37657211808794461</v>
      </c>
      <c r="EB237" s="40">
        <f t="shared" si="160"/>
        <v>-0.42493726224396405</v>
      </c>
      <c r="EC237" s="40">
        <f t="shared" si="161"/>
        <v>1.3476010504274579E-2</v>
      </c>
      <c r="ED237" s="31">
        <v>88</v>
      </c>
      <c r="EE237" s="37">
        <f t="shared" si="118"/>
        <v>88.687352096344526</v>
      </c>
      <c r="EF237" s="37">
        <f t="shared" si="119"/>
        <v>9.6616914757030291E-3</v>
      </c>
      <c r="EG237" s="37">
        <f t="shared" si="120"/>
        <v>-1.9041320711501906E-2</v>
      </c>
      <c r="EH237" s="37">
        <f t="shared" si="121"/>
        <v>4.6575364134201942E-3</v>
      </c>
      <c r="EI237" s="31"/>
      <c r="EJ237" s="37"/>
      <c r="EK237" s="37">
        <f t="shared" si="123"/>
        <v>0.23907040307783026</v>
      </c>
      <c r="EL237" s="37">
        <f t="shared" si="124"/>
        <v>-0.19958412548582199</v>
      </c>
      <c r="EM237" s="37">
        <f t="shared" si="125"/>
        <v>5.6630130604506277E-3</v>
      </c>
      <c r="EN237" s="34">
        <v>94.355528169014093</v>
      </c>
      <c r="EO237" s="35">
        <f t="shared" si="90"/>
        <v>98.031440373075995</v>
      </c>
      <c r="EP237" s="35">
        <f t="shared" si="91"/>
        <v>1.1739411536949731E-2</v>
      </c>
      <c r="EQ237" s="35">
        <f t="shared" si="92"/>
        <v>-2.3841249687121965E-2</v>
      </c>
      <c r="ER237" s="35">
        <f t="shared" si="93"/>
        <v>6.0064649152130768E-3</v>
      </c>
      <c r="ES237" s="52">
        <v>46.590899999999998</v>
      </c>
      <c r="ET237" s="37">
        <f t="shared" si="151"/>
        <v>47.571832912062575</v>
      </c>
      <c r="EU237" s="37">
        <f t="shared" si="152"/>
        <v>0.48716635753076754</v>
      </c>
      <c r="EV237" s="37">
        <f t="shared" si="153"/>
        <v>-0.42425187113363477</v>
      </c>
      <c r="EW237" s="37">
        <f t="shared" si="154"/>
        <v>-7.5646721907317471E-2</v>
      </c>
      <c r="EX237" s="57">
        <v>37</v>
      </c>
      <c r="EY237" s="37">
        <f t="shared" si="184"/>
        <v>39.950170851733134</v>
      </c>
      <c r="EZ237" s="37">
        <f t="shared" si="185"/>
        <v>0.70170498990519181</v>
      </c>
      <c r="FA237" s="37">
        <f t="shared" si="186"/>
        <v>-4.4200932172679366</v>
      </c>
      <c r="FB237" s="37">
        <f t="shared" si="187"/>
        <v>2.0164450682941726</v>
      </c>
      <c r="FC237" s="31">
        <v>87</v>
      </c>
      <c r="FD237" s="37">
        <f t="shared" si="134"/>
        <v>86.79765075946932</v>
      </c>
      <c r="FE237" s="37">
        <f t="shared" si="135"/>
        <v>0.1932616553466876</v>
      </c>
      <c r="FF237" s="37">
        <f t="shared" si="136"/>
        <v>-0.20675943535943639</v>
      </c>
      <c r="FG237" s="37">
        <f t="shared" si="137"/>
        <v>1.9303020286120371E-2</v>
      </c>
      <c r="FH237" s="36"/>
      <c r="FI237" s="36"/>
      <c r="FJ237" s="36"/>
      <c r="FK237" s="36"/>
      <c r="FL237" s="36"/>
      <c r="FM237" s="36"/>
      <c r="FN237" s="36"/>
      <c r="FO237" s="36"/>
      <c r="FP237" s="36"/>
      <c r="FQ237" s="36"/>
      <c r="FR237" s="53">
        <v>99.805000000000007</v>
      </c>
      <c r="FS237" s="38">
        <f t="shared" si="130"/>
        <v>99.999278701395468</v>
      </c>
      <c r="FT237" s="38">
        <f t="shared" si="131"/>
        <v>1.6183346907575485E-5</v>
      </c>
      <c r="FU237" s="38">
        <f t="shared" si="132"/>
        <v>-2.3237983394113992E-5</v>
      </c>
      <c r="FV237" s="38">
        <f t="shared" si="133"/>
        <v>4.1709240142020752E-6</v>
      </c>
      <c r="FW237" s="36"/>
      <c r="FX237" s="36"/>
      <c r="FY237" s="36"/>
      <c r="FZ237" s="36"/>
      <c r="GA237" s="36"/>
      <c r="GB237" s="33"/>
      <c r="GC237" s="33"/>
      <c r="GD237" s="33"/>
      <c r="GE237" s="33"/>
      <c r="GF237" s="55">
        <v>17</v>
      </c>
      <c r="GG237" s="37">
        <f t="shared" si="183"/>
        <v>29.806325334793453</v>
      </c>
      <c r="GH237" s="37"/>
      <c r="GI237" s="37"/>
      <c r="GJ237" s="31"/>
      <c r="GK237" s="31"/>
      <c r="GL237" s="31"/>
      <c r="GM237" s="31"/>
      <c r="GN237" s="31"/>
      <c r="GO237" s="37"/>
      <c r="GP237" s="37">
        <f t="shared" ref="GP237:GP245" si="197">((GN$2*GN$5*GN$3*EXP(GN$3*($A237-$A$236))/(EXP(GN$3*($A237-$A$236))+GN$2)^2)/8)</f>
        <v>0.36200698159755096</v>
      </c>
      <c r="GQ237" s="37">
        <f t="shared" si="192"/>
        <v>1.5924809324155194</v>
      </c>
      <c r="GR237" s="37">
        <f t="shared" si="193"/>
        <v>0.66832212097121857</v>
      </c>
      <c r="GS237" s="31">
        <v>10.88</v>
      </c>
      <c r="GT237" s="37">
        <f t="shared" si="194"/>
        <v>11.003462735467595</v>
      </c>
      <c r="GU237" s="37">
        <f t="shared" ref="GU237:GU245" si="198">((GS$2*GS$5*GS$3*EXP(GS$3*($A237-$A$236))/(EXP(GS$3*($A237-$A$236))+GS$2)^2)/8)</f>
        <v>0.64850950311047273</v>
      </c>
      <c r="GV237" s="37">
        <f t="shared" si="195"/>
        <v>2.038309541008998</v>
      </c>
      <c r="GW237" s="37">
        <f t="shared" si="196"/>
        <v>0.41622779399351878</v>
      </c>
      <c r="GX237" s="33"/>
      <c r="GY237" s="33"/>
      <c r="GZ237" s="33"/>
      <c r="HA237" s="33"/>
      <c r="HB237" s="36"/>
      <c r="HC237" s="36"/>
      <c r="HD237" s="36"/>
      <c r="HE237" s="36"/>
      <c r="HF237" s="36"/>
      <c r="HG237" s="36"/>
      <c r="HH237" s="39"/>
      <c r="HI237" s="39"/>
      <c r="HJ237" s="39">
        <f t="shared" si="88"/>
        <v>-5.2528735390172786E-3</v>
      </c>
      <c r="HK237" s="39">
        <f t="shared" si="89"/>
        <v>2.6883746209110997E-4</v>
      </c>
      <c r="HL237" s="31">
        <v>98.2</v>
      </c>
      <c r="HM237" s="45">
        <f t="shared" si="178"/>
        <v>98.999999815056128</v>
      </c>
      <c r="HN237" s="45">
        <f t="shared" si="58"/>
        <v>8.5966855806828345E-9</v>
      </c>
      <c r="HO237" s="45">
        <f t="shared" si="45"/>
        <v>-2.5574203629309567E-8</v>
      </c>
      <c r="HP237" s="45">
        <f t="shared" si="46"/>
        <v>9.5100588868138901E-9</v>
      </c>
      <c r="HQ237" s="31"/>
      <c r="HR237" s="31"/>
      <c r="HS237" s="31"/>
      <c r="HT237" s="31"/>
      <c r="HU237" s="31"/>
      <c r="HV237" s="31">
        <v>64</v>
      </c>
      <c r="HW237" s="37">
        <f t="shared" si="145"/>
        <v>71.537412435208438</v>
      </c>
      <c r="HX237" s="37">
        <f t="shared" si="149"/>
        <v>0.57814903398855955</v>
      </c>
      <c r="HY237" s="37">
        <f t="shared" si="146"/>
        <v>-0.74640182153332557</v>
      </c>
      <c r="HZ237" s="37">
        <f t="shared" si="147"/>
        <v>-1.4731656300295248E-2</v>
      </c>
      <c r="IA237" s="31">
        <v>77.28</v>
      </c>
      <c r="IB237" s="37"/>
      <c r="IC237" s="37"/>
      <c r="ID237" s="37"/>
      <c r="IE237" s="37"/>
    </row>
    <row r="238" spans="1:239" x14ac:dyDescent="0.25">
      <c r="A238">
        <v>2009</v>
      </c>
      <c r="B238" s="34">
        <v>87.106237590111448</v>
      </c>
      <c r="C238" s="35">
        <f t="shared" si="33"/>
        <v>85.879217600667204</v>
      </c>
      <c r="D238" s="35">
        <f t="shared" si="34"/>
        <v>3.7554763271091876E-2</v>
      </c>
      <c r="E238" s="35">
        <f t="shared" si="35"/>
        <v>-2.7872166951851074E-2</v>
      </c>
      <c r="F238" s="35">
        <f t="shared" ref="F238:F244" si="199">(B$2*B$5*B$3^3*EXP(B$3*($A238-$A$174))*(EXP(2*B$3*($A238-$A$174))-4*B$2*EXP(B$3*($A238-$A$174))+B$2^2))/(EXP(B$3*($A238-$A$174))+B$2)^4</f>
        <v>2.3833807635389582E-3</v>
      </c>
      <c r="G238" s="31"/>
      <c r="H238" s="31"/>
      <c r="I238" s="31"/>
      <c r="J238" s="31"/>
      <c r="K238" s="31"/>
      <c r="L238" s="56">
        <v>92.18467702985528</v>
      </c>
      <c r="M238" s="35">
        <f t="shared" si="72"/>
        <v>91.105262817252452</v>
      </c>
      <c r="N238" s="35">
        <f t="shared" si="81"/>
        <v>6.928526117401833E-3</v>
      </c>
      <c r="O238" s="35">
        <f t="shared" si="73"/>
        <v>-3.4000081108348543E-3</v>
      </c>
      <c r="P238" s="35">
        <f t="shared" si="74"/>
        <v>2.043809142964692E-4</v>
      </c>
      <c r="Q238" s="31"/>
      <c r="R238" s="31"/>
      <c r="S238" s="31"/>
      <c r="T238" s="31"/>
      <c r="U238" s="31"/>
      <c r="V238" s="36"/>
      <c r="W238" s="36"/>
      <c r="X238" s="36"/>
      <c r="Y238" s="36"/>
      <c r="Z238" s="36"/>
      <c r="AA238" s="36"/>
      <c r="AB238" s="36"/>
      <c r="AC238" s="36"/>
      <c r="AD238" s="36"/>
      <c r="AE238" s="36"/>
      <c r="AF238" s="31"/>
      <c r="AG238" s="31"/>
      <c r="AH238" s="31"/>
      <c r="AI238" s="31"/>
      <c r="AJ238" s="31"/>
      <c r="AK238" s="31"/>
      <c r="AL238" s="31"/>
      <c r="AM238" s="31"/>
      <c r="AN238" s="31"/>
      <c r="AO238" s="31"/>
      <c r="AP238" s="31">
        <v>63</v>
      </c>
      <c r="AQ238" s="37">
        <f t="shared" si="179"/>
        <v>60.35872183852883</v>
      </c>
      <c r="AR238" s="46">
        <f t="shared" si="180"/>
        <v>0.59938135593613817</v>
      </c>
      <c r="AS238" s="37">
        <f t="shared" si="181"/>
        <v>-1.4379129035116327</v>
      </c>
      <c r="AT238" s="37">
        <f t="shared" si="182"/>
        <v>0.14220603031297446</v>
      </c>
      <c r="AU238" s="31">
        <v>84</v>
      </c>
      <c r="AV238" s="37">
        <f t="shared" si="162"/>
        <v>82.136297795461616</v>
      </c>
      <c r="AW238" s="46">
        <f t="shared" si="165"/>
        <v>0.2946323773057466</v>
      </c>
      <c r="AX238" s="37">
        <f t="shared" si="166"/>
        <v>-0.4956093494529431</v>
      </c>
      <c r="AY238" s="37">
        <f t="shared" si="163"/>
        <v>7.1882724740135087E-2</v>
      </c>
      <c r="AZ238" s="31"/>
      <c r="BA238" s="31"/>
      <c r="BB238" s="31"/>
      <c r="BC238" s="31"/>
      <c r="BD238" s="31"/>
      <c r="BE238" s="34">
        <v>98.679577464788736</v>
      </c>
      <c r="BF238" s="38">
        <f t="shared" si="63"/>
        <v>98.984047503699628</v>
      </c>
      <c r="BG238" s="35">
        <f t="shared" si="71"/>
        <v>4.8538132124634523E-4</v>
      </c>
      <c r="BH238" s="38">
        <f t="shared" si="64"/>
        <v>-9.4503402018346501E-4</v>
      </c>
      <c r="BI238" s="38">
        <f t="shared" si="65"/>
        <v>2.2992266666763231E-4</v>
      </c>
      <c r="BJ238" s="31"/>
      <c r="BK238" s="31"/>
      <c r="BL238" s="31"/>
      <c r="BM238" s="31"/>
      <c r="BN238" s="31"/>
      <c r="BO238" s="42">
        <v>77</v>
      </c>
      <c r="BP238" s="37">
        <f t="shared" si="176"/>
        <v>77.542432907842496</v>
      </c>
      <c r="BQ238" s="37">
        <f t="shared" si="169"/>
        <v>0.41818556818966446</v>
      </c>
      <c r="BR238" s="37">
        <f t="shared" si="170"/>
        <v>-1.3564559972257471</v>
      </c>
      <c r="BS238" s="37">
        <f t="shared" si="171"/>
        <v>0.42048674482999859</v>
      </c>
      <c r="BT238" s="53">
        <v>75.880281690140833</v>
      </c>
      <c r="BU238" s="49">
        <f t="shared" si="110"/>
        <v>79.595316542238436</v>
      </c>
      <c r="BV238" s="35">
        <f t="shared" si="111"/>
        <v>0.11493841382675951</v>
      </c>
      <c r="BW238" s="49">
        <f t="shared" si="112"/>
        <v>-0.19046138702780627</v>
      </c>
      <c r="BX238" s="49">
        <f t="shared" si="113"/>
        <v>3.4805109858573297E-2</v>
      </c>
      <c r="BY238" s="32">
        <v>92</v>
      </c>
      <c r="BZ238" s="54">
        <f t="shared" si="172"/>
        <v>93.863403574518586</v>
      </c>
      <c r="CA238" s="54">
        <f>-((BY$2*BY$5*(BY$3^2)*EXP(BY$3*($A238-$A$227))*(EXP(BY$3*($A238-$A$227))-BY$2))/((EXP(BY$3*($A238-$A$227))+BY$2)^3))</f>
        <v>-0.70856191898159848</v>
      </c>
      <c r="CB238" s="54">
        <f t="shared" si="167"/>
        <v>0.39159171370677787</v>
      </c>
      <c r="CC238" s="31">
        <v>92</v>
      </c>
      <c r="CD238" s="37">
        <f t="shared" si="168"/>
        <v>93.153766718768793</v>
      </c>
      <c r="CE238" s="37">
        <f t="shared" si="173"/>
        <v>0.14450399886415921</v>
      </c>
      <c r="CF238" s="37">
        <f t="shared" si="174"/>
        <v>-0.70951130545162178</v>
      </c>
      <c r="CG238" s="37">
        <f t="shared" si="175"/>
        <v>0.41749447251372501</v>
      </c>
      <c r="CH238" s="34">
        <v>91.6</v>
      </c>
      <c r="CI238" s="49">
        <f t="shared" si="155"/>
        <v>92.025164757568092</v>
      </c>
      <c r="CJ238" s="49">
        <f t="shared" si="164"/>
        <v>0.19733921803013132</v>
      </c>
      <c r="CK238" s="49">
        <f t="shared" si="156"/>
        <v>-0.87110960570093265</v>
      </c>
      <c r="CL238" s="49">
        <f t="shared" si="157"/>
        <v>0.44984725947789123</v>
      </c>
      <c r="CM238" s="33"/>
      <c r="CN238" s="33"/>
      <c r="CO238" s="33"/>
      <c r="CP238" s="33"/>
      <c r="CQ238" s="34">
        <v>81.306012199703062</v>
      </c>
      <c r="CR238" s="35">
        <f t="shared" si="36"/>
        <v>80.096631398969308</v>
      </c>
      <c r="CS238" s="35">
        <f t="shared" si="37"/>
        <v>1.6117289480574091E-2</v>
      </c>
      <c r="CT238" s="35">
        <f t="shared" si="38"/>
        <v>-1.3607895867666074E-2</v>
      </c>
      <c r="CU238" s="35">
        <f t="shared" si="39"/>
        <v>1.3916707018136547E-3</v>
      </c>
      <c r="CV238" s="34">
        <v>83.512512745290948</v>
      </c>
      <c r="CW238" s="35">
        <f t="shared" si="141"/>
        <v>82.814408846182488</v>
      </c>
      <c r="CX238" s="35">
        <f t="shared" si="142"/>
        <v>1.9218861435109969E-2</v>
      </c>
      <c r="CY238" s="35">
        <f t="shared" si="143"/>
        <v>-1.1049148108519286E-2</v>
      </c>
      <c r="CZ238" s="35">
        <f t="shared" si="144"/>
        <v>7.519485640562879E-4</v>
      </c>
      <c r="DA238" s="34">
        <v>65.813999248698636</v>
      </c>
      <c r="DB238" s="35">
        <f t="shared" si="40"/>
        <v>62.06939446349628</v>
      </c>
      <c r="DC238" s="35">
        <f t="shared" si="41"/>
        <v>5.1660655246955185E-2</v>
      </c>
      <c r="DD238" s="35">
        <f t="shared" si="42"/>
        <v>-2.8700402446323495E-2</v>
      </c>
      <c r="DE238" s="35">
        <f t="shared" si="43"/>
        <v>1.5742406064582618E-3</v>
      </c>
      <c r="DF238" s="31">
        <v>81</v>
      </c>
      <c r="DG238" s="50">
        <f t="shared" si="114"/>
        <v>87.991674857343313</v>
      </c>
      <c r="DH238" s="37">
        <f t="shared" si="115"/>
        <v>4.077805899443932E-4</v>
      </c>
      <c r="DI238" s="50">
        <f t="shared" si="116"/>
        <v>-1.2782043691524536E-3</v>
      </c>
      <c r="DJ238" s="50">
        <f t="shared" si="117"/>
        <v>5.0072797508903108E-4</v>
      </c>
      <c r="DK238" s="53">
        <v>99.313095898252328</v>
      </c>
      <c r="DL238" s="38">
        <f t="shared" si="75"/>
        <v>99.765208600280616</v>
      </c>
      <c r="DM238" s="38">
        <f t="shared" si="76"/>
        <v>2.443534040613456E-3</v>
      </c>
      <c r="DN238" s="38">
        <f t="shared" si="77"/>
        <v>-1.6237205442415307E-3</v>
      </c>
      <c r="DO238" s="38">
        <f t="shared" si="78"/>
        <v>1.3423182399220586E-4</v>
      </c>
      <c r="DP238" s="31">
        <v>50</v>
      </c>
      <c r="DQ238" s="37">
        <f t="shared" si="188"/>
        <v>51.949980401497264</v>
      </c>
      <c r="DR238" s="37">
        <f t="shared" si="189"/>
        <v>2.0472880465083443</v>
      </c>
      <c r="DS238" s="37">
        <f t="shared" si="190"/>
        <v>-2.0765824115634408</v>
      </c>
      <c r="DT238" s="37">
        <f t="shared" si="191"/>
        <v>-4.3019463305480388</v>
      </c>
      <c r="DU238" s="33">
        <v>34</v>
      </c>
      <c r="DV238" s="47">
        <f t="shared" ref="DV238:DV243" si="200">DU$5/(1+DU$2*EXP(-DU$3*($A238-$A$238)))</f>
        <v>32.201313642575954</v>
      </c>
      <c r="DW238" s="47">
        <f t="shared" ref="DW238:DW243" si="201">-((DU$2*DU$5*(DU$3^2)*EXP(DU$3*($A238-$A$238))*(EXP(DU$3*($A238-$A$238))-DU$2))/((EXP(DU$3*($A238-$A$238))+DU$2)^3))</f>
        <v>-0.25180902196089422</v>
      </c>
      <c r="DX238" s="47">
        <f t="shared" ref="DX238:DX243" si="202">(DU$2*DU$5*DU$3^3*EXP(DU$3*($A238-$A$238))*(EXP(2*DU$3*($A238-$A$238))-4*DU$2*EXP(DU$3*($A238-$A$238))+DU$2^2))/(EXP(DU$3*($A238-$A$238))+DU$2)^4</f>
        <v>-2.0957253303532055</v>
      </c>
      <c r="DY238" s="36">
        <v>70</v>
      </c>
      <c r="DZ238" s="40">
        <f t="shared" si="158"/>
        <v>74.355050793977739</v>
      </c>
      <c r="EA238" s="40">
        <f t="shared" si="159"/>
        <v>0.32463536989011926</v>
      </c>
      <c r="EB238" s="40">
        <f t="shared" si="160"/>
        <v>-0.40359911646170354</v>
      </c>
      <c r="EC238" s="40">
        <f t="shared" si="161"/>
        <v>2.8190558736899136E-2</v>
      </c>
      <c r="ED238" s="31">
        <v>80</v>
      </c>
      <c r="EE238" s="37">
        <f t="shared" si="118"/>
        <v>88.755856551699353</v>
      </c>
      <c r="EF238" s="37">
        <f t="shared" si="119"/>
        <v>7.5505406402706565E-3</v>
      </c>
      <c r="EG238" s="37">
        <f t="shared" si="120"/>
        <v>-1.4903721464978079E-2</v>
      </c>
      <c r="EH238" s="37">
        <f t="shared" si="121"/>
        <v>3.6568933253355025E-3</v>
      </c>
      <c r="EI238" s="31"/>
      <c r="EJ238" s="37"/>
      <c r="EK238" s="37">
        <f t="shared" si="123"/>
        <v>0.21455715864697897</v>
      </c>
      <c r="EL238" s="37">
        <f t="shared" si="124"/>
        <v>-0.19202695404760781</v>
      </c>
      <c r="EM238" s="37">
        <f t="shared" si="125"/>
        <v>9.2687437557232803E-3</v>
      </c>
      <c r="EN238" s="34">
        <v>95.950704225352112</v>
      </c>
      <c r="EO238" s="35">
        <f t="shared" si="90"/>
        <v>98.114376912233794</v>
      </c>
      <c r="EP238" s="35">
        <f t="shared" si="91"/>
        <v>9.1054024117183819E-3</v>
      </c>
      <c r="EQ238" s="35">
        <f t="shared" si="92"/>
        <v>-1.8523319750803846E-2</v>
      </c>
      <c r="ER238" s="35">
        <f t="shared" si="93"/>
        <v>4.6827145327713073E-3</v>
      </c>
      <c r="ES238" s="52">
        <v>51.590899999999998</v>
      </c>
      <c r="ET238" s="37">
        <f t="shared" si="151"/>
        <v>51.246416777152774</v>
      </c>
      <c r="EU238" s="37">
        <f t="shared" si="152"/>
        <v>0.43039697946326766</v>
      </c>
      <c r="EV238" s="37">
        <f t="shared" si="153"/>
        <v>-0.47629504626091113</v>
      </c>
      <c r="EW238" s="37">
        <f t="shared" si="154"/>
        <v>-2.9204370146418589E-2</v>
      </c>
      <c r="EX238" s="57">
        <v>45</v>
      </c>
      <c r="EY238" s="37">
        <f t="shared" si="184"/>
        <v>43.725172045987016</v>
      </c>
      <c r="EZ238" s="37">
        <f t="shared" si="185"/>
        <v>0.28878384683053859</v>
      </c>
      <c r="FA238" s="37">
        <f t="shared" si="186"/>
        <v>-2.2241999426377976</v>
      </c>
      <c r="FB238" s="37">
        <f t="shared" si="187"/>
        <v>1.8934003279727805</v>
      </c>
      <c r="FC238" s="31">
        <v>91</v>
      </c>
      <c r="FD238" s="37">
        <f t="shared" si="134"/>
        <v>88.243605708500311</v>
      </c>
      <c r="FE238" s="37">
        <f t="shared" si="135"/>
        <v>0.16863436938360671</v>
      </c>
      <c r="FF238" s="37">
        <f t="shared" si="136"/>
        <v>-0.18722371841804042</v>
      </c>
      <c r="FG238" s="37">
        <f t="shared" si="137"/>
        <v>1.9627575501022787E-2</v>
      </c>
      <c r="FH238" s="36"/>
      <c r="FI238" s="36"/>
      <c r="FJ238" s="36"/>
      <c r="FK238" s="36"/>
      <c r="FL238" s="36"/>
      <c r="FM238" s="36"/>
      <c r="FN238" s="36"/>
      <c r="FO238" s="36"/>
      <c r="FP238" s="36"/>
      <c r="FQ238" s="36"/>
      <c r="FR238" s="53">
        <v>99.753143838434426</v>
      </c>
      <c r="FS238" s="38">
        <f t="shared" si="130"/>
        <v>99.999397214228068</v>
      </c>
      <c r="FT238" s="38">
        <f t="shared" si="131"/>
        <v>1.3524361142480368E-5</v>
      </c>
      <c r="FU238" s="38">
        <f t="shared" si="132"/>
        <v>-1.9419939915531028E-5</v>
      </c>
      <c r="FV238" s="38">
        <f t="shared" si="133"/>
        <v>3.4856500396445299E-6</v>
      </c>
      <c r="FW238" s="36"/>
      <c r="FX238" s="36"/>
      <c r="FY238" s="36"/>
      <c r="FZ238" s="36"/>
      <c r="GA238" s="36"/>
      <c r="GB238" s="33">
        <v>50</v>
      </c>
      <c r="GC238" s="47">
        <f t="shared" ref="GC238:GC243" si="203">GB$5/(1+GB$2*EXP(-GB$3*($A238-$A$238)))</f>
        <v>49.770599423933064</v>
      </c>
      <c r="GD238" s="47">
        <f t="shared" ref="GD238:GD243" si="204">-((GB$2*GB$5*(GB$3^2)*EXP(GB$3*($A238-$A$238))*(EXP(GB$3*($A238-$A$238))-GB$2))/((EXP(GB$3*($A238-$A$238))+GB$2)^3))</f>
        <v>-4.5337685246968</v>
      </c>
      <c r="GE238" s="47">
        <f t="shared" ref="GE238:GE243" si="205">(GB$2*GB$5*GB$3^3*EXP(GB$3*($A238-$A$238))*(EXP(2*GB$3*($A238-$A$238))-4*GB$2*EXP(GB$3*($A238-$A$238))+GB$2^2))/(EXP(GB$3*($A238-$A$238))+GB$2)^4</f>
        <v>-2.5293025318953282</v>
      </c>
      <c r="GF238" s="31">
        <v>41</v>
      </c>
      <c r="GG238" s="37">
        <f t="shared" si="183"/>
        <v>41.408647589309012</v>
      </c>
      <c r="GH238" s="37">
        <f t="shared" ref="GH238:GH243" si="206">-((GF$2*GF$5*(GF$3^2)*EXP(GF$3*($A238-$A$238))*(EXP(GF$3*($A238-$A$238))-GF$2))/((EXP(GF$3*($A238-$A$238))+GF$2)^3))</f>
        <v>0.42173927528955141</v>
      </c>
      <c r="GI238" s="37">
        <f t="shared" ref="GI238:GI243" si="207">(GF$2*GF$5*GF$3^3*EXP(GF$3*($A238-$A$238))*(EXP(2*GF$3*($A238-$A$238))-4*GF$2*EXP(GF$3*($A238-$A$238))+GF$2^2))/(EXP(GF$3*($A238-$A$238))+GF$2)^4</f>
        <v>0.25108495351330795</v>
      </c>
      <c r="GJ238" s="31">
        <v>18</v>
      </c>
      <c r="GK238" s="37">
        <f t="shared" ref="GK238:GK243" si="208">GJ$5/(1+GJ$2*EXP(-GJ$3*($A238-$A$238)))</f>
        <v>17.582861392924102</v>
      </c>
      <c r="GL238" s="37">
        <f t="shared" ref="GL238:GL243" si="209">-((GJ$2*GJ$5*(GJ$3^2)*EXP(GJ$3*($A238-$A$238))*(EXP(GJ$3*($A238-$A$238))-GJ$2))/((EXP(GJ$3*($A238-$A$238))+GJ$2)^3))</f>
        <v>-0.64592154201350171</v>
      </c>
      <c r="GM238" s="37">
        <f t="shared" ref="GM238:GM243" si="210">(GJ$2*GJ$5*GJ$3^3*EXP(GJ$3*($A238-$A$238))*(EXP(2*GJ$3*($A238-$A$238))-4*GJ$2*EXP(GJ$3*($A238-$A$238))+GJ$2^2))/(EXP(GJ$3*($A238-$A$238))+GJ$2)^4</f>
        <v>-2.8767613113069941</v>
      </c>
      <c r="GN238" s="31">
        <v>8.6999999999999993</v>
      </c>
      <c r="GO238" s="37">
        <f>GN$5/(1+GN$2*EXP(-GN$3*($A238-$A$236)))</f>
        <v>8.5588452893963272</v>
      </c>
      <c r="GP238" s="37">
        <f t="shared" si="197"/>
        <v>0.60094514797408805</v>
      </c>
      <c r="GQ238" s="37">
        <f t="shared" si="192"/>
        <v>2.1918115552576123</v>
      </c>
      <c r="GR238" s="37">
        <f t="shared" si="193"/>
        <v>0.42786755032287987</v>
      </c>
      <c r="GS238" s="31">
        <v>17.62</v>
      </c>
      <c r="GT238" s="37">
        <f t="shared" si="194"/>
        <v>17.264339866464386</v>
      </c>
      <c r="GU238" s="37">
        <f t="shared" si="198"/>
        <v>0.92097843781497168</v>
      </c>
      <c r="GV238" s="37">
        <f t="shared" si="195"/>
        <v>2.2355841215436953</v>
      </c>
      <c r="GW238" s="37">
        <f t="shared" si="196"/>
        <v>-9.7315606476784985E-2</v>
      </c>
      <c r="GX238" s="33"/>
      <c r="GY238" s="33"/>
      <c r="GZ238" s="33"/>
      <c r="HA238" s="33"/>
      <c r="HB238" s="36"/>
      <c r="HC238" s="36"/>
      <c r="HD238" s="36"/>
      <c r="HE238" s="36"/>
      <c r="HF238" s="36"/>
      <c r="HG238" s="36">
        <v>83</v>
      </c>
      <c r="HH238" s="39"/>
      <c r="HI238" s="39"/>
      <c r="HJ238" s="39">
        <f t="shared" si="88"/>
        <v>-4.9902247717728927E-3</v>
      </c>
      <c r="HK238" s="39">
        <f t="shared" si="89"/>
        <v>2.5653464039094345E-4</v>
      </c>
      <c r="HL238" s="31">
        <v>98</v>
      </c>
      <c r="HM238" s="45">
        <f t="shared" si="178"/>
        <v>98.999999872490491</v>
      </c>
      <c r="HN238" s="45">
        <f t="shared" si="58"/>
        <v>5.9269831546124314E-9</v>
      </c>
      <c r="HO238" s="45">
        <f t="shared" si="45"/>
        <v>-1.763212959887971E-8</v>
      </c>
      <c r="HP238" s="45">
        <f t="shared" si="46"/>
        <v>6.5567082207098216E-9</v>
      </c>
      <c r="HQ238" s="31"/>
      <c r="HR238" s="31"/>
      <c r="HS238" s="31"/>
      <c r="HT238" s="31"/>
      <c r="HU238" s="31"/>
      <c r="HV238" s="31">
        <v>81</v>
      </c>
      <c r="HW238" s="37">
        <f t="shared" si="145"/>
        <v>75.789601187513455</v>
      </c>
      <c r="HX238" s="37">
        <f t="shared" si="149"/>
        <v>0.4852319034456864</v>
      </c>
      <c r="HY238" s="37">
        <f t="shared" si="146"/>
        <v>-0.73075203313757608</v>
      </c>
      <c r="HZ238" s="37">
        <f t="shared" si="147"/>
        <v>4.233909445231436E-2</v>
      </c>
      <c r="IA238" s="31">
        <v>71.31</v>
      </c>
      <c r="IB238" s="37"/>
      <c r="IC238" s="37"/>
      <c r="ID238" s="37"/>
      <c r="IE238" s="37"/>
    </row>
    <row r="239" spans="1:239" x14ac:dyDescent="0.25">
      <c r="A239">
        <v>2010</v>
      </c>
      <c r="B239" s="34">
        <v>87.9</v>
      </c>
      <c r="C239" s="35">
        <f t="shared" ref="C239:C244" si="211">$B$5/(1+$B$2*EXP(-$B$3*($A239-$A$174)))</f>
        <v>86.166110019940433</v>
      </c>
      <c r="D239" s="35">
        <f t="shared" ref="D239:D244" si="212">(($B$2*$B$5*$B$3*EXP($B$3*($A239-$A$174)))/(EXP($B$3*($A239-$A$174))+$B$2)^2)/8</f>
        <v>3.4216291278674975E-2</v>
      </c>
      <c r="E239" s="35">
        <f t="shared" ref="E239:E244" si="213">-((B$2*B$5*(B$3^2)*EXP(B$3*($A239-$A$174))*(EXP(B$3*($A239-$A$174))-B$2))/((EXP(B$3*($A239-$A$174))+B$2)^3))</f>
        <v>-2.5570505986341047E-2</v>
      </c>
      <c r="F239" s="35">
        <f t="shared" si="199"/>
        <v>2.2206792224869171E-3</v>
      </c>
      <c r="G239" s="31"/>
      <c r="H239" s="31"/>
      <c r="I239" s="31"/>
      <c r="J239" s="31"/>
      <c r="K239" s="31"/>
      <c r="L239" s="56">
        <v>92</v>
      </c>
      <c r="M239" s="35">
        <f t="shared" si="72"/>
        <v>91.159024600364262</v>
      </c>
      <c r="N239" s="35">
        <f t="shared" si="81"/>
        <v>6.5160569122052463E-3</v>
      </c>
      <c r="O239" s="35">
        <f t="shared" si="73"/>
        <v>-3.2014100116296933E-3</v>
      </c>
      <c r="P239" s="35">
        <f t="shared" si="74"/>
        <v>1.9291548177480228E-4</v>
      </c>
      <c r="Q239" s="31"/>
      <c r="R239" s="31"/>
      <c r="S239" s="31"/>
      <c r="T239" s="31"/>
      <c r="U239" s="31"/>
      <c r="V239" s="36"/>
      <c r="W239" s="36"/>
      <c r="X239" s="36"/>
      <c r="Y239" s="36"/>
      <c r="Z239" s="36"/>
      <c r="AA239" s="36"/>
      <c r="AB239" s="36"/>
      <c r="AC239" s="36"/>
      <c r="AD239" s="36"/>
      <c r="AE239" s="36"/>
      <c r="AF239" s="31"/>
      <c r="AG239" s="31"/>
      <c r="AH239" s="31"/>
      <c r="AI239" s="31"/>
      <c r="AJ239" s="31"/>
      <c r="AK239" s="31"/>
      <c r="AL239" s="31"/>
      <c r="AM239" s="31"/>
      <c r="AN239" s="31"/>
      <c r="AO239" s="31"/>
      <c r="AP239" s="31">
        <v>66</v>
      </c>
      <c r="AQ239" s="37">
        <f t="shared" si="179"/>
        <v>64.466133157556541</v>
      </c>
      <c r="AR239" s="46">
        <f t="shared" si="180"/>
        <v>0.43216509858417124</v>
      </c>
      <c r="AS239" s="37">
        <f t="shared" si="181"/>
        <v>-1.215246248227325</v>
      </c>
      <c r="AT239" s="37">
        <f t="shared" si="182"/>
        <v>0.2769232033998873</v>
      </c>
      <c r="AU239" s="31">
        <v>85</v>
      </c>
      <c r="AV239" s="37">
        <f t="shared" si="162"/>
        <v>84.257679709538124</v>
      </c>
      <c r="AW239" s="46">
        <f t="shared" si="165"/>
        <v>0.23723896644773074</v>
      </c>
      <c r="AX239" s="37">
        <f t="shared" si="166"/>
        <v>-0.42249348301239575</v>
      </c>
      <c r="AY239" s="37">
        <f t="shared" si="163"/>
        <v>7.3091800000499155E-2</v>
      </c>
      <c r="AZ239" s="31"/>
      <c r="BA239" s="31"/>
      <c r="BB239" s="31"/>
      <c r="BC239" s="31"/>
      <c r="BD239" s="31"/>
      <c r="BE239" s="34">
        <v>99</v>
      </c>
      <c r="BF239" s="38">
        <f t="shared" si="63"/>
        <v>98.987494137117068</v>
      </c>
      <c r="BG239" s="35">
        <f t="shared" si="71"/>
        <v>3.805249972797562E-4</v>
      </c>
      <c r="BH239" s="38">
        <f t="shared" si="64"/>
        <v>-7.4093109786929992E-4</v>
      </c>
      <c r="BI239" s="38">
        <f t="shared" si="65"/>
        <v>1.8029043659386975E-4</v>
      </c>
      <c r="BJ239" s="31"/>
      <c r="BK239" s="31"/>
      <c r="BL239" s="31"/>
      <c r="BM239" s="31"/>
      <c r="BN239" s="31"/>
      <c r="BO239" s="42">
        <v>80.5</v>
      </c>
      <c r="BP239" s="37">
        <f t="shared" si="176"/>
        <v>80.278354518422617</v>
      </c>
      <c r="BQ239" s="37">
        <f t="shared" si="169"/>
        <v>0.27410962563333446</v>
      </c>
      <c r="BR239" s="37">
        <f t="shared" si="170"/>
        <v>-0.95853890090096017</v>
      </c>
      <c r="BS239" s="37">
        <f t="shared" si="171"/>
        <v>0.36335228647483081</v>
      </c>
      <c r="BT239" s="53">
        <v>76.727592120122139</v>
      </c>
      <c r="BU239" s="49">
        <f t="shared" si="110"/>
        <v>80.425211258387975</v>
      </c>
      <c r="BV239" s="35">
        <f t="shared" si="111"/>
        <v>9.3214437028969893E-2</v>
      </c>
      <c r="BW239" s="49">
        <f t="shared" si="112"/>
        <v>-0.15786380213755158</v>
      </c>
      <c r="BX239" s="49">
        <f t="shared" si="113"/>
        <v>3.0363184599082448E-2</v>
      </c>
      <c r="BY239" s="32">
        <v>94</v>
      </c>
      <c r="BZ239" s="54">
        <f t="shared" si="172"/>
        <v>94.376485989026051</v>
      </c>
      <c r="CA239" s="54">
        <f t="shared" ref="CA239:CA243" si="214">-((BY$2*BY$5*(BY$3^2)*EXP(BY$3*($A239-$A$227))*(EXP(BY$3*($A239-$A$227))-BY$2))/((EXP(BY$3*($A239-$A$227))+BY$2)^3))</f>
        <v>-0.40236924571928862</v>
      </c>
      <c r="CB239" s="54">
        <f t="shared" si="167"/>
        <v>0.23204667309016799</v>
      </c>
      <c r="CC239" s="31">
        <v>94</v>
      </c>
      <c r="CD239" s="37">
        <f t="shared" si="168"/>
        <v>94.016074647025974</v>
      </c>
      <c r="CE239" s="37">
        <f t="shared" si="173"/>
        <v>7.7724356540444975E-2</v>
      </c>
      <c r="CF239" s="37">
        <f t="shared" si="174"/>
        <v>-0.38883292579333256</v>
      </c>
      <c r="CG239" s="37">
        <f t="shared" si="175"/>
        <v>0.23795496397069515</v>
      </c>
      <c r="CH239" s="34">
        <v>93.5</v>
      </c>
      <c r="CI239" s="49">
        <f t="shared" si="155"/>
        <v>93.23550508133583</v>
      </c>
      <c r="CJ239" s="49">
        <f t="shared" si="164"/>
        <v>0.11272625585164471</v>
      </c>
      <c r="CK239" s="49">
        <f t="shared" si="156"/>
        <v>-0.51110092972839405</v>
      </c>
      <c r="CL239" s="49">
        <f t="shared" si="157"/>
        <v>0.27961062890228577</v>
      </c>
      <c r="CM239" s="33"/>
      <c r="CN239" s="33"/>
      <c r="CO239" s="33"/>
      <c r="CP239" s="33"/>
      <c r="CQ239" s="34">
        <v>81.150000000000006</v>
      </c>
      <c r="CR239" s="35">
        <f t="shared" si="36"/>
        <v>80.21899226687448</v>
      </c>
      <c r="CS239" s="35">
        <f t="shared" si="37"/>
        <v>1.4500570263915252E-2</v>
      </c>
      <c r="CT239" s="35">
        <f t="shared" si="38"/>
        <v>-1.2280869628384643E-2</v>
      </c>
      <c r="CU239" s="35">
        <f t="shared" si="39"/>
        <v>1.2641153316752206E-3</v>
      </c>
      <c r="CV239" s="34">
        <v>84.2</v>
      </c>
      <c r="CW239" s="35">
        <f t="shared" si="141"/>
        <v>82.962758629595584</v>
      </c>
      <c r="CX239" s="35">
        <f t="shared" si="142"/>
        <v>1.7883787175350559E-2</v>
      </c>
      <c r="CY239" s="35">
        <f t="shared" si="143"/>
        <v>-1.0319385878445959E-2</v>
      </c>
      <c r="CZ239" s="35">
        <f t="shared" si="144"/>
        <v>7.0787471036054192E-4</v>
      </c>
      <c r="DA239" s="34">
        <v>66.5</v>
      </c>
      <c r="DB239" s="35">
        <f t="shared" si="40"/>
        <v>62.468590870204544</v>
      </c>
      <c r="DC239" s="35">
        <f t="shared" si="41"/>
        <v>4.8170980550807908E-2</v>
      </c>
      <c r="DD239" s="35">
        <f t="shared" si="42"/>
        <v>-2.7138930372616821E-2</v>
      </c>
      <c r="DE239" s="35">
        <f t="shared" si="43"/>
        <v>1.5470461513376558E-3</v>
      </c>
      <c r="DF239" s="31">
        <v>78</v>
      </c>
      <c r="DG239" s="50">
        <f t="shared" si="114"/>
        <v>87.994373884398371</v>
      </c>
      <c r="DH239" s="37">
        <f t="shared" si="115"/>
        <v>2.755858014560529E-4</v>
      </c>
      <c r="DI239" s="50">
        <f t="shared" si="116"/>
        <v>-8.6388758104381639E-4</v>
      </c>
      <c r="DJ239" s="50">
        <f t="shared" si="117"/>
        <v>3.3846369425445422E-4</v>
      </c>
      <c r="DK239" s="53">
        <v>99.3</v>
      </c>
      <c r="DL239" s="38">
        <f t="shared" si="75"/>
        <v>99.783966933618871</v>
      </c>
      <c r="DM239" s="38">
        <f t="shared" si="76"/>
        <v>2.2487340147175844E-3</v>
      </c>
      <c r="DN239" s="38">
        <f t="shared" si="77"/>
        <v>-1.4948397985739745E-3</v>
      </c>
      <c r="DO239" s="38">
        <f t="shared" si="78"/>
        <v>1.2367116106678667E-4</v>
      </c>
      <c r="DP239" s="31">
        <v>63</v>
      </c>
      <c r="DQ239" s="37">
        <f t="shared" si="188"/>
        <v>66.695388777790725</v>
      </c>
      <c r="DR239" s="37">
        <f t="shared" si="189"/>
        <v>1.5823246248473575</v>
      </c>
      <c r="DS239" s="37">
        <f t="shared" si="190"/>
        <v>-4.7816021014632879</v>
      </c>
      <c r="DT239" s="37">
        <f t="shared" si="191"/>
        <v>-0.92088868049083883</v>
      </c>
      <c r="DU239" s="33">
        <v>40</v>
      </c>
      <c r="DV239" s="47">
        <f t="shared" si="200"/>
        <v>41.776705984681968</v>
      </c>
      <c r="DW239" s="47">
        <f t="shared" si="201"/>
        <v>-1.98891531981813</v>
      </c>
      <c r="DX239" s="47">
        <f t="shared" si="202"/>
        <v>-1.1815597979929706</v>
      </c>
      <c r="DY239" s="36">
        <v>74</v>
      </c>
      <c r="DZ239" s="40">
        <f t="shared" si="158"/>
        <v>76.755473449693639</v>
      </c>
      <c r="EA239" s="40">
        <f t="shared" si="159"/>
        <v>0.27616203020545887</v>
      </c>
      <c r="EB239" s="40">
        <f t="shared" si="160"/>
        <v>-0.37048553402629425</v>
      </c>
      <c r="EC239" s="40">
        <f t="shared" si="161"/>
        <v>3.7139603668616392E-2</v>
      </c>
      <c r="ED239" s="31">
        <v>80</v>
      </c>
      <c r="EE239" s="37">
        <f t="shared" si="118"/>
        <v>88.809383219171963</v>
      </c>
      <c r="EF239" s="37">
        <f t="shared" si="119"/>
        <v>5.89869499130784E-3</v>
      </c>
      <c r="EG239" s="37">
        <f t="shared" si="120"/>
        <v>-1.1657289187204727E-2</v>
      </c>
      <c r="EH239" s="37">
        <f t="shared" si="121"/>
        <v>2.8672980117825085E-3</v>
      </c>
      <c r="EI239" s="31">
        <v>70</v>
      </c>
      <c r="EJ239" s="37">
        <f>EI$5/(1+EI$2*EXP(-EI$3*($A239-$A$212)))</f>
        <v>68.057850808455612</v>
      </c>
      <c r="EK239" s="37">
        <f t="shared" si="123"/>
        <v>0.19119143714320713</v>
      </c>
      <c r="EL239" s="37">
        <f t="shared" si="124"/>
        <v>-0.18140049501606573</v>
      </c>
      <c r="EM239" s="37">
        <f t="shared" si="125"/>
        <v>1.181521022645767E-2</v>
      </c>
      <c r="EN239" s="34">
        <v>96.5</v>
      </c>
      <c r="EO239" s="35">
        <f t="shared" si="90"/>
        <v>98.178692471847711</v>
      </c>
      <c r="EP239" s="35">
        <f t="shared" si="91"/>
        <v>7.0597060030631398E-3</v>
      </c>
      <c r="EQ239" s="35">
        <f t="shared" si="92"/>
        <v>-1.4380598342092443E-2</v>
      </c>
      <c r="ER239" s="35">
        <f t="shared" si="93"/>
        <v>3.6450716897034859E-3</v>
      </c>
      <c r="ES239" s="52">
        <v>59.7727</v>
      </c>
      <c r="ET239" s="37">
        <f t="shared" si="151"/>
        <v>54.448314111310417</v>
      </c>
      <c r="EU239" s="37">
        <f t="shared" si="152"/>
        <v>0.36989270564596477</v>
      </c>
      <c r="EV239" s="37">
        <f t="shared" si="153"/>
        <v>-0.48533459321677319</v>
      </c>
      <c r="EW239" s="37">
        <f t="shared" si="154"/>
        <v>9.3663352210441551E-3</v>
      </c>
      <c r="EX239" s="57">
        <v>46</v>
      </c>
      <c r="EY239" s="37">
        <f t="shared" si="184"/>
        <v>45.192256235811577</v>
      </c>
      <c r="EZ239" s="37">
        <f t="shared" si="185"/>
        <v>0.10598159516613412</v>
      </c>
      <c r="FA239" s="37">
        <f t="shared" si="186"/>
        <v>-0.87404681312999899</v>
      </c>
      <c r="FB239" s="37">
        <f t="shared" si="187"/>
        <v>0.8676572546246899</v>
      </c>
      <c r="FC239" s="31">
        <v>92</v>
      </c>
      <c r="FD239" s="37">
        <f t="shared" si="134"/>
        <v>89.502331080939314</v>
      </c>
      <c r="FE239" s="37">
        <f t="shared" si="135"/>
        <v>0.14645295668515249</v>
      </c>
      <c r="FF239" s="37">
        <f t="shared" si="136"/>
        <v>-0.16774678293011952</v>
      </c>
      <c r="FG239" s="37">
        <f t="shared" si="137"/>
        <v>1.92237927005669E-2</v>
      </c>
      <c r="FH239" s="36"/>
      <c r="FI239" s="36"/>
      <c r="FJ239" s="36"/>
      <c r="FK239" s="36"/>
      <c r="FL239" s="36"/>
      <c r="FM239" s="36"/>
      <c r="FN239" s="36"/>
      <c r="FO239" s="36"/>
      <c r="FP239" s="36"/>
      <c r="FQ239" s="36"/>
      <c r="FR239" s="53">
        <v>99.75</v>
      </c>
      <c r="FS239" s="38">
        <f t="shared" si="130"/>
        <v>99.999496254929937</v>
      </c>
      <c r="FT239" s="38">
        <f t="shared" si="131"/>
        <v>1.1302252502135833E-5</v>
      </c>
      <c r="FU239" s="38">
        <f t="shared" si="132"/>
        <v>-1.6229195372820779E-5</v>
      </c>
      <c r="FV239" s="38">
        <f t="shared" si="133"/>
        <v>2.9129605886464713E-6</v>
      </c>
      <c r="FW239" s="36"/>
      <c r="FX239" s="36"/>
      <c r="FY239" s="36"/>
      <c r="FZ239" s="36"/>
      <c r="GA239" s="36"/>
      <c r="GB239" s="33">
        <v>59</v>
      </c>
      <c r="GC239" s="47">
        <f t="shared" si="203"/>
        <v>60.240841394574034</v>
      </c>
      <c r="GD239" s="47">
        <f t="shared" si="204"/>
        <v>-4.8215905614365413</v>
      </c>
      <c r="GE239" s="47">
        <f t="shared" si="205"/>
        <v>1.3765601420186155</v>
      </c>
      <c r="GF239" s="31">
        <v>57</v>
      </c>
      <c r="GG239" s="37">
        <f t="shared" si="183"/>
        <v>52.193448662345482</v>
      </c>
      <c r="GH239" s="37">
        <f t="shared" si="206"/>
        <v>0.75362585454455655</v>
      </c>
      <c r="GI239" s="37">
        <f t="shared" si="207"/>
        <v>0.42373042606347294</v>
      </c>
      <c r="GJ239" s="31">
        <v>24</v>
      </c>
      <c r="GK239" s="37">
        <f t="shared" si="208"/>
        <v>24.046440621203594</v>
      </c>
      <c r="GL239" s="37">
        <f t="shared" si="209"/>
        <v>-2.4773330424323854</v>
      </c>
      <c r="GM239" s="37">
        <f t="shared" si="210"/>
        <v>-0.53949546814783012</v>
      </c>
      <c r="GN239" s="31"/>
      <c r="GO239" s="37"/>
      <c r="GP239" s="37">
        <f t="shared" si="197"/>
        <v>0.88506728053764294</v>
      </c>
      <c r="GQ239" s="37">
        <f t="shared" si="192"/>
        <v>2.1877193463883624</v>
      </c>
      <c r="GR239" s="37">
        <f t="shared" si="193"/>
        <v>-0.56347866009948011</v>
      </c>
      <c r="GS239" s="31">
        <v>27.26</v>
      </c>
      <c r="GT239" s="37">
        <f t="shared" si="194"/>
        <v>25.700340370993203</v>
      </c>
      <c r="GU239" s="37">
        <f t="shared" si="198"/>
        <v>1.1773868388016731</v>
      </c>
      <c r="GV239" s="37">
        <f t="shared" si="195"/>
        <v>1.7226354709295648</v>
      </c>
      <c r="GW239" s="37">
        <f t="shared" si="196"/>
        <v>-0.95261527763134179</v>
      </c>
      <c r="GX239" s="33"/>
      <c r="GY239" s="33"/>
      <c r="GZ239" s="33"/>
      <c r="HA239" s="33"/>
      <c r="HB239" s="36">
        <v>3</v>
      </c>
      <c r="HC239" s="40">
        <f t="shared" ref="HC239:HC245" si="215">HB$5/(1+HB$2*EXP(-HB$3*($A239-$A$239)))</f>
        <v>5.4806804507741163</v>
      </c>
      <c r="HD239" s="40">
        <f>((HB$2*HB$5*HB$3*EXP(HB$3*($A239-$A$239))/(EXP(HB$3*($A239-$A$239))+HB$2)^2)/8)</f>
        <v>0.55510166794360405</v>
      </c>
      <c r="HE239" s="40">
        <f t="shared" ref="HE239:HE245" si="216">-((HB$2*HB$5*(HB$3^2)*EXP(HB$3*($A239-$A$239))*(EXP(HB$3*($A239-$A$239))-HB$2))/((EXP(HB$3*($A239-$A$239))+HB$2)^3))</f>
        <v>3.1650028346091612</v>
      </c>
      <c r="HF239" s="40">
        <f t="shared" ref="HF239:HF245" si="217">(HB$2*HB$5*HB$3^3*EXP(HB$3*($A239-$A$239))*(EXP(2*HB$3*($A239-$A$239))-4*HB$2*EXP(HB$3*($A239-$A$239))+HB$2^2))/(EXP(HB$3*($A239-$A$239))+HB$2)^4</f>
        <v>1.5536414359073025</v>
      </c>
      <c r="HG239" s="36">
        <v>75</v>
      </c>
      <c r="HH239" s="39"/>
      <c r="HI239" s="39"/>
      <c r="HJ239" s="39">
        <f t="shared" si="88"/>
        <v>-4.739655442613659E-3</v>
      </c>
      <c r="HK239" s="39">
        <f t="shared" si="89"/>
        <v>2.446781991569383E-4</v>
      </c>
      <c r="HL239" s="31">
        <v>99</v>
      </c>
      <c r="HM239" s="45">
        <f t="shared" si="178"/>
        <v>98.999999912088583</v>
      </c>
      <c r="HN239" s="45">
        <f t="shared" si="58"/>
        <v>4.0863573493182327E-9</v>
      </c>
      <c r="HO239" s="45">
        <f t="shared" si="45"/>
        <v>-1.2156468231579321E-8</v>
      </c>
      <c r="HP239" s="45">
        <f t="shared" si="46"/>
        <v>4.520521180911828E-9</v>
      </c>
      <c r="HQ239" s="31"/>
      <c r="HR239" s="31"/>
      <c r="HS239" s="31"/>
      <c r="HT239" s="31"/>
      <c r="HU239" s="31"/>
      <c r="HV239" s="31">
        <v>92</v>
      </c>
      <c r="HW239" s="37">
        <f t="shared" si="145"/>
        <v>79.314856741345508</v>
      </c>
      <c r="HX239" s="37">
        <f t="shared" si="149"/>
        <v>0.39737079619535332</v>
      </c>
      <c r="HY239" s="37">
        <f t="shared" si="146"/>
        <v>-0.66925233080134694</v>
      </c>
      <c r="HZ239" s="37">
        <f t="shared" si="147"/>
        <v>7.7033120942721744E-2</v>
      </c>
      <c r="IA239" s="31">
        <v>65.97</v>
      </c>
      <c r="IB239" s="37"/>
      <c r="IC239" s="37"/>
      <c r="ID239" s="37"/>
      <c r="IE239" s="37"/>
    </row>
    <row r="240" spans="1:239" x14ac:dyDescent="0.25">
      <c r="A240">
        <v>2011</v>
      </c>
      <c r="B240" s="34">
        <v>88.577719373058216</v>
      </c>
      <c r="C240" s="35">
        <f t="shared" si="211"/>
        <v>86.427418572905523</v>
      </c>
      <c r="D240" s="35">
        <f t="shared" si="212"/>
        <v>3.115545750812623E-2</v>
      </c>
      <c r="E240" s="35">
        <f t="shared" si="213"/>
        <v>-2.3429104450781828E-2</v>
      </c>
      <c r="F240" s="35">
        <f t="shared" si="199"/>
        <v>2.0630769251005722E-3</v>
      </c>
      <c r="G240" s="31"/>
      <c r="H240" s="31"/>
      <c r="I240" s="31"/>
      <c r="J240" s="31"/>
      <c r="K240" s="31"/>
      <c r="L240" s="56">
        <v>91.798584942605757</v>
      </c>
      <c r="M240" s="35">
        <f t="shared" si="72"/>
        <v>91.209584042829619</v>
      </c>
      <c r="N240" s="35">
        <f t="shared" si="81"/>
        <v>6.1277082805436152E-3</v>
      </c>
      <c r="O240" s="35">
        <f t="shared" si="73"/>
        <v>-3.0139807213959355E-3</v>
      </c>
      <c r="P240" s="35">
        <f t="shared" si="74"/>
        <v>1.8203932613073927E-4</v>
      </c>
      <c r="Q240" s="31"/>
      <c r="R240" s="31"/>
      <c r="S240" s="31"/>
      <c r="T240" s="31"/>
      <c r="U240" s="31"/>
      <c r="V240" s="36"/>
      <c r="W240" s="36"/>
      <c r="X240" s="36"/>
      <c r="Y240" s="36"/>
      <c r="Z240" s="36"/>
      <c r="AA240" s="36"/>
      <c r="AB240" s="36"/>
      <c r="AC240" s="36"/>
      <c r="AD240" s="36"/>
      <c r="AE240" s="36"/>
      <c r="AF240" s="31"/>
      <c r="AG240" s="31"/>
      <c r="AH240" s="31"/>
      <c r="AI240" s="31"/>
      <c r="AJ240" s="31"/>
      <c r="AK240" s="31"/>
      <c r="AL240" s="31"/>
      <c r="AM240" s="31"/>
      <c r="AN240" s="31"/>
      <c r="AO240" s="31"/>
      <c r="AP240" s="31">
        <v>62</v>
      </c>
      <c r="AQ240" s="37">
        <f t="shared" si="179"/>
        <v>67.363587888081014</v>
      </c>
      <c r="AR240" s="46">
        <f t="shared" si="180"/>
        <v>0.2982635326435728</v>
      </c>
      <c r="AS240" s="37">
        <f t="shared" si="181"/>
        <v>-0.92561150888972421</v>
      </c>
      <c r="AT240" s="37">
        <f t="shared" si="182"/>
        <v>0.28749991157164068</v>
      </c>
      <c r="AU240" s="31">
        <v>85</v>
      </c>
      <c r="AV240" s="37">
        <f t="shared" si="162"/>
        <v>85.956387598751647</v>
      </c>
      <c r="AW240" s="46">
        <f t="shared" si="165"/>
        <v>0.18892096428462907</v>
      </c>
      <c r="AX240" s="37">
        <f t="shared" si="166"/>
        <v>-0.35138379989980012</v>
      </c>
      <c r="AY240" s="37">
        <f t="shared" si="163"/>
        <v>6.8403351164654888E-2</v>
      </c>
      <c r="AZ240" s="31"/>
      <c r="BA240" s="31"/>
      <c r="BB240" s="31"/>
      <c r="BC240" s="31"/>
      <c r="BD240" s="31"/>
      <c r="BE240" s="34">
        <v>99</v>
      </c>
      <c r="BF240" s="38">
        <f t="shared" si="63"/>
        <v>98.990196178270466</v>
      </c>
      <c r="BG240" s="35">
        <f t="shared" si="71"/>
        <v>2.9831616620773634E-4</v>
      </c>
      <c r="BH240" s="38">
        <f t="shared" si="64"/>
        <v>-5.8089164853783871E-4</v>
      </c>
      <c r="BI240" s="38">
        <f t="shared" si="65"/>
        <v>1.4136354910932689E-4</v>
      </c>
      <c r="BJ240" s="31"/>
      <c r="BK240" s="31"/>
      <c r="BL240" s="31"/>
      <c r="BM240" s="31"/>
      <c r="BN240" s="31"/>
      <c r="BO240" s="42">
        <v>84</v>
      </c>
      <c r="BP240" s="37">
        <f t="shared" si="176"/>
        <v>82.048762793542281</v>
      </c>
      <c r="BQ240" s="37">
        <f t="shared" si="169"/>
        <v>0.17510905449003247</v>
      </c>
      <c r="BR240" s="37">
        <f t="shared" si="170"/>
        <v>-0.64103821959157703</v>
      </c>
      <c r="BS240" s="37">
        <f t="shared" si="171"/>
        <v>0.27063215904303894</v>
      </c>
      <c r="BT240" s="53">
        <v>79.085058786788807</v>
      </c>
      <c r="BU240" s="49">
        <f t="shared" si="110"/>
        <v>81.096869213427624</v>
      </c>
      <c r="BV240" s="35">
        <f t="shared" si="111"/>
        <v>7.5286225850253977E-2</v>
      </c>
      <c r="BW240" s="49">
        <f t="shared" si="112"/>
        <v>-0.12972427574467096</v>
      </c>
      <c r="BX240" s="49">
        <f t="shared" si="113"/>
        <v>2.5947369101101327E-2</v>
      </c>
      <c r="BY240" s="32">
        <v>95</v>
      </c>
      <c r="BZ240" s="54">
        <f t="shared" si="172"/>
        <v>94.65879466694166</v>
      </c>
      <c r="CA240" s="54">
        <f t="shared" si="214"/>
        <v>-0.22439436796480558</v>
      </c>
      <c r="CB240" s="54">
        <f t="shared" si="167"/>
        <v>0.13237351412372431</v>
      </c>
      <c r="CC240" s="31">
        <v>95</v>
      </c>
      <c r="CD240" s="37">
        <f t="shared" si="168"/>
        <v>94.477887498298841</v>
      </c>
      <c r="CE240" s="37">
        <f t="shared" si="173"/>
        <v>4.1446430699553588E-2</v>
      </c>
      <c r="CF240" s="37">
        <f t="shared" si="174"/>
        <v>-0.20940326958493197</v>
      </c>
      <c r="CG240" s="37">
        <f t="shared" si="175"/>
        <v>0.13077023239059393</v>
      </c>
      <c r="CH240" s="34">
        <v>94.8</v>
      </c>
      <c r="CI240" s="49">
        <f t="shared" si="155"/>
        <v>93.922945134111814</v>
      </c>
      <c r="CJ240" s="49">
        <f t="shared" si="164"/>
        <v>6.3660209305221926E-2</v>
      </c>
      <c r="CK240" s="49">
        <f t="shared" si="156"/>
        <v>-0.29296438630776378</v>
      </c>
      <c r="CL240" s="49">
        <f t="shared" si="157"/>
        <v>0.16532077290979755</v>
      </c>
      <c r="CM240" s="33"/>
      <c r="CN240" s="33"/>
      <c r="CO240" s="33"/>
      <c r="CP240" s="33"/>
      <c r="CQ240" s="34">
        <v>80.980271001766653</v>
      </c>
      <c r="CR240" s="35">
        <f t="shared" si="36"/>
        <v>80.329062064559224</v>
      </c>
      <c r="CS240" s="35">
        <f t="shared" si="37"/>
        <v>1.3041971450337298E-2</v>
      </c>
      <c r="CT240" s="35">
        <f t="shared" si="38"/>
        <v>-1.1076274034023632E-2</v>
      </c>
      <c r="CU240" s="35">
        <f t="shared" si="39"/>
        <v>1.1467310601482703E-3</v>
      </c>
      <c r="CV240" s="34">
        <v>84.3</v>
      </c>
      <c r="CW240" s="35">
        <f t="shared" si="141"/>
        <v>83.100785429612316</v>
      </c>
      <c r="CX240" s="35">
        <f t="shared" si="142"/>
        <v>1.6637216243799789E-2</v>
      </c>
      <c r="CY240" s="35">
        <f t="shared" si="143"/>
        <v>-9.6327911792382873E-3</v>
      </c>
      <c r="CZ240" s="35">
        <f t="shared" si="144"/>
        <v>6.6562246610804793E-4</v>
      </c>
      <c r="DA240" s="34">
        <v>67.07076157240202</v>
      </c>
      <c r="DB240" s="35">
        <f t="shared" si="40"/>
        <v>62.840645684096032</v>
      </c>
      <c r="DC240" s="35">
        <f t="shared" si="41"/>
        <v>4.4874592692227357E-2</v>
      </c>
      <c r="DD240" s="35">
        <f t="shared" si="42"/>
        <v>-2.5609316875440089E-2</v>
      </c>
      <c r="DE240" s="35">
        <f t="shared" si="43"/>
        <v>1.5108259321989748E-3</v>
      </c>
      <c r="DF240" s="31">
        <v>83</v>
      </c>
      <c r="DG240" s="50">
        <f t="shared" si="114"/>
        <v>87.996197919567578</v>
      </c>
      <c r="DH240" s="37">
        <f t="shared" si="115"/>
        <v>1.862423699044327E-4</v>
      </c>
      <c r="DI240" s="50">
        <f t="shared" si="116"/>
        <v>-5.8384408877485056E-4</v>
      </c>
      <c r="DJ240" s="50">
        <f t="shared" si="117"/>
        <v>2.2876404354528194E-4</v>
      </c>
      <c r="DK240" s="53">
        <v>99.3</v>
      </c>
      <c r="DL240" s="38">
        <f t="shared" si="75"/>
        <v>99.801229581849185</v>
      </c>
      <c r="DM240" s="38">
        <f t="shared" si="76"/>
        <v>2.0694013923611525E-3</v>
      </c>
      <c r="DN240" s="38">
        <f t="shared" si="77"/>
        <v>-1.3761059282589949E-3</v>
      </c>
      <c r="DO240" s="38">
        <f t="shared" si="78"/>
        <v>1.1392752881224293E-4</v>
      </c>
      <c r="DP240" s="31">
        <v>78</v>
      </c>
      <c r="DQ240" s="37">
        <f t="shared" si="188"/>
        <v>76.935209492861318</v>
      </c>
      <c r="DR240" s="37">
        <f t="shared" si="189"/>
        <v>0.98730206769462359</v>
      </c>
      <c r="DS240" s="37">
        <f t="shared" si="190"/>
        <v>-4.3599533664449117</v>
      </c>
      <c r="DT240" s="37">
        <f t="shared" si="191"/>
        <v>1.345001205773056</v>
      </c>
      <c r="DU240" s="33">
        <v>48</v>
      </c>
      <c r="DV240" s="47">
        <f t="shared" si="200"/>
        <v>49.472239443354134</v>
      </c>
      <c r="DW240" s="47">
        <f t="shared" si="201"/>
        <v>-2.5009138543735587</v>
      </c>
      <c r="DX240" s="47">
        <f t="shared" si="202"/>
        <v>8.8675191089172128E-2</v>
      </c>
      <c r="DY240" s="36">
        <v>76</v>
      </c>
      <c r="DZ240" s="40">
        <f t="shared" si="158"/>
        <v>78.785942374104849</v>
      </c>
      <c r="EA240" s="40">
        <f t="shared" si="159"/>
        <v>0.23228068374900529</v>
      </c>
      <c r="EB240" s="40">
        <f t="shared" si="160"/>
        <v>-0.3309331523312653</v>
      </c>
      <c r="EC240" s="40">
        <f t="shared" si="161"/>
        <v>4.1257304686740374E-2</v>
      </c>
      <c r="ED240" s="31">
        <v>82</v>
      </c>
      <c r="EE240" s="37">
        <f t="shared" si="118"/>
        <v>88.85119423098682</v>
      </c>
      <c r="EF240" s="37">
        <f t="shared" si="119"/>
        <v>4.6070082889319757E-3</v>
      </c>
      <c r="EG240" s="37">
        <f t="shared" si="120"/>
        <v>-9.1131860633139258E-3</v>
      </c>
      <c r="EH240" s="37">
        <f t="shared" si="121"/>
        <v>2.2457916348338058E-3</v>
      </c>
      <c r="EI240" s="31"/>
      <c r="EJ240" s="37"/>
      <c r="EK240" s="37">
        <f t="shared" si="123"/>
        <v>0.1692927132804638</v>
      </c>
      <c r="EL240" s="37">
        <f t="shared" si="124"/>
        <v>-0.16871324133738705</v>
      </c>
      <c r="EM240" s="37">
        <f t="shared" si="125"/>
        <v>1.3412807888899396E-2</v>
      </c>
      <c r="EN240" s="34">
        <v>97.1</v>
      </c>
      <c r="EO240" s="35">
        <f t="shared" si="90"/>
        <v>98.2285509965985</v>
      </c>
      <c r="EP240" s="35">
        <f t="shared" si="91"/>
        <v>5.4719974558082298E-3</v>
      </c>
      <c r="EQ240" s="35">
        <f t="shared" si="92"/>
        <v>-1.1157787826932747E-2</v>
      </c>
      <c r="ER240" s="35">
        <f t="shared" si="93"/>
        <v>2.8339768848106807E-3</v>
      </c>
      <c r="ES240" s="52">
        <v>63.863599999999998</v>
      </c>
      <c r="ET240" s="37">
        <f t="shared" si="151"/>
        <v>57.167624165509153</v>
      </c>
      <c r="EU240" s="37">
        <f t="shared" si="152"/>
        <v>0.31043584819920933</v>
      </c>
      <c r="EV240" s="37">
        <f t="shared" si="153"/>
        <v>-0.46148898392948118</v>
      </c>
      <c r="EW240" s="37">
        <f t="shared" si="154"/>
        <v>3.628529576961291E-2</v>
      </c>
      <c r="EX240" s="57">
        <v>44</v>
      </c>
      <c r="EY240" s="37">
        <f t="shared" si="184"/>
        <v>45.71926189725513</v>
      </c>
      <c r="EZ240" s="37">
        <f t="shared" si="185"/>
        <v>3.7264335809550256E-2</v>
      </c>
      <c r="FA240" s="37">
        <f t="shared" si="186"/>
        <v>-0.31462294094191295</v>
      </c>
      <c r="FB240" s="37">
        <f t="shared" si="187"/>
        <v>0.32791696969969697</v>
      </c>
      <c r="FC240" s="31">
        <v>93</v>
      </c>
      <c r="FD240" s="37">
        <f t="shared" si="134"/>
        <v>90.593252431360298</v>
      </c>
      <c r="FE240" s="37">
        <f t="shared" si="135"/>
        <v>0.12666919273627311</v>
      </c>
      <c r="FF240" s="37">
        <f t="shared" si="136"/>
        <v>-0.14894673735659941</v>
      </c>
      <c r="FG240" s="37">
        <f t="shared" si="137"/>
        <v>1.8307038538621551E-2</v>
      </c>
      <c r="FH240" s="36"/>
      <c r="FI240" s="36"/>
      <c r="FJ240" s="36"/>
      <c r="FK240" s="36"/>
      <c r="FL240" s="36"/>
      <c r="FM240" s="36"/>
      <c r="FN240" s="36"/>
      <c r="FO240" s="36"/>
      <c r="FP240" s="36"/>
      <c r="FQ240" s="36"/>
      <c r="FR240" s="53">
        <v>99.704108539949701</v>
      </c>
      <c r="FS240" s="38">
        <f t="shared" si="130"/>
        <v>99.999579022820129</v>
      </c>
      <c r="FT240" s="38">
        <f t="shared" si="131"/>
        <v>9.4452424555794291E-6</v>
      </c>
      <c r="FU240" s="38">
        <f t="shared" si="132"/>
        <v>-1.3562689284854515E-5</v>
      </c>
      <c r="FV240" s="38">
        <f t="shared" si="133"/>
        <v>2.4343603768923168E-6</v>
      </c>
      <c r="FW240" s="36"/>
      <c r="FX240" s="36"/>
      <c r="FY240" s="36"/>
      <c r="FZ240" s="36"/>
      <c r="GA240" s="36"/>
      <c r="GB240" s="33">
        <v>68</v>
      </c>
      <c r="GC240" s="47">
        <f t="shared" si="203"/>
        <v>66.059774346676406</v>
      </c>
      <c r="GD240" s="47">
        <f t="shared" si="204"/>
        <v>-2.9987519252935271</v>
      </c>
      <c r="GE240" s="47">
        <f t="shared" si="205"/>
        <v>1.8546328203137035</v>
      </c>
      <c r="GF240" s="31">
        <v>66</v>
      </c>
      <c r="GG240" s="37">
        <f t="shared" si="183"/>
        <v>60.567159452925679</v>
      </c>
      <c r="GH240" s="37">
        <f t="shared" si="206"/>
        <v>1.2863801415106533</v>
      </c>
      <c r="GI240" s="37">
        <f t="shared" si="207"/>
        <v>0.64434057578851411</v>
      </c>
      <c r="GJ240" s="31">
        <v>26</v>
      </c>
      <c r="GK240" s="37">
        <f t="shared" si="208"/>
        <v>28.233050962374769</v>
      </c>
      <c r="GL240" s="37">
        <f t="shared" si="209"/>
        <v>-2.0943564463979834</v>
      </c>
      <c r="GM240" s="37">
        <f t="shared" si="210"/>
        <v>0.93715858202702618</v>
      </c>
      <c r="GN240" s="31">
        <v>22.9</v>
      </c>
      <c r="GO240" s="37">
        <f t="shared" ref="GO240:GO245" si="218">GN$5/(1+GN$2*EXP(-GN$3*($A240-$A$236)))</f>
        <v>22.52662022886026</v>
      </c>
      <c r="GP240" s="37">
        <f t="shared" si="197"/>
        <v>1.0954932798559478</v>
      </c>
      <c r="GQ240" s="37">
        <f t="shared" si="192"/>
        <v>0.96922756073316751</v>
      </c>
      <c r="GR240" s="37">
        <f t="shared" si="193"/>
        <v>-1.7916563739040492</v>
      </c>
      <c r="GS240" s="31">
        <v>35</v>
      </c>
      <c r="GT240" s="37">
        <f t="shared" si="194"/>
        <v>35.788826345658606</v>
      </c>
      <c r="GU240" s="37">
        <f t="shared" si="198"/>
        <v>1.3171288349315915</v>
      </c>
      <c r="GV240" s="37">
        <f t="shared" si="195"/>
        <v>0.40818907886587508</v>
      </c>
      <c r="GW240" s="37">
        <f t="shared" si="196"/>
        <v>-1.5706223812093185</v>
      </c>
      <c r="GX240" s="33"/>
      <c r="GY240" s="33"/>
      <c r="GZ240" s="33"/>
      <c r="HA240" s="33"/>
      <c r="HB240" s="36">
        <v>10</v>
      </c>
      <c r="HC240" s="40">
        <f t="shared" si="215"/>
        <v>11.723040270934979</v>
      </c>
      <c r="HD240" s="40">
        <f t="shared" ref="HD240:HD245" si="219">((HB$2*HB$5*HB$3*EXP(HB$3*($A240-$A$239))/(EXP(HB$3*($A240-$A$239))+HB$2)^2)/8)</f>
        <v>1.0245199268910921</v>
      </c>
      <c r="HE240" s="40">
        <f t="shared" si="216"/>
        <v>4.0200000450742586</v>
      </c>
      <c r="HF240" s="40">
        <f t="shared" si="217"/>
        <v>-0.41986582143548762</v>
      </c>
      <c r="HG240" s="36">
        <v>70.5</v>
      </c>
      <c r="HH240" s="39"/>
      <c r="HI240" s="39"/>
      <c r="HJ240" s="39">
        <f t="shared" si="88"/>
        <v>-4.500720649274763E-3</v>
      </c>
      <c r="HK240" s="39">
        <f t="shared" si="89"/>
        <v>2.3326487327597335E-4</v>
      </c>
      <c r="HL240" s="31">
        <v>96</v>
      </c>
      <c r="HM240" s="45">
        <f t="shared" si="178"/>
        <v>98.999999939389483</v>
      </c>
      <c r="HN240" s="45">
        <f t="shared" si="58"/>
        <v>2.8173382556662203E-9</v>
      </c>
      <c r="HO240" s="45">
        <f t="shared" si="45"/>
        <v>-8.3812745909808864E-9</v>
      </c>
      <c r="HP240" s="45">
        <f t="shared" si="46"/>
        <v>3.1166724275178469E-9</v>
      </c>
      <c r="HQ240" s="31"/>
      <c r="HR240" s="31"/>
      <c r="HS240" s="31"/>
      <c r="HT240" s="31"/>
      <c r="HU240" s="31"/>
      <c r="HV240" s="31"/>
      <c r="HW240" s="31"/>
      <c r="HX240" s="31"/>
      <c r="HY240" s="31"/>
      <c r="HZ240" s="31"/>
      <c r="IA240" s="31">
        <v>61.22</v>
      </c>
      <c r="IB240" s="37"/>
      <c r="IC240" s="37"/>
      <c r="ID240" s="37"/>
      <c r="IE240" s="37"/>
    </row>
    <row r="241" spans="1:239" x14ac:dyDescent="0.25">
      <c r="A241">
        <v>2012</v>
      </c>
      <c r="B241" s="34">
        <v>88.57</v>
      </c>
      <c r="C241" s="35">
        <f t="shared" si="211"/>
        <v>86.665285136152647</v>
      </c>
      <c r="D241" s="35">
        <f t="shared" si="212"/>
        <v>2.835257317953474E-2</v>
      </c>
      <c r="E241" s="35">
        <f t="shared" si="213"/>
        <v>-2.1442279503928463E-2</v>
      </c>
      <c r="F241" s="35">
        <f t="shared" si="199"/>
        <v>1.9116816617891219E-3</v>
      </c>
      <c r="G241" s="31"/>
      <c r="H241" s="31"/>
      <c r="I241" s="31"/>
      <c r="J241" s="31"/>
      <c r="K241" s="31"/>
      <c r="L241" s="56">
        <v>91.85</v>
      </c>
      <c r="M241" s="35">
        <f t="shared" si="72"/>
        <v>91.257128622052747</v>
      </c>
      <c r="N241" s="35">
        <f t="shared" si="81"/>
        <v>5.7621204549249709E-3</v>
      </c>
      <c r="O241" s="35">
        <f t="shared" si="73"/>
        <v>-2.8371428697771231E-3</v>
      </c>
      <c r="P241" s="35">
        <f t="shared" si="74"/>
        <v>1.717286436811088E-4</v>
      </c>
      <c r="Q241" s="31"/>
      <c r="R241" s="31"/>
      <c r="S241" s="31"/>
      <c r="T241" s="31"/>
      <c r="U241" s="31"/>
      <c r="V241" s="36"/>
      <c r="W241" s="36"/>
      <c r="X241" s="36"/>
      <c r="Y241" s="36"/>
      <c r="Z241" s="36"/>
      <c r="AA241" s="36"/>
      <c r="AB241" s="36"/>
      <c r="AC241" s="36"/>
      <c r="AD241" s="36"/>
      <c r="AE241" s="36"/>
      <c r="AF241" s="31"/>
      <c r="AG241" s="31"/>
      <c r="AH241" s="31"/>
      <c r="AI241" s="31"/>
      <c r="AJ241" s="31"/>
      <c r="AK241" s="31"/>
      <c r="AL241" s="31"/>
      <c r="AM241" s="31"/>
      <c r="AN241" s="31"/>
      <c r="AO241" s="31"/>
      <c r="AP241" s="31">
        <v>66</v>
      </c>
      <c r="AQ241" s="37">
        <f t="shared" si="179"/>
        <v>69.333241381560129</v>
      </c>
      <c r="AR241" s="46">
        <f t="shared" si="180"/>
        <v>0.19970826251792168</v>
      </c>
      <c r="AS241" s="37">
        <f t="shared" si="181"/>
        <v>-0.65931350248394105</v>
      </c>
      <c r="AT241" s="37">
        <f t="shared" si="182"/>
        <v>0.23999860839036596</v>
      </c>
      <c r="AU241" s="31">
        <v>87</v>
      </c>
      <c r="AV241" s="37">
        <f t="shared" si="162"/>
        <v>87.303165587048582</v>
      </c>
      <c r="AW241" s="46">
        <f t="shared" si="165"/>
        <v>0.14912162759265682</v>
      </c>
      <c r="AX241" s="37">
        <f t="shared" si="166"/>
        <v>-0.28670768735817681</v>
      </c>
      <c r="AY241" s="37">
        <f t="shared" si="163"/>
        <v>6.0623501012459231E-2</v>
      </c>
      <c r="AZ241" s="31"/>
      <c r="BA241" s="31"/>
      <c r="BB241" s="31"/>
      <c r="BC241" s="31"/>
      <c r="BD241" s="31"/>
      <c r="BE241" s="34">
        <v>99</v>
      </c>
      <c r="BF241" s="38">
        <f t="shared" si="63"/>
        <v>98.992314456464058</v>
      </c>
      <c r="BG241" s="35">
        <f t="shared" si="71"/>
        <v>2.3386501792594779E-4</v>
      </c>
      <c r="BH241" s="38">
        <f t="shared" si="64"/>
        <v>-4.5540961518751393E-4</v>
      </c>
      <c r="BI241" s="38">
        <f t="shared" si="65"/>
        <v>1.1083621580913037E-4</v>
      </c>
      <c r="BJ241" s="31"/>
      <c r="BK241" s="31"/>
      <c r="BL241" s="31"/>
      <c r="BM241" s="31"/>
      <c r="BN241" s="31"/>
      <c r="BO241" s="31">
        <v>84</v>
      </c>
      <c r="BP241" s="37">
        <f t="shared" si="176"/>
        <v>83.170474664724466</v>
      </c>
      <c r="BQ241" s="37">
        <f t="shared" si="169"/>
        <v>0.11003733329141495</v>
      </c>
      <c r="BR241" s="37">
        <f t="shared" si="170"/>
        <v>-0.41424923634876848</v>
      </c>
      <c r="BS241" s="37">
        <f t="shared" si="171"/>
        <v>0.18597031633659145</v>
      </c>
      <c r="BT241" s="53">
        <v>81.442525453455474</v>
      </c>
      <c r="BU241" s="49">
        <f t="shared" si="110"/>
        <v>81.638445033257483</v>
      </c>
      <c r="BV241" s="35">
        <f t="shared" si="111"/>
        <v>6.0604571777083283E-2</v>
      </c>
      <c r="BW241" s="49">
        <f t="shared" si="112"/>
        <v>-0.10586943727995467</v>
      </c>
      <c r="BX241" s="49">
        <f t="shared" si="113"/>
        <v>2.1826083994380952E-2</v>
      </c>
      <c r="BY241" s="32">
        <v>92</v>
      </c>
      <c r="BZ241" s="54">
        <f t="shared" si="172"/>
        <v>94.813534879880621</v>
      </c>
      <c r="CA241" s="54">
        <f t="shared" si="214"/>
        <v>-0.12390429520461518</v>
      </c>
      <c r="CB241" s="54">
        <f t="shared" si="167"/>
        <v>7.3989892997242138E-2</v>
      </c>
      <c r="CC241" s="31">
        <v>92</v>
      </c>
      <c r="CD241" s="37">
        <f t="shared" si="168"/>
        <v>94.7235822587852</v>
      </c>
      <c r="CE241" s="37">
        <f t="shared" si="173"/>
        <v>2.1999707015250877E-2</v>
      </c>
      <c r="CF241" s="37">
        <f t="shared" si="174"/>
        <v>-0.11173228092659009</v>
      </c>
      <c r="CG241" s="37">
        <f t="shared" si="175"/>
        <v>7.0516930551821094E-2</v>
      </c>
      <c r="CH241" s="34">
        <v>93.9</v>
      </c>
      <c r="CI241" s="49">
        <f t="shared" si="155"/>
        <v>94.309911369105464</v>
      </c>
      <c r="CJ241" s="49">
        <f t="shared" si="164"/>
        <v>3.5719186729779515E-2</v>
      </c>
      <c r="CK241" s="49">
        <f t="shared" si="156"/>
        <v>-0.1657470249078174</v>
      </c>
      <c r="CL241" s="49">
        <f t="shared" si="157"/>
        <v>9.5129419664030976E-2</v>
      </c>
      <c r="CM241" s="33"/>
      <c r="CN241" s="33"/>
      <c r="CO241" s="33"/>
      <c r="CP241" s="33"/>
      <c r="CQ241" s="34">
        <v>81.099999999999994</v>
      </c>
      <c r="CR241" s="35">
        <f t="shared" si="36"/>
        <v>80.428046214977485</v>
      </c>
      <c r="CS241" s="35">
        <f t="shared" si="37"/>
        <v>1.1726814771592261E-2</v>
      </c>
      <c r="CT241" s="35">
        <f t="shared" si="38"/>
        <v>-9.9841836856739731E-3</v>
      </c>
      <c r="CU241" s="35">
        <f t="shared" si="39"/>
        <v>1.0390167437116962E-3</v>
      </c>
      <c r="CV241" s="34">
        <v>84.5</v>
      </c>
      <c r="CW241" s="35">
        <f t="shared" si="141"/>
        <v>83.229175994715533</v>
      </c>
      <c r="CX241" s="35">
        <f t="shared" si="142"/>
        <v>1.5473867533069691E-2</v>
      </c>
      <c r="CY241" s="35">
        <f t="shared" si="143"/>
        <v>-8.9875198734351777E-3</v>
      </c>
      <c r="CZ241" s="35">
        <f t="shared" si="144"/>
        <v>6.2523266584555781E-4</v>
      </c>
      <c r="DA241" s="34">
        <v>67.3</v>
      </c>
      <c r="DB241" s="35">
        <f t="shared" si="40"/>
        <v>63.187087840501924</v>
      </c>
      <c r="DC241" s="35">
        <f t="shared" si="41"/>
        <v>4.1766982169100915E-2</v>
      </c>
      <c r="DD241" s="35">
        <f t="shared" si="42"/>
        <v>-2.4119708460622905E-2</v>
      </c>
      <c r="DE241" s="35">
        <f t="shared" si="43"/>
        <v>1.4673101092424346E-3</v>
      </c>
      <c r="DF241" s="31">
        <v>81</v>
      </c>
      <c r="DG241" s="50">
        <f t="shared" si="114"/>
        <v>87.997430604081345</v>
      </c>
      <c r="DH241" s="37">
        <f t="shared" si="115"/>
        <v>1.2586190562141963E-4</v>
      </c>
      <c r="DI241" s="50">
        <f t="shared" si="116"/>
        <v>-3.945707332990086E-4</v>
      </c>
      <c r="DJ241" s="50">
        <f t="shared" si="117"/>
        <v>1.5461089146382611E-4</v>
      </c>
      <c r="DK241" s="53">
        <v>99.3</v>
      </c>
      <c r="DL241" s="38">
        <f t="shared" si="75"/>
        <v>99.817115344334653</v>
      </c>
      <c r="DM241" s="38">
        <f t="shared" si="76"/>
        <v>1.9043175834467781E-3</v>
      </c>
      <c r="DN241" s="38">
        <f t="shared" si="77"/>
        <v>-1.2667328025438454E-3</v>
      </c>
      <c r="DO241" s="38">
        <f t="shared" si="78"/>
        <v>1.0493985282813814E-4</v>
      </c>
      <c r="DP241" s="31">
        <v>87</v>
      </c>
      <c r="DQ241" s="37">
        <f t="shared" si="188"/>
        <v>82.903725853038111</v>
      </c>
      <c r="DR241" s="37">
        <f t="shared" si="189"/>
        <v>0.53758068762085942</v>
      </c>
      <c r="DS241" s="37">
        <f t="shared" si="190"/>
        <v>-2.8108140100290249</v>
      </c>
      <c r="DT241" s="37">
        <f t="shared" si="191"/>
        <v>1.5223212754336259</v>
      </c>
      <c r="DU241" s="33">
        <v>54</v>
      </c>
      <c r="DV241" s="47">
        <f t="shared" si="200"/>
        <v>54.74775656158937</v>
      </c>
      <c r="DW241" s="47">
        <f t="shared" si="201"/>
        <v>-2.0597070646551177</v>
      </c>
      <c r="DX241" s="47">
        <f t="shared" si="202"/>
        <v>0.66248919642359061</v>
      </c>
      <c r="DY241" s="36">
        <v>81</v>
      </c>
      <c r="DZ241" s="40">
        <f t="shared" si="158"/>
        <v>80.485656380103123</v>
      </c>
      <c r="EA241" s="40">
        <f t="shared" si="159"/>
        <v>0.19351871815862717</v>
      </c>
      <c r="EB241" s="40">
        <f t="shared" si="160"/>
        <v>-0.28918019723885746</v>
      </c>
      <c r="EC241" s="40">
        <f t="shared" si="161"/>
        <v>4.1745795217952769E-2</v>
      </c>
      <c r="ED241" s="31">
        <v>79</v>
      </c>
      <c r="EE241" s="37">
        <f t="shared" si="118"/>
        <v>88.883846163096692</v>
      </c>
      <c r="EF241" s="37">
        <f t="shared" si="119"/>
        <v>3.5974300248241779E-3</v>
      </c>
      <c r="EG241" s="37">
        <f t="shared" si="120"/>
        <v>-7.1213644856419744E-3</v>
      </c>
      <c r="EH241" s="37">
        <f t="shared" si="121"/>
        <v>1.7575372740237963E-3</v>
      </c>
      <c r="EI241" s="31">
        <v>76.67</v>
      </c>
      <c r="EJ241" s="37">
        <f>EI$5/(1+EI$2*EXP(-EI$3*($A241-$A$212)))</f>
        <v>70.770991809819577</v>
      </c>
      <c r="EK241" s="37">
        <f t="shared" si="123"/>
        <v>0.14906224966552994</v>
      </c>
      <c r="EL241" s="37">
        <f t="shared" si="124"/>
        <v>-0.15484171584966502</v>
      </c>
      <c r="EM241" s="37">
        <f t="shared" si="125"/>
        <v>1.4210300809386201E-2</v>
      </c>
      <c r="EN241" s="34">
        <v>97.6</v>
      </c>
      <c r="EO241" s="35">
        <f t="shared" si="90"/>
        <v>98.267192054731154</v>
      </c>
      <c r="EP241" s="35">
        <f t="shared" si="91"/>
        <v>4.2403898682165202E-3</v>
      </c>
      <c r="EQ241" s="35">
        <f t="shared" si="92"/>
        <v>-8.65326786092541E-3</v>
      </c>
      <c r="ER241" s="35">
        <f t="shared" si="93"/>
        <v>2.2013335151793117E-3</v>
      </c>
      <c r="ES241" s="52">
        <v>62.954500000000003</v>
      </c>
      <c r="ET241" s="37">
        <f t="shared" si="151"/>
        <v>59.427185529912236</v>
      </c>
      <c r="EU241" s="37">
        <f t="shared" si="152"/>
        <v>0.25539158927266559</v>
      </c>
      <c r="EV241" s="37">
        <f t="shared" si="153"/>
        <v>-0.41668978629509235</v>
      </c>
      <c r="EW241" s="37">
        <f t="shared" si="154"/>
        <v>5.1500446964992619E-2</v>
      </c>
      <c r="EX241" s="57">
        <v>42</v>
      </c>
      <c r="EY241" s="37">
        <f t="shared" si="184"/>
        <v>45.903163890915742</v>
      </c>
      <c r="EZ241" s="37">
        <f t="shared" si="185"/>
        <v>1.2905438492855758E-2</v>
      </c>
      <c r="FA241" s="37">
        <f t="shared" si="186"/>
        <v>-0.10984265702396624</v>
      </c>
      <c r="FB241" s="37">
        <f t="shared" si="187"/>
        <v>0.11636846073771527</v>
      </c>
      <c r="FC241" s="31">
        <v>97</v>
      </c>
      <c r="FD241" s="37">
        <f t="shared" si="134"/>
        <v>91.535135022566664</v>
      </c>
      <c r="FE241" s="37">
        <f t="shared" si="135"/>
        <v>0.10917037470231161</v>
      </c>
      <c r="FF241" s="37">
        <f t="shared" si="136"/>
        <v>-0.13124279743013925</v>
      </c>
      <c r="FG241" s="37">
        <f t="shared" si="137"/>
        <v>1.7058771200481184E-2</v>
      </c>
      <c r="FH241" s="36"/>
      <c r="FI241" s="36"/>
      <c r="FJ241" s="36"/>
      <c r="FK241" s="36"/>
      <c r="FL241" s="36"/>
      <c r="FM241" s="36"/>
      <c r="FN241" s="36"/>
      <c r="FO241" s="36"/>
      <c r="FP241" s="36"/>
      <c r="FQ241" s="36"/>
      <c r="FR241" s="53">
        <v>99.704108539949701</v>
      </c>
      <c r="FS241" s="38">
        <f t="shared" si="130"/>
        <v>99.999648191570699</v>
      </c>
      <c r="FT241" s="38">
        <f t="shared" si="131"/>
        <v>7.8933452215233333E-6</v>
      </c>
      <c r="FU241" s="38">
        <f t="shared" si="132"/>
        <v>-1.1334292079799E-5</v>
      </c>
      <c r="FV241" s="38">
        <f t="shared" si="133"/>
        <v>2.0343920958993463E-6</v>
      </c>
      <c r="FW241" s="36"/>
      <c r="FX241" s="36"/>
      <c r="FY241" s="36"/>
      <c r="FZ241" s="36"/>
      <c r="GA241" s="36"/>
      <c r="GB241" s="33">
        <v>69</v>
      </c>
      <c r="GC241" s="47">
        <f t="shared" si="203"/>
        <v>68.844243266412249</v>
      </c>
      <c r="GD241" s="47">
        <f t="shared" si="204"/>
        <v>-1.4879720445693585</v>
      </c>
      <c r="GE241" s="47">
        <f t="shared" si="205"/>
        <v>1.1354966933002555</v>
      </c>
      <c r="GF241" s="31">
        <v>72</v>
      </c>
      <c r="GG241" s="37">
        <f t="shared" si="183"/>
        <v>66.205562289533859</v>
      </c>
      <c r="GH241" s="37">
        <f t="shared" si="206"/>
        <v>2.0177729770669033</v>
      </c>
      <c r="GI241" s="37">
        <f t="shared" si="207"/>
        <v>0.78317031554609073</v>
      </c>
      <c r="GJ241" s="31">
        <v>32</v>
      </c>
      <c r="GK241" s="37">
        <f t="shared" si="208"/>
        <v>30.365683378119698</v>
      </c>
      <c r="GL241" s="37">
        <f t="shared" si="209"/>
        <v>-1.1476614750741569</v>
      </c>
      <c r="GM241" s="37">
        <f t="shared" si="210"/>
        <v>0.82300999750247039</v>
      </c>
      <c r="GN241" s="31">
        <v>29.7</v>
      </c>
      <c r="GO241" s="37">
        <f t="shared" si="218"/>
        <v>31.455200311358421</v>
      </c>
      <c r="GP241" s="37">
        <f t="shared" si="197"/>
        <v>1.0957440834005554</v>
      </c>
      <c r="GQ241" s="37">
        <f t="shared" si="192"/>
        <v>-0.96550969132583409</v>
      </c>
      <c r="GR241" s="37">
        <f t="shared" si="193"/>
        <v>-1.7933710285173592</v>
      </c>
      <c r="GS241" s="31">
        <v>45</v>
      </c>
      <c r="GT241" s="37">
        <f t="shared" si="194"/>
        <v>46.265901725067934</v>
      </c>
      <c r="GU241" s="37">
        <f t="shared" si="198"/>
        <v>1.2698350923178359</v>
      </c>
      <c r="GV241" s="37">
        <f t="shared" si="195"/>
        <v>-1.1272363965282894</v>
      </c>
      <c r="GW241" s="37">
        <f t="shared" si="196"/>
        <v>-1.3494717378993508</v>
      </c>
      <c r="GX241" s="33"/>
      <c r="GY241" s="33"/>
      <c r="GZ241" s="33"/>
      <c r="HA241" s="33"/>
      <c r="HB241" s="36">
        <v>25</v>
      </c>
      <c r="HC241" s="40">
        <f t="shared" si="215"/>
        <v>21.687770793275313</v>
      </c>
      <c r="HD241" s="40">
        <f t="shared" si="219"/>
        <v>1.4145100982713388</v>
      </c>
      <c r="HE241" s="40">
        <f t="shared" si="216"/>
        <v>1.5358093800379671</v>
      </c>
      <c r="HF241" s="40">
        <f t="shared" si="217"/>
        <v>-4.3504011917799899</v>
      </c>
      <c r="HG241" s="36">
        <v>75</v>
      </c>
      <c r="HH241" s="39"/>
      <c r="HI241" s="39"/>
      <c r="HJ241" s="39">
        <f t="shared" si="88"/>
        <v>-4.2729796360527405E-3</v>
      </c>
      <c r="HK241" s="39">
        <f t="shared" si="89"/>
        <v>2.2228967855765619E-4</v>
      </c>
      <c r="HL241" s="31">
        <v>96</v>
      </c>
      <c r="HM241" s="45">
        <f t="shared" si="178"/>
        <v>98.999999958212115</v>
      </c>
      <c r="HN241" s="45">
        <f t="shared" si="58"/>
        <v>1.9424132955002387E-9</v>
      </c>
      <c r="HO241" s="45">
        <f t="shared" si="45"/>
        <v>-5.7784680885257691E-9</v>
      </c>
      <c r="HP241" s="45">
        <f t="shared" si="46"/>
        <v>2.1487891827188985E-9</v>
      </c>
      <c r="HQ241" s="31"/>
      <c r="HR241" s="31"/>
      <c r="HS241" s="31"/>
      <c r="HT241" s="31"/>
      <c r="HU241" s="31"/>
      <c r="HV241" s="31"/>
      <c r="HW241" s="31"/>
      <c r="HX241" s="31"/>
      <c r="HY241" s="31"/>
      <c r="HZ241" s="31"/>
      <c r="IA241" s="31">
        <v>56.8</v>
      </c>
      <c r="IB241" s="37"/>
      <c r="IC241" s="37"/>
      <c r="ID241" s="37"/>
      <c r="IE241" s="37"/>
    </row>
    <row r="242" spans="1:239" x14ac:dyDescent="0.25">
      <c r="A242">
        <v>2013</v>
      </c>
      <c r="B242" s="34">
        <v>88.548320270690198</v>
      </c>
      <c r="C242" s="35">
        <f t="shared" si="211"/>
        <v>86.881697087736882</v>
      </c>
      <c r="D242" s="35">
        <f t="shared" si="212"/>
        <v>2.5788721993261415E-2</v>
      </c>
      <c r="E242" s="35">
        <f t="shared" si="213"/>
        <v>-1.9603408720639436E-2</v>
      </c>
      <c r="F242" s="35">
        <f t="shared" si="199"/>
        <v>1.7672746128602147E-3</v>
      </c>
      <c r="G242" s="31"/>
      <c r="H242" s="31"/>
      <c r="I242" s="31"/>
      <c r="J242" s="31"/>
      <c r="K242" s="31"/>
      <c r="L242" s="56">
        <v>91.861167696716507</v>
      </c>
      <c r="M242" s="35">
        <f t="shared" si="72"/>
        <v>91.301835222019378</v>
      </c>
      <c r="N242" s="35">
        <f t="shared" si="81"/>
        <v>5.4180043533704142E-3</v>
      </c>
      <c r="O242" s="35">
        <f t="shared" si="73"/>
        <v>-2.6703428372381903E-3</v>
      </c>
      <c r="P242" s="35">
        <f t="shared" si="74"/>
        <v>1.619597604232875E-4</v>
      </c>
      <c r="Q242" s="31"/>
      <c r="R242" s="31"/>
      <c r="S242" s="31"/>
      <c r="T242" s="31"/>
      <c r="U242" s="31"/>
      <c r="V242" s="36"/>
      <c r="W242" s="36"/>
      <c r="X242" s="36"/>
      <c r="Y242" s="36"/>
      <c r="Z242" s="36"/>
      <c r="AA242" s="36"/>
      <c r="AB242" s="36"/>
      <c r="AC242" s="36"/>
      <c r="AD242" s="36"/>
      <c r="AE242" s="36"/>
      <c r="AF242" s="31"/>
      <c r="AG242" s="31"/>
      <c r="AH242" s="31"/>
      <c r="AI242" s="31"/>
      <c r="AJ242" s="31"/>
      <c r="AK242" s="31"/>
      <c r="AL242" s="31"/>
      <c r="AM242" s="31"/>
      <c r="AN242" s="31"/>
      <c r="AO242" s="31"/>
      <c r="AP242" s="31">
        <v>70</v>
      </c>
      <c r="AQ242" s="37">
        <f t="shared" si="179"/>
        <v>70.638722959153711</v>
      </c>
      <c r="AR242" s="46">
        <f t="shared" si="180"/>
        <v>0.13102736015072738</v>
      </c>
      <c r="AS242" s="37">
        <f t="shared" si="181"/>
        <v>-0.44977098947672089</v>
      </c>
      <c r="AT242" s="37">
        <f t="shared" si="182"/>
        <v>0.17917818627880824</v>
      </c>
      <c r="AU242" s="31">
        <v>89</v>
      </c>
      <c r="AV242" s="37">
        <f t="shared" si="162"/>
        <v>88.362523646253834</v>
      </c>
      <c r="AW242" s="46">
        <f t="shared" si="165"/>
        <v>0.11688901099279456</v>
      </c>
      <c r="AX242" s="37">
        <f t="shared" si="166"/>
        <v>-0.23049996954726021</v>
      </c>
      <c r="AY242" s="37">
        <f t="shared" si="163"/>
        <v>5.172890474904239E-2</v>
      </c>
      <c r="AZ242" s="31"/>
      <c r="BA242" s="31"/>
      <c r="BB242" s="31"/>
      <c r="BC242" s="31"/>
      <c r="BD242" s="31"/>
      <c r="BE242" s="34">
        <v>99</v>
      </c>
      <c r="BF242" s="38">
        <f t="shared" si="63"/>
        <v>98.993975073397891</v>
      </c>
      <c r="BG242" s="35">
        <f t="shared" si="71"/>
        <v>1.8333683204213081E-4</v>
      </c>
      <c r="BH242" s="38">
        <f t="shared" si="64"/>
        <v>-3.5702713610304159E-4</v>
      </c>
      <c r="BI242" s="38">
        <f t="shared" si="65"/>
        <v>8.6898017681459169E-5</v>
      </c>
      <c r="BJ242" s="31"/>
      <c r="BK242" s="31"/>
      <c r="BL242" s="31"/>
      <c r="BM242" s="31"/>
      <c r="BN242" s="31"/>
      <c r="BO242" s="31">
        <v>85</v>
      </c>
      <c r="BP242" s="37">
        <f t="shared" si="176"/>
        <v>83.871706991115076</v>
      </c>
      <c r="BQ242" s="37">
        <f t="shared" si="169"/>
        <v>6.8433669506922479E-2</v>
      </c>
      <c r="BR242" s="37">
        <f t="shared" si="170"/>
        <v>-0.26206902127897519</v>
      </c>
      <c r="BS242" s="37">
        <f t="shared" si="171"/>
        <v>0.12198231402224503</v>
      </c>
      <c r="BT242" s="34">
        <v>83.8</v>
      </c>
      <c r="BU242" s="49">
        <f t="shared" si="110"/>
        <v>82.073824998713761</v>
      </c>
      <c r="BV242" s="35">
        <f t="shared" si="111"/>
        <v>4.8655716880345583E-2</v>
      </c>
      <c r="BW242" s="49">
        <f t="shared" si="112"/>
        <v>-8.5927347906253282E-2</v>
      </c>
      <c r="BX242" s="49">
        <f t="shared" si="113"/>
        <v>1.8136207108290114E-2</v>
      </c>
      <c r="BY242" s="32">
        <v>88</v>
      </c>
      <c r="BZ242" s="54">
        <f t="shared" si="172"/>
        <v>94.898174265759351</v>
      </c>
      <c r="CA242" s="54">
        <f t="shared" si="214"/>
        <v>-6.8045627668338299E-2</v>
      </c>
      <c r="CB242" s="54">
        <f t="shared" si="167"/>
        <v>4.0903052140518883E-2</v>
      </c>
      <c r="CC242" s="31">
        <v>88</v>
      </c>
      <c r="CD242" s="37">
        <f t="shared" si="168"/>
        <v>94.853837290091946</v>
      </c>
      <c r="CE242" s="37">
        <f t="shared" si="173"/>
        <v>1.1648885077084028E-2</v>
      </c>
      <c r="CF242" s="37">
        <f t="shared" si="174"/>
        <v>-5.9325632535191623E-2</v>
      </c>
      <c r="CG242" s="37">
        <f t="shared" si="175"/>
        <v>3.7650067765271557E-2</v>
      </c>
      <c r="CH242" s="34">
        <v>91.6</v>
      </c>
      <c r="CI242" s="49">
        <f t="shared" si="155"/>
        <v>94.52664076738958</v>
      </c>
      <c r="CJ242" s="49">
        <f t="shared" si="164"/>
        <v>1.9969057552208399E-2</v>
      </c>
      <c r="CK242" s="49">
        <f t="shared" si="156"/>
        <v>-9.3090126356879063E-2</v>
      </c>
      <c r="CL242" s="49">
        <f t="shared" si="157"/>
        <v>5.392943431153558E-2</v>
      </c>
      <c r="CM242" s="33"/>
      <c r="CN242" s="33"/>
      <c r="CO242" s="33"/>
      <c r="CP242" s="33"/>
      <c r="CQ242" s="34">
        <v>81.232952387528911</v>
      </c>
      <c r="CR242" s="35">
        <f t="shared" ref="CR242:CR244" si="220">CQ$5/(1+CQ$2*EXP(-CQ$3*($A242-$A$178)))</f>
        <v>80.517037591889235</v>
      </c>
      <c r="CS242" s="35">
        <f t="shared" ref="CS242:CS244" si="221">((CQ$2*CQ$5*CQ$3*EXP(CQ$3*($A242-$A$178)))/(EXP(CQ$3*($A242-$A$178))+CQ$2)^2)/8</f>
        <v>1.0541630227147695E-2</v>
      </c>
      <c r="CT242" s="35">
        <f t="shared" ref="CT242:CT244" si="222">-((CQ$2*CQ$5*(CQ$3^2)*EXP(CQ$3*($A242-$A$178))*(EXP(CQ$3*($A242-$A$178))-CQ$2))/((EXP(CQ$3*($A242-$A$178))+CQ$2)^3))</f>
        <v>-8.9951993574049847E-3</v>
      </c>
      <c r="CU242" s="35">
        <f t="shared" ref="CU242:CU244" si="223">(CQ$2*CQ$5*CQ$3^3*EXP(CQ$3*($A242-$A$178))*(EXP(2*CQ$3*($A242-$A$178))-4*CQ$2*EXP(CQ$3*($A242-$A$178))+CQ$2^2))/(EXP(CQ$3*($A242-$A$178))+CQ$2)^4</f>
        <v>9.4042519152867784E-4</v>
      </c>
      <c r="CV242" s="34">
        <v>84.6</v>
      </c>
      <c r="CW242" s="35">
        <f t="shared" si="141"/>
        <v>83.34857575238253</v>
      </c>
      <c r="CX242" s="35">
        <f t="shared" si="142"/>
        <v>1.4388692498939896E-2</v>
      </c>
      <c r="CY242" s="35">
        <f t="shared" si="143"/>
        <v>-8.3816989676870953E-3</v>
      </c>
      <c r="CZ242" s="35">
        <f t="shared" si="144"/>
        <v>5.8672285718673145E-4</v>
      </c>
      <c r="DA242" s="34">
        <v>67.491281980457828</v>
      </c>
      <c r="DB242" s="35">
        <f t="shared" ref="DB242:DB244" si="224">DA$5/(1+DA$2*EXP(-DA$3*($A242-$A$178)))</f>
        <v>63.509406406722647</v>
      </c>
      <c r="DC242" s="35">
        <f t="shared" ref="DC242:DC244" si="225">((DA$2*DA$5*DA$3*EXP(DA$3*($A242-$A$178))/(EXP(DA$3*($A242-$A$178))+DA$2)^2)/8)</f>
        <v>3.8842725737087518E-2</v>
      </c>
      <c r="DD242" s="35">
        <f t="shared" ref="DD242:DD244" si="226">-((DA$2*DA$5*(DA$3^2)*EXP(DA$3*($A242-$A$178))*(EXP(DA$3*($A242-$A$178))-DA$2))/((EXP(DA$3*($A242-$A$178))+DA$2)^3))</f>
        <v>-2.267660713459772E-2</v>
      </c>
      <c r="DE242" s="35">
        <f t="shared" ref="DE242:DE244" si="227">(DA$2*DA$5*DA$3^3*EXP(DA$3*($A242-$A$178))*(EXP(2*DA$3*($A242-$A$178))-4*DA$2*EXP(DA$3*($A242-$A$178))+DA$2^2))/(EXP(DA$3*($A242-$A$178))+DA$2)^4</f>
        <v>1.418057117340017E-3</v>
      </c>
      <c r="DF242" s="31">
        <v>78</v>
      </c>
      <c r="DG242" s="50">
        <f t="shared" si="114"/>
        <v>87.998263643938913</v>
      </c>
      <c r="DH242" s="37">
        <f t="shared" si="115"/>
        <v>8.5056238296135937E-5</v>
      </c>
      <c r="DI242" s="50">
        <f t="shared" si="116"/>
        <v>-2.6665207064107652E-4</v>
      </c>
      <c r="DJ242" s="50">
        <f t="shared" si="117"/>
        <v>1.0449045553645423E-4</v>
      </c>
      <c r="DK242" s="53">
        <v>99.35607499223147</v>
      </c>
      <c r="DL242" s="38">
        <f t="shared" si="75"/>
        <v>99.831733654783221</v>
      </c>
      <c r="DM242" s="38">
        <f t="shared" si="76"/>
        <v>1.752358536491655E-3</v>
      </c>
      <c r="DN242" s="38">
        <f t="shared" si="77"/>
        <v>-1.1659932290439452E-3</v>
      </c>
      <c r="DO242" s="38">
        <f t="shared" si="78"/>
        <v>9.6651290573910385E-5</v>
      </c>
      <c r="DP242" s="31">
        <v>88</v>
      </c>
      <c r="DQ242" s="37">
        <f t="shared" si="188"/>
        <v>86.033437446072796</v>
      </c>
      <c r="DR242" s="37">
        <f t="shared" si="189"/>
        <v>0.27147254005258736</v>
      </c>
      <c r="DS242" s="37">
        <f t="shared" si="190"/>
        <v>-1.5351077809671463</v>
      </c>
      <c r="DT242" s="37">
        <f t="shared" si="191"/>
        <v>1.0048095640028749</v>
      </c>
      <c r="DU242" s="33">
        <v>61</v>
      </c>
      <c r="DV242" s="47">
        <f t="shared" si="200"/>
        <v>57.982142953505374</v>
      </c>
      <c r="DW242" s="47">
        <f t="shared" si="201"/>
        <v>-1.3731227130424357</v>
      </c>
      <c r="DX242" s="47">
        <f t="shared" si="202"/>
        <v>0.65051130196165163</v>
      </c>
      <c r="DY242" s="36">
        <v>82</v>
      </c>
      <c r="DZ242" s="40">
        <f t="shared" si="158"/>
        <v>81.89611645565833</v>
      </c>
      <c r="EA242" s="40">
        <f t="shared" si="159"/>
        <v>0.15994953602292192</v>
      </c>
      <c r="EB242" s="40">
        <f t="shared" si="160"/>
        <v>-0.24825676865037302</v>
      </c>
      <c r="EC242" s="40">
        <f t="shared" si="161"/>
        <v>3.9782128535240158E-2</v>
      </c>
      <c r="ED242" s="31">
        <v>83</v>
      </c>
      <c r="EE242" s="37">
        <f t="shared" si="118"/>
        <v>88.909340705859094</v>
      </c>
      <c r="EF242" s="37">
        <f t="shared" si="119"/>
        <v>2.808637426878337E-3</v>
      </c>
      <c r="EG242" s="37">
        <f t="shared" si="120"/>
        <v>-5.5630879986899497E-3</v>
      </c>
      <c r="EH242" s="37">
        <f t="shared" si="121"/>
        <v>1.3745412952191572E-3</v>
      </c>
      <c r="EI242" s="31">
        <v>78.89</v>
      </c>
      <c r="EJ242" s="37">
        <f>EI$5/(1+EI$2*EXP(-EI$3*($A242-$A$212)))</f>
        <v>71.888451047217828</v>
      </c>
      <c r="EK242" s="37">
        <f t="shared" si="123"/>
        <v>0.13060142780178066</v>
      </c>
      <c r="EL242" s="37">
        <f t="shared" si="124"/>
        <v>-0.14050534026860984</v>
      </c>
      <c r="EM242" s="37">
        <f t="shared" si="125"/>
        <v>1.4369494789046868E-2</v>
      </c>
      <c r="EN242" s="34">
        <v>97.9</v>
      </c>
      <c r="EO242" s="35">
        <f t="shared" si="90"/>
        <v>98.29713333794156</v>
      </c>
      <c r="EP242" s="35">
        <f t="shared" si="91"/>
        <v>3.2854032639850505E-3</v>
      </c>
      <c r="EQ242" s="35">
        <f t="shared" si="92"/>
        <v>-6.7085393804458791E-3</v>
      </c>
      <c r="ER242" s="35">
        <f t="shared" si="93"/>
        <v>1.7086985339444119E-3</v>
      </c>
      <c r="ES242" s="52">
        <v>65</v>
      </c>
      <c r="ET242" s="37">
        <f t="shared" si="151"/>
        <v>61.270896841912972</v>
      </c>
      <c r="EU242" s="37">
        <f t="shared" si="152"/>
        <v>0.20668522243207624</v>
      </c>
      <c r="EV242" s="37">
        <f t="shared" si="153"/>
        <v>-0.36167360907462226</v>
      </c>
      <c r="EW242" s="37">
        <f t="shared" si="154"/>
        <v>5.7181619377028613E-2</v>
      </c>
      <c r="EX242" s="57">
        <v>43</v>
      </c>
      <c r="EY242" s="37">
        <f t="shared" si="184"/>
        <v>45.966685717640352</v>
      </c>
      <c r="EZ242" s="37">
        <f t="shared" si="185"/>
        <v>4.4459693834011252E-3</v>
      </c>
      <c r="FA242" s="37">
        <f t="shared" si="186"/>
        <v>-3.7946137722010422E-2</v>
      </c>
      <c r="FB242" s="37">
        <f t="shared" si="187"/>
        <v>4.0424794667299757E-2</v>
      </c>
      <c r="FC242" s="31"/>
      <c r="FD242" s="31"/>
      <c r="FE242" s="31"/>
      <c r="FF242" s="31"/>
      <c r="FG242" s="31"/>
      <c r="FH242" s="36"/>
      <c r="FI242" s="36"/>
      <c r="FJ242" s="36"/>
      <c r="FK242" s="36"/>
      <c r="FL242" s="36"/>
      <c r="FM242" s="36"/>
      <c r="FN242" s="36"/>
      <c r="FO242" s="36"/>
      <c r="FP242" s="36"/>
      <c r="FQ242" s="36"/>
      <c r="FR242" s="53">
        <v>99.736733073231363</v>
      </c>
      <c r="FS242" s="38">
        <f t="shared" si="130"/>
        <v>99.99970599556751</v>
      </c>
      <c r="FT242" s="38">
        <f t="shared" si="131"/>
        <v>6.5964304164204302E-6</v>
      </c>
      <c r="FU242" s="38">
        <f t="shared" si="132"/>
        <v>-9.4720240102813477E-6</v>
      </c>
      <c r="FV242" s="38">
        <f t="shared" si="133"/>
        <v>1.7001375294257487E-6</v>
      </c>
      <c r="FW242" s="36"/>
      <c r="FX242" s="36"/>
      <c r="FY242" s="36"/>
      <c r="FZ242" s="36"/>
      <c r="GA242" s="36"/>
      <c r="GB242" s="33">
        <v>71</v>
      </c>
      <c r="GC242" s="47">
        <f t="shared" si="203"/>
        <v>70.081126733442929</v>
      </c>
      <c r="GD242" s="47">
        <f t="shared" si="204"/>
        <v>-0.6695798194275695</v>
      </c>
      <c r="GE242" s="47">
        <f t="shared" si="205"/>
        <v>0.55253052014816351</v>
      </c>
      <c r="GF242" s="31">
        <v>74</v>
      </c>
      <c r="GG242" s="37">
        <f t="shared" si="183"/>
        <v>69.647342253269684</v>
      </c>
      <c r="GH242" s="37">
        <f t="shared" si="206"/>
        <v>2.7107301365560499</v>
      </c>
      <c r="GI242" s="37">
        <f t="shared" si="207"/>
        <v>0.49142486516156542</v>
      </c>
      <c r="GJ242" s="31">
        <v>34</v>
      </c>
      <c r="GK242" s="37">
        <f t="shared" si="208"/>
        <v>31.320019638856195</v>
      </c>
      <c r="GL242" s="37">
        <f t="shared" si="209"/>
        <v>-0.52522570607497543</v>
      </c>
      <c r="GM242" s="37">
        <f t="shared" si="210"/>
        <v>0.4358524116182349</v>
      </c>
      <c r="GN242" s="31">
        <v>40</v>
      </c>
      <c r="GO242" s="37">
        <f t="shared" si="218"/>
        <v>39.483152170411195</v>
      </c>
      <c r="GP242" s="37">
        <f t="shared" si="197"/>
        <v>0.8856343247717372</v>
      </c>
      <c r="GQ242" s="37">
        <f t="shared" si="192"/>
        <v>-2.1865477841595542</v>
      </c>
      <c r="GR242" s="37">
        <f t="shared" si="193"/>
        <v>-0.56622343115943297</v>
      </c>
      <c r="GS242" s="31">
        <v>58</v>
      </c>
      <c r="GT242" s="37">
        <f t="shared" si="194"/>
        <v>55.667097788888647</v>
      </c>
      <c r="GU242" s="37">
        <f t="shared" si="198"/>
        <v>1.0605089563187871</v>
      </c>
      <c r="GV242" s="37">
        <f t="shared" si="195"/>
        <v>-2.0810715372048452</v>
      </c>
      <c r="GW242" s="37">
        <f t="shared" si="196"/>
        <v>-0.5180073232059591</v>
      </c>
      <c r="GX242" s="33"/>
      <c r="GY242" s="33"/>
      <c r="GZ242" s="33"/>
      <c r="HA242" s="33"/>
      <c r="HB242" s="36">
        <v>34</v>
      </c>
      <c r="HC242" s="40">
        <f t="shared" si="215"/>
        <v>33.005049716594449</v>
      </c>
      <c r="HD242" s="40">
        <f t="shared" si="219"/>
        <v>1.3215187577623666</v>
      </c>
      <c r="HE242" s="40">
        <f t="shared" si="216"/>
        <v>-2.8247444540396911</v>
      </c>
      <c r="HF242" s="40">
        <f t="shared" si="217"/>
        <v>-3.2244012617131337</v>
      </c>
      <c r="HG242" s="36">
        <v>66</v>
      </c>
      <c r="HH242" s="39"/>
      <c r="HI242" s="39"/>
      <c r="HJ242" s="39">
        <f t="shared" si="88"/>
        <v>-4.0559973856613722E-3</v>
      </c>
      <c r="HK242" s="39">
        <f t="shared" si="89"/>
        <v>2.1174616199636122E-4</v>
      </c>
      <c r="HL242" s="31">
        <v>99</v>
      </c>
      <c r="HM242" s="45">
        <f t="shared" si="178"/>
        <v>98.999999971189339</v>
      </c>
      <c r="HN242" s="45">
        <f t="shared" si="58"/>
        <v>1.339196456975794E-9</v>
      </c>
      <c r="HO242" s="45">
        <f t="shared" si="45"/>
        <v>-3.9839636656406035E-9</v>
      </c>
      <c r="HP242" s="45">
        <f t="shared" si="46"/>
        <v>1.4814822721892645E-9</v>
      </c>
      <c r="HQ242" s="31"/>
      <c r="HR242" s="31"/>
      <c r="HS242" s="31"/>
      <c r="HT242" s="31"/>
      <c r="HU242" s="31"/>
      <c r="HV242" s="31"/>
      <c r="HW242" s="31"/>
      <c r="HX242" s="31"/>
      <c r="HY242" s="31"/>
      <c r="HZ242" s="31"/>
      <c r="IA242" s="31"/>
      <c r="IB242" s="31"/>
      <c r="IC242" s="31"/>
      <c r="ID242" s="31"/>
      <c r="IE242" s="31"/>
    </row>
    <row r="243" spans="1:239" x14ac:dyDescent="0.25">
      <c r="A243">
        <v>2014</v>
      </c>
      <c r="B243" s="34">
        <v>88.548320270690198</v>
      </c>
      <c r="C243" s="35">
        <f t="shared" si="211"/>
        <v>87.078493904776053</v>
      </c>
      <c r="D243" s="35">
        <f t="shared" si="212"/>
        <v>2.3445858357706018E-2</v>
      </c>
      <c r="E243" s="35">
        <f t="shared" si="213"/>
        <v>-1.7905228333029165E-2</v>
      </c>
      <c r="F243" s="35">
        <f t="shared" si="199"/>
        <v>1.6303660388386142E-3</v>
      </c>
      <c r="G243" s="31"/>
      <c r="H243" s="31"/>
      <c r="I243" s="31"/>
      <c r="J243" s="31"/>
      <c r="K243" s="31"/>
      <c r="L243" s="56">
        <v>91.861167696716507</v>
      </c>
      <c r="M243" s="35">
        <f t="shared" si="72"/>
        <v>91.343870686932902</v>
      </c>
      <c r="N243" s="35">
        <f t="shared" si="81"/>
        <v>5.0941386215358746E-3</v>
      </c>
      <c r="O243" s="35">
        <f t="shared" si="73"/>
        <v>-2.5130505575058516E-3</v>
      </c>
      <c r="P243" s="35">
        <f t="shared" si="74"/>
        <v>1.5270926389633019E-4</v>
      </c>
      <c r="Q243" s="31"/>
      <c r="R243" s="31"/>
      <c r="S243" s="31"/>
      <c r="T243" s="31"/>
      <c r="U243" s="31"/>
      <c r="V243" s="36"/>
      <c r="W243" s="36"/>
      <c r="X243" s="36"/>
      <c r="Y243" s="36"/>
      <c r="Z243" s="36"/>
      <c r="AA243" s="36"/>
      <c r="AB243" s="36"/>
      <c r="AC243" s="36"/>
      <c r="AD243" s="36"/>
      <c r="AE243" s="36"/>
      <c r="AF243" s="31"/>
      <c r="AG243" s="31"/>
      <c r="AH243" s="31"/>
      <c r="AI243" s="31"/>
      <c r="AJ243" s="31"/>
      <c r="AK243" s="31"/>
      <c r="AL243" s="31"/>
      <c r="AM243" s="31"/>
      <c r="AN243" s="31"/>
      <c r="AO243" s="31"/>
      <c r="AP243" s="31">
        <v>69</v>
      </c>
      <c r="AQ243" s="37">
        <f t="shared" si="179"/>
        <v>71.489537728308164</v>
      </c>
      <c r="AR243" s="46">
        <f t="shared" si="180"/>
        <v>8.4825138676609818E-2</v>
      </c>
      <c r="AS243" s="37">
        <f t="shared" si="181"/>
        <v>-0.29843170511096029</v>
      </c>
      <c r="AT243" s="37">
        <f t="shared" si="182"/>
        <v>0.125454856090746</v>
      </c>
      <c r="AU243" s="31">
        <v>91</v>
      </c>
      <c r="AV243" s="37">
        <f t="shared" si="162"/>
        <v>89.190635212247713</v>
      </c>
      <c r="AW243" s="46">
        <f t="shared" si="165"/>
        <v>9.1124002244355365E-2</v>
      </c>
      <c r="AX243" s="37">
        <f t="shared" si="166"/>
        <v>-0.18320517686560872</v>
      </c>
      <c r="AY243" s="37">
        <f t="shared" si="163"/>
        <v>4.2949620252247432E-2</v>
      </c>
      <c r="AZ243" s="31"/>
      <c r="BA243" s="31"/>
      <c r="BB243" s="31"/>
      <c r="BC243" s="31"/>
      <c r="BD243" s="31"/>
      <c r="BE243" s="34">
        <v>99</v>
      </c>
      <c r="BF243" s="38">
        <f t="shared" si="63"/>
        <v>98.995276897617146</v>
      </c>
      <c r="BG243" s="35">
        <f t="shared" si="71"/>
        <v>1.43724575048202E-4</v>
      </c>
      <c r="BH243" s="38">
        <f t="shared" si="64"/>
        <v>-2.7989423909008848E-4</v>
      </c>
      <c r="BI243" s="38">
        <f t="shared" si="65"/>
        <v>6.8127970633048999E-5</v>
      </c>
      <c r="BJ243" s="31"/>
      <c r="BK243" s="31"/>
      <c r="BL243" s="31"/>
      <c r="BM243" s="31"/>
      <c r="BN243" s="31"/>
      <c r="BO243" s="31">
        <v>84</v>
      </c>
      <c r="BP243" s="37">
        <f t="shared" si="176"/>
        <v>84.306407852660186</v>
      </c>
      <c r="BQ243" s="37">
        <f t="shared" si="169"/>
        <v>4.2286058041411348E-2</v>
      </c>
      <c r="BR243" s="37">
        <f t="shared" si="170"/>
        <v>-0.16363736334342724</v>
      </c>
      <c r="BS243" s="37">
        <f t="shared" si="171"/>
        <v>7.7830773113205312E-2</v>
      </c>
      <c r="BT243" s="34">
        <v>83.8</v>
      </c>
      <c r="BU243" s="49">
        <f t="shared" si="110"/>
        <v>82.422989971918767</v>
      </c>
      <c r="BV243" s="35">
        <f t="shared" si="111"/>
        <v>3.8978924048646141E-2</v>
      </c>
      <c r="BW243" s="49">
        <f t="shared" si="112"/>
        <v>-6.9436157197675555E-2</v>
      </c>
      <c r="BX243" s="49">
        <f t="shared" si="113"/>
        <v>1.4927173123912486E-2</v>
      </c>
      <c r="BY243" s="32">
        <v>87</v>
      </c>
      <c r="BZ243" s="54">
        <f t="shared" si="172"/>
        <v>94.944417055228286</v>
      </c>
      <c r="CA243" s="54">
        <f t="shared" si="214"/>
        <v>-3.725837465351281E-2</v>
      </c>
      <c r="CB243" s="54">
        <f t="shared" si="167"/>
        <v>2.2477031487964268E-2</v>
      </c>
      <c r="CC243" s="31">
        <v>87</v>
      </c>
      <c r="CD243" s="37">
        <f t="shared" si="168"/>
        <v>94.922762904489716</v>
      </c>
      <c r="CE243" s="37">
        <f t="shared" si="173"/>
        <v>6.1601200229841257E-3</v>
      </c>
      <c r="CF243" s="37">
        <f t="shared" si="174"/>
        <v>-3.1418023917290157E-2</v>
      </c>
      <c r="CG243" s="37">
        <f t="shared" si="175"/>
        <v>1.9997241213270477E-2</v>
      </c>
      <c r="CH243" s="34">
        <v>90.8</v>
      </c>
      <c r="CI243" s="49">
        <f t="shared" si="155"/>
        <v>94.647681822549302</v>
      </c>
      <c r="CJ243" s="49">
        <f t="shared" si="164"/>
        <v>1.1141183146290912E-2</v>
      </c>
      <c r="CK243" s="49">
        <f t="shared" si="156"/>
        <v>-5.2070456569480818E-2</v>
      </c>
      <c r="CL243" s="49">
        <f t="shared" si="157"/>
        <v>3.0321931091895703E-2</v>
      </c>
      <c r="CM243" s="33"/>
      <c r="CN243" s="33"/>
      <c r="CO243" s="33"/>
      <c r="CP243" s="33"/>
      <c r="CQ243" s="34">
        <v>81.232952387528911</v>
      </c>
      <c r="CR243" s="35">
        <f t="shared" si="220"/>
        <v>80.597025916198291</v>
      </c>
      <c r="CS243" s="35">
        <f t="shared" si="221"/>
        <v>9.4740879075196592E-3</v>
      </c>
      <c r="CT243" s="35">
        <f t="shared" si="222"/>
        <v>-8.1004829167136035E-3</v>
      </c>
      <c r="CU243" s="35">
        <f t="shared" si="223"/>
        <v>8.503845428205289E-4</v>
      </c>
      <c r="CV243" s="34">
        <v>84.7</v>
      </c>
      <c r="CW243" s="35">
        <f t="shared" si="141"/>
        <v>83.459590680301048</v>
      </c>
      <c r="CX243" s="35">
        <f t="shared" si="142"/>
        <v>1.3376877393334366E-2</v>
      </c>
      <c r="CY243" s="35">
        <f t="shared" si="143"/>
        <v>-7.813447964351683E-3</v>
      </c>
      <c r="CZ243" s="35">
        <f t="shared" si="144"/>
        <v>5.5009109657939872E-4</v>
      </c>
      <c r="DA243" s="34">
        <v>67.491281980457828</v>
      </c>
      <c r="DB243" s="35">
        <f t="shared" si="224"/>
        <v>63.809044065662263</v>
      </c>
      <c r="DC243" s="35">
        <f t="shared" si="225"/>
        <v>3.6095681216348242E-2</v>
      </c>
      <c r="DD243" s="35">
        <f t="shared" si="226"/>
        <v>-2.1285042464784652E-2</v>
      </c>
      <c r="DE243" s="35">
        <f t="shared" si="227"/>
        <v>1.3644538286593675E-3</v>
      </c>
      <c r="DF243" s="31">
        <v>83</v>
      </c>
      <c r="DG243" s="50">
        <f t="shared" si="114"/>
        <v>87.998826602356047</v>
      </c>
      <c r="DH243" s="37">
        <f t="shared" si="115"/>
        <v>5.7479816695779272E-5</v>
      </c>
      <c r="DI243" s="50">
        <f t="shared" si="116"/>
        <v>-1.8020204701806134E-4</v>
      </c>
      <c r="DJ243" s="50">
        <f t="shared" si="117"/>
        <v>7.0615899617680399E-5</v>
      </c>
      <c r="DK243" s="53">
        <v>99.3</v>
      </c>
      <c r="DL243" s="38">
        <f t="shared" si="75"/>
        <v>99.845185308782717</v>
      </c>
      <c r="DM243" s="38">
        <f t="shared" si="76"/>
        <v>1.6124876308116882E-3</v>
      </c>
      <c r="DN243" s="38">
        <f t="shared" si="77"/>
        <v>-1.0732148420199341E-3</v>
      </c>
      <c r="DO243" s="38">
        <f t="shared" si="78"/>
        <v>8.9008991650738032E-5</v>
      </c>
      <c r="DP243" s="31">
        <v>89</v>
      </c>
      <c r="DQ243" s="37">
        <f t="shared" si="188"/>
        <v>87.583860250592423</v>
      </c>
      <c r="DR243" s="37">
        <f t="shared" si="189"/>
        <v>0.1319274950713259</v>
      </c>
      <c r="DS243" s="37">
        <f t="shared" si="190"/>
        <v>-0.77386466188943748</v>
      </c>
      <c r="DT243" s="37">
        <f t="shared" si="191"/>
        <v>0.54846284827083625</v>
      </c>
      <c r="DU243" s="33">
        <v>62</v>
      </c>
      <c r="DV243" s="47">
        <f t="shared" si="200"/>
        <v>59.831187474235364</v>
      </c>
      <c r="DW243" s="47">
        <f t="shared" si="201"/>
        <v>-0.81725264408190978</v>
      </c>
      <c r="DX243" s="47">
        <f t="shared" si="202"/>
        <v>0.45405815560740048</v>
      </c>
      <c r="DY243" s="36">
        <v>83</v>
      </c>
      <c r="DZ243" s="40">
        <f t="shared" si="158"/>
        <v>83.058085597821176</v>
      </c>
      <c r="EA243" s="40">
        <f t="shared" si="159"/>
        <v>0.13133805283087066</v>
      </c>
      <c r="EB243" s="40">
        <f t="shared" si="160"/>
        <v>-0.21009945868729352</v>
      </c>
      <c r="EC243" s="40">
        <f t="shared" si="161"/>
        <v>3.635970726914637E-2</v>
      </c>
      <c r="ED243" s="31">
        <v>75</v>
      </c>
      <c r="EE243" s="37">
        <f t="shared" si="118"/>
        <v>88.929243919765696</v>
      </c>
      <c r="EF243" s="37">
        <f t="shared" si="119"/>
        <v>2.1925238248176348E-3</v>
      </c>
      <c r="EG243" s="37">
        <f t="shared" si="120"/>
        <v>-4.3446937497807958E-3</v>
      </c>
      <c r="EH243" s="37">
        <f t="shared" si="121"/>
        <v>1.0744625641678392E-3</v>
      </c>
      <c r="EI243" s="31"/>
      <c r="EJ243" s="31"/>
      <c r="EK243" s="31"/>
      <c r="EL243" s="31"/>
      <c r="EM243" s="31"/>
      <c r="EN243" s="34">
        <v>98.2</v>
      </c>
      <c r="EO243" s="35">
        <f t="shared" si="90"/>
        <v>98.320329892008516</v>
      </c>
      <c r="EP243" s="35">
        <f t="shared" si="91"/>
        <v>2.5451414097558871E-3</v>
      </c>
      <c r="EQ243" s="35">
        <f t="shared" si="92"/>
        <v>-5.1994373030930545E-3</v>
      </c>
      <c r="ER243" s="35">
        <f t="shared" si="93"/>
        <v>1.3255778689620714E-3</v>
      </c>
      <c r="ES243" s="52">
        <v>67.045500000000004</v>
      </c>
      <c r="ET243" s="37">
        <f t="shared" si="151"/>
        <v>62.753099631960943</v>
      </c>
      <c r="EU243" s="37">
        <f t="shared" si="152"/>
        <v>0.16505778127537971</v>
      </c>
      <c r="EV243" s="37">
        <f t="shared" si="153"/>
        <v>-0.30452899200995781</v>
      </c>
      <c r="EW243" s="37">
        <f t="shared" si="154"/>
        <v>5.6246154477078605E-2</v>
      </c>
      <c r="EX243" s="57"/>
      <c r="EY243" s="37"/>
      <c r="EZ243" s="37">
        <f t="shared" si="185"/>
        <v>1.528875307313768E-3</v>
      </c>
      <c r="FA243" s="37">
        <f t="shared" si="186"/>
        <v>-1.3061300371704535E-2</v>
      </c>
      <c r="FB243" s="37">
        <f t="shared" si="187"/>
        <v>1.3941013574847623E-2</v>
      </c>
      <c r="FC243" s="31"/>
      <c r="FD243" s="31"/>
      <c r="FE243" s="31"/>
      <c r="FF243" s="31"/>
      <c r="FG243" s="31"/>
      <c r="FH243" s="36"/>
      <c r="FI243" s="36"/>
      <c r="FJ243" s="36"/>
      <c r="FK243" s="36"/>
      <c r="FL243" s="36"/>
      <c r="FM243" s="36"/>
      <c r="FN243" s="36"/>
      <c r="FO243" s="36"/>
      <c r="FP243" s="36"/>
      <c r="FQ243" s="36"/>
      <c r="FR243" s="53">
        <v>99.736733073231363</v>
      </c>
      <c r="FS243" s="38">
        <f t="shared" si="130"/>
        <v>99.999754302083417</v>
      </c>
      <c r="FT243" s="38">
        <f t="shared" si="131"/>
        <v>5.5126039406867903E-6</v>
      </c>
      <c r="FU243" s="38">
        <f t="shared" si="132"/>
        <v>-7.9157307871644822E-6</v>
      </c>
      <c r="FV243" s="38">
        <f t="shared" si="133"/>
        <v>1.4208005568708938E-6</v>
      </c>
      <c r="FW243" s="36"/>
      <c r="FX243" s="36"/>
      <c r="FY243" s="36"/>
      <c r="FZ243" s="36"/>
      <c r="GA243" s="36"/>
      <c r="GB243" s="33">
        <v>65</v>
      </c>
      <c r="GC243" s="47">
        <f t="shared" si="203"/>
        <v>70.612334164617394</v>
      </c>
      <c r="GD243" s="47">
        <f t="shared" si="204"/>
        <v>-0.28900431156928458</v>
      </c>
      <c r="GE243" s="47">
        <f t="shared" si="205"/>
        <v>0.24608430861456471</v>
      </c>
      <c r="GF243" s="31">
        <v>61</v>
      </c>
      <c r="GG243" s="37">
        <f t="shared" si="183"/>
        <v>71.62388474434978</v>
      </c>
      <c r="GH243" s="37">
        <f t="shared" si="206"/>
        <v>2.7237418262061852</v>
      </c>
      <c r="GI243" s="37">
        <f t="shared" si="207"/>
        <v>-0.60129328081185873</v>
      </c>
      <c r="GJ243" s="31">
        <v>32</v>
      </c>
      <c r="GK243" s="37">
        <f t="shared" si="208"/>
        <v>31.722183127654979</v>
      </c>
      <c r="GL243" s="37">
        <f t="shared" si="209"/>
        <v>-0.22305028998239029</v>
      </c>
      <c r="GM243" s="37">
        <f t="shared" si="210"/>
        <v>0.19543528773336966</v>
      </c>
      <c r="GN243" s="31">
        <v>45</v>
      </c>
      <c r="GO243" s="37">
        <f t="shared" si="218"/>
        <v>45.431178590691644</v>
      </c>
      <c r="GP243" s="37">
        <f t="shared" si="197"/>
        <v>0.60151351984953061</v>
      </c>
      <c r="GQ243" s="37">
        <f t="shared" si="192"/>
        <v>-2.1926977364288391</v>
      </c>
      <c r="GR243" s="37">
        <f t="shared" si="193"/>
        <v>0.42664940924263967</v>
      </c>
      <c r="GS243" s="31">
        <v>58</v>
      </c>
      <c r="GT243" s="37">
        <f t="shared" si="194"/>
        <v>63.059093773613867</v>
      </c>
      <c r="GU243" s="37">
        <f t="shared" si="198"/>
        <v>0.78506307174006085</v>
      </c>
      <c r="GV243" s="37">
        <f t="shared" si="195"/>
        <v>-2.2039040064191275</v>
      </c>
      <c r="GW243" s="37">
        <f t="shared" si="196"/>
        <v>0.20977117051977098</v>
      </c>
      <c r="GX243" s="33"/>
      <c r="GY243" s="33"/>
      <c r="GZ243" s="33"/>
      <c r="HA243" s="33"/>
      <c r="HB243" s="36">
        <v>39</v>
      </c>
      <c r="HC243" s="40">
        <f t="shared" si="215"/>
        <v>41.805293631839319</v>
      </c>
      <c r="HD243" s="40">
        <f t="shared" si="219"/>
        <v>0.85528613617881644</v>
      </c>
      <c r="HE243" s="40">
        <f t="shared" si="216"/>
        <v>-3.9718452171000727</v>
      </c>
      <c r="HF243" s="40">
        <f t="shared" si="217"/>
        <v>0.6388665541440125</v>
      </c>
      <c r="HG243" s="36">
        <v>65</v>
      </c>
      <c r="HH243" s="39"/>
      <c r="HI243" s="39"/>
      <c r="HJ243" s="39">
        <f t="shared" si="88"/>
        <v>-3.8493459730903987E-3</v>
      </c>
      <c r="HK243" s="39">
        <f t="shared" si="89"/>
        <v>2.0162662778067358E-4</v>
      </c>
      <c r="HL243" s="31">
        <v>99</v>
      </c>
      <c r="HM243" s="45">
        <f t="shared" si="178"/>
        <v>98.999999980136494</v>
      </c>
      <c r="HN243" s="45">
        <f t="shared" si="58"/>
        <v>9.2330872857242473E-10</v>
      </c>
      <c r="HO243" s="45">
        <f t="shared" ref="HO243" si="228">-((HL$2*HL$5*(HL$3^2)*EXP(HL$3*($A243-$A$179))*(EXP(HL$3*($A243-$A$179))-HL$2))/((EXP(HL$3*($A243-$A$179))+HL$2)^3))</f>
        <v>-2.7467429504502696E-9</v>
      </c>
      <c r="HP243" s="45">
        <f t="shared" ref="HP243" si="229">(HL$2*HL$5*HL$3^3*EXP(HL$3*($A243-$A$179))*(EXP(2*HL$3*($A243-$A$179))-4*HL$2*EXP(HL$3*($A243-$A$179))+HL$2^2))/(EXP(HL$3*($A243-$A$179))+HL$2)^4</f>
        <v>1.021407655877713E-9</v>
      </c>
      <c r="HQ243" s="31"/>
      <c r="HR243" s="31"/>
      <c r="HS243" s="31"/>
      <c r="HT243" s="31"/>
      <c r="HU243" s="31"/>
      <c r="HV243" s="31"/>
      <c r="HW243" s="31"/>
      <c r="HX243" s="31"/>
      <c r="HY243" s="31"/>
      <c r="HZ243" s="31"/>
      <c r="IA243" s="31"/>
      <c r="IB243" s="31"/>
      <c r="IC243" s="31"/>
      <c r="ID243" s="31"/>
      <c r="IE243" s="31"/>
    </row>
    <row r="244" spans="1:239" x14ac:dyDescent="0.25">
      <c r="A244">
        <v>2015</v>
      </c>
      <c r="B244" s="34">
        <v>88.548320270690198</v>
      </c>
      <c r="C244" s="35">
        <f t="shared" si="211"/>
        <v>87.257374406768889</v>
      </c>
      <c r="D244" s="35">
        <f t="shared" si="212"/>
        <v>2.1306871685905612E-2</v>
      </c>
      <c r="E244" s="35">
        <f t="shared" si="213"/>
        <v>-1.6340078945338878E-2</v>
      </c>
      <c r="F244" s="35">
        <f t="shared" si="199"/>
        <v>1.5012446322232903E-3</v>
      </c>
      <c r="G244" s="31"/>
      <c r="H244" s="31"/>
      <c r="I244" s="31"/>
      <c r="J244" s="31"/>
      <c r="K244" s="31"/>
      <c r="L244" s="56">
        <v>91.861167696716507</v>
      </c>
      <c r="M244" s="35">
        <f t="shared" si="72"/>
        <v>91.383392351307208</v>
      </c>
      <c r="N244" s="35">
        <f t="shared" si="81"/>
        <v>4.7893667072974331E-3</v>
      </c>
      <c r="O244" s="35">
        <f t="shared" si="73"/>
        <v>-2.3647591993774665E-3</v>
      </c>
      <c r="P244" s="35">
        <f t="shared" si="74"/>
        <v>1.4395411303567065E-4</v>
      </c>
      <c r="Q244" s="31"/>
      <c r="R244" s="31"/>
      <c r="S244" s="31"/>
      <c r="T244" s="31"/>
      <c r="U244" s="31"/>
      <c r="V244" s="36"/>
      <c r="W244" s="36"/>
      <c r="X244" s="36"/>
      <c r="Y244" s="36"/>
      <c r="Z244" s="36"/>
      <c r="AA244" s="36"/>
      <c r="AB244" s="36"/>
      <c r="AC244" s="36"/>
      <c r="AD244" s="36"/>
      <c r="AE244" s="36"/>
      <c r="AF244" s="31"/>
      <c r="AG244" s="31"/>
      <c r="AH244" s="31"/>
      <c r="AI244" s="31"/>
      <c r="AJ244" s="31"/>
      <c r="AK244" s="31"/>
      <c r="AL244" s="31"/>
      <c r="AM244" s="31"/>
      <c r="AN244" s="31"/>
      <c r="AO244" s="31"/>
      <c r="AP244" s="31">
        <v>67</v>
      </c>
      <c r="AQ244" s="37">
        <f t="shared" si="179"/>
        <v>72.037962279375179</v>
      </c>
      <c r="AR244" s="46">
        <f t="shared" si="180"/>
        <v>5.444095409916816E-2</v>
      </c>
      <c r="AS244" s="37">
        <f t="shared" si="181"/>
        <v>-0.19453619945954759</v>
      </c>
      <c r="AT244" s="37">
        <f t="shared" si="182"/>
        <v>8.4508974234571183E-2</v>
      </c>
      <c r="AU244" s="31">
        <v>92</v>
      </c>
      <c r="AV244" s="37">
        <f t="shared" si="162"/>
        <v>89.834837609213878</v>
      </c>
      <c r="AW244" s="46">
        <f t="shared" si="165"/>
        <v>7.0736025837161112E-2</v>
      </c>
      <c r="AX244" s="37">
        <f t="shared" si="166"/>
        <v>-0.14433625150518353</v>
      </c>
      <c r="AY244" s="37">
        <f t="shared" si="163"/>
        <v>3.4951293117669126E-2</v>
      </c>
      <c r="AZ244" s="31"/>
      <c r="BA244" s="31"/>
      <c r="BB244" s="31"/>
      <c r="BC244" s="31"/>
      <c r="BD244" s="31"/>
      <c r="BE244" s="34">
        <v>99</v>
      </c>
      <c r="BF244" s="38">
        <f t="shared" si="63"/>
        <v>98.996297443237793</v>
      </c>
      <c r="BG244" s="35">
        <f t="shared" si="71"/>
        <v>1.1267041025969735E-4</v>
      </c>
      <c r="BH244" s="38">
        <f t="shared" si="64"/>
        <v>-2.1942280208698295E-4</v>
      </c>
      <c r="BI244" s="38">
        <f t="shared" si="65"/>
        <v>5.341105558960467E-5</v>
      </c>
      <c r="BJ244" s="31"/>
      <c r="BK244" s="31"/>
      <c r="BL244" s="31"/>
      <c r="BM244" s="31"/>
      <c r="BN244" s="31"/>
      <c r="BO244" s="31"/>
      <c r="BP244" s="31"/>
      <c r="BQ244" s="31"/>
      <c r="BR244" s="31"/>
      <c r="BS244" s="31"/>
      <c r="BT244" s="34">
        <v>83.8</v>
      </c>
      <c r="BU244" s="49">
        <f t="shared" si="110"/>
        <v>82.702471477441804</v>
      </c>
      <c r="BV244" s="35">
        <f t="shared" si="111"/>
        <v>3.1173005967978111E-2</v>
      </c>
      <c r="BW244" s="49">
        <f t="shared" si="112"/>
        <v>-5.5913863410644603E-2</v>
      </c>
      <c r="BX244" s="49">
        <f t="shared" si="113"/>
        <v>1.2194582971528627E-2</v>
      </c>
      <c r="BY244" s="32"/>
      <c r="BZ244" s="32"/>
      <c r="CA244" s="32"/>
      <c r="CB244" s="32"/>
      <c r="CC244" s="31">
        <v>85</v>
      </c>
      <c r="CD244" s="37">
        <f t="shared" si="168"/>
        <v>94.959199405683407</v>
      </c>
      <c r="CE244" s="37">
        <f t="shared" si="173"/>
        <v>3.2553403637394411E-3</v>
      </c>
      <c r="CF244" s="37">
        <f t="shared" si="174"/>
        <v>-1.6615738555075543E-2</v>
      </c>
      <c r="CG244" s="37">
        <f t="shared" si="175"/>
        <v>1.0592030594018661E-2</v>
      </c>
      <c r="CH244" s="34">
        <v>90</v>
      </c>
      <c r="CI244" s="49">
        <f t="shared" si="155"/>
        <v>94.715175062073698</v>
      </c>
      <c r="CJ244" s="49">
        <f t="shared" si="164"/>
        <v>6.2088721102740293E-3</v>
      </c>
      <c r="CK244" s="49">
        <f t="shared" si="156"/>
        <v>-2.9059807486329848E-2</v>
      </c>
      <c r="CL244" s="49">
        <f t="shared" si="157"/>
        <v>1.6970818118147608E-2</v>
      </c>
      <c r="CM244" s="33"/>
      <c r="CN244" s="33"/>
      <c r="CO244" s="33"/>
      <c r="CP244" s="33"/>
      <c r="CQ244" s="34">
        <v>81.232952387528911</v>
      </c>
      <c r="CR244" s="35">
        <f t="shared" si="220"/>
        <v>80.668906592768025</v>
      </c>
      <c r="CS244" s="35">
        <f t="shared" si="221"/>
        <v>8.5129266838694807E-3</v>
      </c>
      <c r="CT244" s="35">
        <f t="shared" si="222"/>
        <v>-7.2917733443758443E-3</v>
      </c>
      <c r="CU244" s="35">
        <f t="shared" si="223"/>
        <v>7.6831483926953546E-4</v>
      </c>
      <c r="CV244" s="34">
        <v>84.9</v>
      </c>
      <c r="CW244" s="35">
        <f t="shared" si="141"/>
        <v>83.562789185387317</v>
      </c>
      <c r="CX244" s="35">
        <f t="shared" si="142"/>
        <v>1.2433843056367562E-2</v>
      </c>
      <c r="CY244" s="35">
        <f t="shared" si="143"/>
        <v>-7.2808966373289754E-3</v>
      </c>
      <c r="CZ244" s="35">
        <f t="shared" si="144"/>
        <v>5.1531930988826043E-4</v>
      </c>
      <c r="DA244" s="34">
        <v>67.491281980457828</v>
      </c>
      <c r="DB244" s="35">
        <f t="shared" si="224"/>
        <v>64.087392072111214</v>
      </c>
      <c r="DC244" s="35">
        <f t="shared" si="225"/>
        <v>3.3519160898420546E-2</v>
      </c>
      <c r="DD244" s="35">
        <f t="shared" si="226"/>
        <v>-1.9948741188334822E-2</v>
      </c>
      <c r="DE244" s="35">
        <f t="shared" si="227"/>
        <v>1.3077200893555538E-3</v>
      </c>
      <c r="DF244" s="31"/>
      <c r="DG244" s="31"/>
      <c r="DH244" s="31"/>
      <c r="DI244" s="31"/>
      <c r="DJ244" s="31"/>
      <c r="DK244" s="53">
        <v>99.3</v>
      </c>
      <c r="DL244" s="38">
        <f t="shared" si="75"/>
        <v>99.857563136489418</v>
      </c>
      <c r="DM244" s="38">
        <f t="shared" si="76"/>
        <v>1.4837490677695752E-3</v>
      </c>
      <c r="DN244" s="38">
        <f t="shared" si="77"/>
        <v>-9.8777622834103412E-4</v>
      </c>
      <c r="DO244" s="38">
        <f t="shared" si="78"/>
        <v>8.1963862493373082E-5</v>
      </c>
      <c r="DP244" s="31"/>
      <c r="DQ244" s="31"/>
      <c r="DR244" s="31"/>
      <c r="DS244" s="31"/>
      <c r="DT244" s="31"/>
      <c r="DU244" s="33"/>
      <c r="DV244" s="33"/>
      <c r="DW244" s="33"/>
      <c r="DX244" s="33"/>
      <c r="DY244" s="36">
        <v>85</v>
      </c>
      <c r="DZ244" s="40">
        <f t="shared" si="158"/>
        <v>84.009633703010664</v>
      </c>
      <c r="EA244" s="40">
        <f t="shared" si="159"/>
        <v>0.10726432211761178</v>
      </c>
      <c r="EB244" s="40">
        <f t="shared" si="160"/>
        <v>-0.17576940197041915</v>
      </c>
      <c r="EC244" s="40">
        <f t="shared" si="161"/>
        <v>3.2233364695426585E-2</v>
      </c>
      <c r="ED244" s="31"/>
      <c r="EE244" s="31"/>
      <c r="EF244" s="31"/>
      <c r="EG244" s="31"/>
      <c r="EH244" s="31"/>
      <c r="EI244" s="31"/>
      <c r="EJ244" s="31"/>
      <c r="EK244" s="31"/>
      <c r="EL244" s="31"/>
      <c r="EM244" s="31"/>
      <c r="EN244" s="34">
        <v>98.4</v>
      </c>
      <c r="EO244" s="35">
        <f t="shared" si="90"/>
        <v>98.338298879078849</v>
      </c>
      <c r="EP244" s="35">
        <f t="shared" si="91"/>
        <v>1.9714643555215944E-3</v>
      </c>
      <c r="EQ244" s="35">
        <f t="shared" si="92"/>
        <v>-4.028952995743856E-3</v>
      </c>
      <c r="ER244" s="35">
        <f t="shared" si="93"/>
        <v>1.0279203695121855E-3</v>
      </c>
      <c r="ES244" s="52">
        <v>67.7273</v>
      </c>
      <c r="ET244" s="37">
        <f t="shared" si="151"/>
        <v>63.930505549920682</v>
      </c>
      <c r="EU244" s="37">
        <f t="shared" si="152"/>
        <v>0.13042072270099933</v>
      </c>
      <c r="EV244" s="37">
        <f t="shared" si="153"/>
        <v>-0.25047744678893286</v>
      </c>
      <c r="EW244" s="37">
        <f t="shared" si="154"/>
        <v>5.139976372021178E-2</v>
      </c>
      <c r="EX244" s="57">
        <v>40</v>
      </c>
      <c r="EY244" s="37">
        <f>EX$5/(1+EX$2*EXP(-EX$3*($A244-$A$234)))</f>
        <v>45.996065468061168</v>
      </c>
      <c r="EZ244" s="37">
        <f t="shared" si="185"/>
        <v>5.2541996649336674E-4</v>
      </c>
      <c r="FA244" s="37">
        <f t="shared" si="186"/>
        <v>-4.4901711205299405E-3</v>
      </c>
      <c r="FB244" s="37">
        <f t="shared" si="187"/>
        <v>4.7957320118144154E-3</v>
      </c>
      <c r="FC244" s="31"/>
      <c r="FD244" s="31"/>
      <c r="FE244" s="31"/>
      <c r="FF244" s="31"/>
      <c r="FG244" s="31"/>
      <c r="FH244" s="36"/>
      <c r="FI244" s="36"/>
      <c r="FJ244" s="36"/>
      <c r="FK244" s="36"/>
      <c r="FL244" s="36"/>
      <c r="FM244" s="36"/>
      <c r="FN244" s="36"/>
      <c r="FO244" s="36"/>
      <c r="FP244" s="36"/>
      <c r="FQ244" s="36"/>
      <c r="FR244" s="53">
        <v>99.736733073231363</v>
      </c>
      <c r="FS244" s="38">
        <f t="shared" si="130"/>
        <v>99.999794671594188</v>
      </c>
      <c r="FT244" s="38">
        <f t="shared" si="131"/>
        <v>4.6068548388358485E-6</v>
      </c>
      <c r="FU244" s="38">
        <f t="shared" si="132"/>
        <v>-6.6151409597124839E-6</v>
      </c>
      <c r="FV244" s="38">
        <f t="shared" si="133"/>
        <v>1.1873586140340313E-6</v>
      </c>
      <c r="FW244" s="36"/>
      <c r="FX244" s="36"/>
      <c r="FY244" s="36"/>
      <c r="FZ244" s="36"/>
      <c r="GA244" s="36"/>
      <c r="GB244" s="33"/>
      <c r="GC244" s="33"/>
      <c r="GD244" s="33"/>
      <c r="GE244" s="33"/>
      <c r="GF244" s="31"/>
      <c r="GG244" s="31"/>
      <c r="GH244" s="31"/>
      <c r="GI244" s="31"/>
      <c r="GJ244" s="31"/>
      <c r="GK244" s="31"/>
      <c r="GL244" s="31"/>
      <c r="GM244" s="31"/>
      <c r="GN244" s="31">
        <v>50</v>
      </c>
      <c r="GO244" s="37">
        <f t="shared" si="218"/>
        <v>49.236153234157698</v>
      </c>
      <c r="GP244" s="37">
        <f t="shared" si="197"/>
        <v>0.36242003362597891</v>
      </c>
      <c r="GQ244" s="37">
        <f t="shared" si="192"/>
        <v>-1.5938671593668645</v>
      </c>
      <c r="GR244" s="37">
        <f t="shared" si="193"/>
        <v>0.6683741077053309</v>
      </c>
      <c r="GS244" s="31">
        <v>69</v>
      </c>
      <c r="GT244" s="37">
        <f t="shared" si="194"/>
        <v>68.290459664937671</v>
      </c>
      <c r="GU244" s="37">
        <f t="shared" si="198"/>
        <v>0.53115477355084584</v>
      </c>
      <c r="GV244" s="37">
        <f t="shared" si="195"/>
        <v>-1.8087314123656075</v>
      </c>
      <c r="GW244" s="37">
        <f t="shared" si="196"/>
        <v>0.51191188682290623</v>
      </c>
      <c r="GX244" s="33"/>
      <c r="GY244" s="33"/>
      <c r="GZ244" s="33"/>
      <c r="HA244" s="33"/>
      <c r="HB244" s="36">
        <v>45</v>
      </c>
      <c r="HC244" s="40">
        <f t="shared" si="215"/>
        <v>46.843812366056738</v>
      </c>
      <c r="HD244" s="40">
        <f t="shared" si="219"/>
        <v>0.43320121708543974</v>
      </c>
      <c r="HE244" s="40">
        <f t="shared" si="216"/>
        <v>-2.6333823574601056</v>
      </c>
      <c r="HF244" s="40">
        <f t="shared" si="217"/>
        <v>1.5734209316571632</v>
      </c>
      <c r="HG244" s="36"/>
      <c r="HH244" s="36"/>
      <c r="HI244" s="36"/>
      <c r="HJ244" s="36"/>
      <c r="HK244" s="36"/>
      <c r="HL244" s="31"/>
      <c r="HM244" s="31"/>
      <c r="HN244" s="31"/>
      <c r="HO244" s="31"/>
      <c r="HP244" s="31"/>
      <c r="HQ244" s="31"/>
      <c r="HR244" s="31"/>
      <c r="HS244" s="31"/>
      <c r="HT244" s="31"/>
      <c r="HU244" s="31"/>
      <c r="HV244" s="31"/>
      <c r="HW244" s="31"/>
      <c r="HX244" s="31"/>
      <c r="HY244" s="31"/>
      <c r="HZ244" s="31"/>
      <c r="IA244" s="31"/>
      <c r="IB244" s="31"/>
      <c r="IC244" s="31"/>
      <c r="ID244" s="31"/>
      <c r="IE244" s="31"/>
    </row>
    <row r="245" spans="1:239" x14ac:dyDescent="0.25">
      <c r="A245">
        <v>2016</v>
      </c>
      <c r="B245" s="34"/>
      <c r="C245" s="34"/>
      <c r="D245" s="34"/>
      <c r="E245" s="34"/>
      <c r="F245" s="34"/>
      <c r="G245" s="31"/>
      <c r="H245" s="31"/>
      <c r="I245" s="31"/>
      <c r="J245" s="31"/>
      <c r="K245" s="31"/>
      <c r="L245" s="34"/>
      <c r="M245" s="34"/>
      <c r="N245" s="34"/>
      <c r="O245" s="34"/>
      <c r="P245" s="34"/>
      <c r="Q245" s="31"/>
      <c r="R245" s="31"/>
      <c r="S245" s="31"/>
      <c r="T245" s="31"/>
      <c r="U245" s="31"/>
      <c r="V245" s="36"/>
      <c r="W245" s="36"/>
      <c r="X245" s="36"/>
      <c r="Y245" s="36"/>
      <c r="Z245" s="36"/>
      <c r="AA245" s="36"/>
      <c r="AB245" s="36"/>
      <c r="AC245" s="36"/>
      <c r="AD245" s="36"/>
      <c r="AE245" s="36"/>
      <c r="AF245" s="31"/>
      <c r="AG245" s="31"/>
      <c r="AH245" s="31"/>
      <c r="AI245" s="31"/>
      <c r="AJ245" s="31"/>
      <c r="AK245" s="31"/>
      <c r="AL245" s="31"/>
      <c r="AM245" s="31"/>
      <c r="AN245" s="31"/>
      <c r="AO245" s="31"/>
      <c r="AP245" s="31">
        <v>73</v>
      </c>
      <c r="AQ245" s="37">
        <f t="shared" si="179"/>
        <v>72.388964652506587</v>
      </c>
      <c r="AR245" s="46">
        <f t="shared" si="180"/>
        <v>3.4746487371794088E-2</v>
      </c>
      <c r="AS245" s="37">
        <f t="shared" si="181"/>
        <v>-0.12538743374383635</v>
      </c>
      <c r="AT245" s="37">
        <f t="shared" si="182"/>
        <v>5.5588537634482946E-2</v>
      </c>
      <c r="AU245" s="31">
        <v>92</v>
      </c>
      <c r="AV245" s="37">
        <f t="shared" si="162"/>
        <v>90.334080070431526</v>
      </c>
      <c r="AW245" s="46">
        <f t="shared" si="165"/>
        <v>5.4728197457503382E-2</v>
      </c>
      <c r="AX245" s="37">
        <f t="shared" si="166"/>
        <v>-0.11294427180092187</v>
      </c>
      <c r="AY245" s="37">
        <f t="shared" si="163"/>
        <v>2.8020430566240168E-2</v>
      </c>
      <c r="AZ245" s="31"/>
      <c r="BA245" s="31"/>
      <c r="BB245" s="31"/>
      <c r="BC245" s="31"/>
      <c r="BD245" s="31"/>
      <c r="BE245" s="34"/>
      <c r="BF245" s="34"/>
      <c r="BG245" s="34"/>
      <c r="BH245" s="34"/>
      <c r="BI245" s="34"/>
      <c r="BJ245" s="31"/>
      <c r="BK245" s="31"/>
      <c r="BL245" s="31"/>
      <c r="BM245" s="31"/>
      <c r="BN245" s="31"/>
      <c r="BO245" s="31"/>
      <c r="BP245" s="31"/>
      <c r="BQ245" s="31"/>
      <c r="BR245" s="31"/>
      <c r="BS245" s="31"/>
      <c r="BT245" s="34"/>
      <c r="BU245" s="34"/>
      <c r="BV245" s="34"/>
      <c r="BW245" s="34"/>
      <c r="BX245" s="34"/>
      <c r="BY245" s="32"/>
      <c r="BZ245" s="32"/>
      <c r="CA245" s="32"/>
      <c r="CB245" s="32"/>
      <c r="CC245" s="31"/>
      <c r="CD245" s="31"/>
      <c r="CE245" s="31"/>
      <c r="CF245" s="31"/>
      <c r="CG245" s="31"/>
      <c r="CH245" s="34"/>
      <c r="CI245" s="34"/>
      <c r="CJ245" s="34"/>
      <c r="CK245" s="34"/>
      <c r="CL245" s="34"/>
      <c r="CM245" s="33"/>
      <c r="CN245" s="33"/>
      <c r="CO245" s="33"/>
      <c r="CP245" s="33"/>
      <c r="CQ245" s="34"/>
      <c r="CR245" s="34"/>
      <c r="CS245" s="34"/>
      <c r="CT245" s="34"/>
      <c r="CU245" s="34"/>
      <c r="CV245" s="34"/>
      <c r="CW245" s="34"/>
      <c r="CX245" s="34"/>
      <c r="CY245" s="34"/>
      <c r="CZ245" s="34"/>
      <c r="DA245" s="34"/>
      <c r="DB245" s="34"/>
      <c r="DC245" s="34"/>
      <c r="DD245" s="34"/>
      <c r="DE245" s="34"/>
      <c r="DF245" s="31"/>
      <c r="DG245" s="31"/>
      <c r="DH245" s="31"/>
      <c r="DI245" s="31"/>
      <c r="DJ245" s="31"/>
      <c r="DK245" s="34"/>
      <c r="DL245" s="34"/>
      <c r="DM245" s="34"/>
      <c r="DN245" s="34"/>
      <c r="DO245" s="34"/>
      <c r="DP245" s="31"/>
      <c r="DQ245" s="31"/>
      <c r="DR245" s="31"/>
      <c r="DS245" s="31"/>
      <c r="DT245" s="31"/>
      <c r="DU245" s="33"/>
      <c r="DV245" s="33"/>
      <c r="DW245" s="33"/>
      <c r="DX245" s="33"/>
      <c r="DY245" s="36">
        <v>88</v>
      </c>
      <c r="DZ245" s="40">
        <f t="shared" si="158"/>
        <v>84.785056412840035</v>
      </c>
      <c r="EA245" s="40">
        <f t="shared" si="159"/>
        <v>8.7217996830733516E-2</v>
      </c>
      <c r="EB245" s="40">
        <f t="shared" si="160"/>
        <v>-0.14569028151578017</v>
      </c>
      <c r="EC245" s="40">
        <f t="shared" si="161"/>
        <v>2.7927965342511966E-2</v>
      </c>
      <c r="ED245" s="31"/>
      <c r="EE245" s="31"/>
      <c r="EF245" s="31"/>
      <c r="EG245" s="31"/>
      <c r="EH245" s="31"/>
      <c r="EI245" s="31"/>
      <c r="EJ245" s="31"/>
      <c r="EK245" s="31"/>
      <c r="EL245" s="31"/>
      <c r="EM245" s="31"/>
      <c r="EN245" s="34"/>
      <c r="EO245" s="34"/>
      <c r="EP245" s="34"/>
      <c r="EQ245" s="34"/>
      <c r="ER245" s="34"/>
      <c r="ES245" s="31"/>
      <c r="ET245" s="31"/>
      <c r="EU245" s="31"/>
      <c r="EV245" s="31"/>
      <c r="EW245" s="31"/>
      <c r="EX245" s="57"/>
      <c r="EY245" s="31"/>
      <c r="EZ245" s="31"/>
      <c r="FA245" s="31"/>
      <c r="FB245" s="31"/>
      <c r="FC245" s="31"/>
      <c r="FD245" s="31"/>
      <c r="FE245" s="31"/>
      <c r="FF245" s="31"/>
      <c r="FG245" s="31"/>
      <c r="FH245" s="36"/>
      <c r="FI245" s="36"/>
      <c r="FJ245" s="36"/>
      <c r="FK245" s="36"/>
      <c r="FL245" s="36"/>
      <c r="FM245" s="36"/>
      <c r="FN245" s="36"/>
      <c r="FO245" s="36"/>
      <c r="FP245" s="36"/>
      <c r="FQ245" s="36"/>
      <c r="FR245" s="34"/>
      <c r="FS245" s="34"/>
      <c r="FT245" s="34"/>
      <c r="FU245" s="34"/>
      <c r="FV245" s="34"/>
      <c r="FW245" s="36"/>
      <c r="FX245" s="36"/>
      <c r="FY245" s="36"/>
      <c r="FZ245" s="36"/>
      <c r="GA245" s="36"/>
      <c r="GB245" s="33"/>
      <c r="GC245" s="33"/>
      <c r="GD245" s="33"/>
      <c r="GE245" s="33"/>
      <c r="GF245" s="31"/>
      <c r="GG245" s="31"/>
      <c r="GH245" s="31"/>
      <c r="GI245" s="31"/>
      <c r="GJ245" s="31"/>
      <c r="GK245" s="31"/>
      <c r="GL245" s="31"/>
      <c r="GM245" s="31"/>
      <c r="GN245" s="31">
        <v>54</v>
      </c>
      <c r="GO245" s="37">
        <f t="shared" si="218"/>
        <v>51.446498756735103</v>
      </c>
      <c r="GP245" s="37">
        <f t="shared" si="197"/>
        <v>0.20298418187552486</v>
      </c>
      <c r="GQ245" s="37">
        <f t="shared" si="192"/>
        <v>-0.98142955300397916</v>
      </c>
      <c r="GR245" s="37">
        <f t="shared" si="193"/>
        <v>0.52796005958185988</v>
      </c>
      <c r="GS245" s="31">
        <v>77</v>
      </c>
      <c r="GT245" s="37">
        <f t="shared" si="194"/>
        <v>71.723017322855227</v>
      </c>
      <c r="GU245" s="37">
        <f t="shared" si="198"/>
        <v>0.33799481519726166</v>
      </c>
      <c r="GV245" s="37">
        <f t="shared" si="195"/>
        <v>-1.2835857845391754</v>
      </c>
      <c r="GW245" s="37">
        <f t="shared" si="196"/>
        <v>0.50485746889099781</v>
      </c>
      <c r="GX245" s="33"/>
      <c r="GY245" s="33"/>
      <c r="GZ245" s="33"/>
      <c r="HA245" s="33"/>
      <c r="HB245" s="36">
        <v>51</v>
      </c>
      <c r="HC245" s="40">
        <f t="shared" si="215"/>
        <v>49.237711140019051</v>
      </c>
      <c r="HD245" s="40">
        <f t="shared" si="219"/>
        <v>0.19307108695750305</v>
      </c>
      <c r="HE245" s="40">
        <f t="shared" si="216"/>
        <v>-1.3052939992383144</v>
      </c>
      <c r="HF245" s="40">
        <f t="shared" si="217"/>
        <v>1.0181531555248791</v>
      </c>
      <c r="HG245" s="36"/>
      <c r="HH245" s="36"/>
      <c r="HI245" s="36"/>
      <c r="HJ245" s="36"/>
      <c r="HK245" s="36"/>
      <c r="HL245" s="31"/>
      <c r="HM245" s="31"/>
      <c r="HN245" s="31"/>
      <c r="HO245" s="31"/>
      <c r="HP245" s="31"/>
      <c r="HQ245" s="31"/>
      <c r="HR245" s="31"/>
      <c r="HS245" s="31"/>
      <c r="HT245" s="31"/>
      <c r="HU245" s="31"/>
      <c r="HV245" s="31"/>
      <c r="HW245" s="31"/>
      <c r="HX245" s="31"/>
      <c r="HY245" s="31"/>
      <c r="HZ245" s="31"/>
      <c r="IA245" s="31"/>
      <c r="IB245" s="31"/>
      <c r="IC245" s="31"/>
      <c r="ID245" s="31"/>
      <c r="IE245" s="31"/>
    </row>
  </sheetData>
  <sheetProtection algorithmName="SHA-512" hashValue="W+JUUXjvYAhnmW9hR4JydGtQXDrRrbHWpPVblUlXyfykMY8BaE908g4Yf+EqGWMNFoqM5tx/VzWkimrFvQuRUA==" saltValue="jHa3Zht/ZAMc/V3Xcx4HxQ==" spinCount="100000" sheet="1" formatCells="0" formatColumns="0" formatRows="0" insertColumns="0" insertRows="0" insertHyperlinks="0" deleteColumns="0" deleteRows="0" sort="0" autoFilter="0" pivotTables="0"/>
  <pageMargins left="0.7" right="0.7" top="0.75" bottom="0.75" header="0.3" footer="0.3"/>
  <pageSetup paperSize="17" scale="43" fitToWidth="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3"/>
  <sheetViews>
    <sheetView workbookViewId="0">
      <selection activeCell="C27" sqref="C27"/>
    </sheetView>
  </sheetViews>
  <sheetFormatPr defaultRowHeight="15.75" thickBottom="1" x14ac:dyDescent="0.3"/>
  <cols>
    <col min="1" max="1" width="13.5703125" style="77" customWidth="1"/>
    <col min="2" max="4" width="9.140625" style="77"/>
  </cols>
  <sheetData>
    <row r="1" spans="1:4" ht="57.75" thickBot="1" x14ac:dyDescent="0.3">
      <c r="A1" s="75" t="s">
        <v>213</v>
      </c>
      <c r="B1" s="75" t="s">
        <v>212</v>
      </c>
      <c r="C1" s="75" t="s">
        <v>194</v>
      </c>
      <c r="D1" s="75" t="s">
        <v>195</v>
      </c>
    </row>
    <row r="2" spans="1:4" ht="43.5" thickBot="1" x14ac:dyDescent="0.3">
      <c r="A2" s="76">
        <v>38</v>
      </c>
      <c r="B2" s="76">
        <v>1903</v>
      </c>
      <c r="C2" s="76" t="s">
        <v>50</v>
      </c>
      <c r="D2" s="76">
        <v>1.3169999999999999</v>
      </c>
    </row>
    <row r="3" spans="1:4" ht="43.5" thickBot="1" x14ac:dyDescent="0.3">
      <c r="A3" s="76">
        <v>20</v>
      </c>
      <c r="B3" s="76">
        <v>1949</v>
      </c>
      <c r="C3" s="76" t="s">
        <v>196</v>
      </c>
      <c r="D3" s="76">
        <v>1.397</v>
      </c>
    </row>
    <row r="4" spans="1:4" ht="29.25" thickBot="1" x14ac:dyDescent="0.3">
      <c r="A4" s="76">
        <v>3</v>
      </c>
      <c r="B4" s="76">
        <v>1900</v>
      </c>
      <c r="C4" s="76" t="s">
        <v>197</v>
      </c>
      <c r="D4" s="76">
        <v>1.4390000000000001</v>
      </c>
    </row>
    <row r="5" spans="1:4" ht="43.5" thickBot="1" x14ac:dyDescent="0.3">
      <c r="A5" s="76">
        <v>19</v>
      </c>
      <c r="B5" s="76">
        <v>1926</v>
      </c>
      <c r="C5" s="76" t="s">
        <v>198</v>
      </c>
      <c r="D5" s="76">
        <v>1.6040000000000001</v>
      </c>
    </row>
    <row r="6" spans="1:4" ht="43.5" thickBot="1" x14ac:dyDescent="0.3">
      <c r="A6" s="76">
        <v>22</v>
      </c>
      <c r="B6" s="76">
        <v>1900</v>
      </c>
      <c r="C6" s="76" t="s">
        <v>29</v>
      </c>
      <c r="D6" s="76">
        <v>2.0859999999999999</v>
      </c>
    </row>
    <row r="7" spans="1:4" ht="43.5" thickBot="1" x14ac:dyDescent="0.3">
      <c r="A7" s="76">
        <v>18</v>
      </c>
      <c r="B7" s="76">
        <v>1949</v>
      </c>
      <c r="C7" s="76" t="s">
        <v>199</v>
      </c>
      <c r="D7" s="76">
        <v>2.21</v>
      </c>
    </row>
    <row r="8" spans="1:4" ht="43.5" thickBot="1" x14ac:dyDescent="0.3">
      <c r="A8" s="76">
        <v>1</v>
      </c>
      <c r="B8" s="76">
        <v>1945</v>
      </c>
      <c r="C8" s="76" t="s">
        <v>200</v>
      </c>
      <c r="D8" s="76">
        <v>2.2200000000000002</v>
      </c>
    </row>
    <row r="9" spans="1:4" ht="29.25" thickBot="1" x14ac:dyDescent="0.3">
      <c r="A9" s="76">
        <v>40</v>
      </c>
      <c r="B9" s="76">
        <v>1922</v>
      </c>
      <c r="C9" s="76" t="s">
        <v>52</v>
      </c>
      <c r="D9" s="76">
        <v>2.395</v>
      </c>
    </row>
    <row r="10" spans="1:4" ht="43.5" thickBot="1" x14ac:dyDescent="0.3">
      <c r="A10" s="76">
        <v>34</v>
      </c>
      <c r="B10" s="76">
        <v>1908</v>
      </c>
      <c r="C10" s="76" t="s">
        <v>201</v>
      </c>
      <c r="D10" s="76">
        <v>2.742</v>
      </c>
    </row>
    <row r="11" spans="1:4" ht="29.25" thickBot="1" x14ac:dyDescent="0.3">
      <c r="A11" s="76">
        <v>26</v>
      </c>
      <c r="B11" s="76">
        <v>1983</v>
      </c>
      <c r="C11" s="76" t="s">
        <v>34</v>
      </c>
      <c r="D11" s="76">
        <v>3.226</v>
      </c>
    </row>
    <row r="12" spans="1:4" ht="72" thickBot="1" x14ac:dyDescent="0.3">
      <c r="A12" s="76">
        <v>30</v>
      </c>
      <c r="B12" s="76">
        <v>1988</v>
      </c>
      <c r="C12" s="76" t="s">
        <v>202</v>
      </c>
      <c r="D12" s="76">
        <v>4.1070000000000002</v>
      </c>
    </row>
    <row r="13" spans="1:4" ht="29.25" thickBot="1" x14ac:dyDescent="0.3">
      <c r="A13" s="76">
        <v>33</v>
      </c>
      <c r="B13" s="76">
        <v>1921</v>
      </c>
      <c r="C13" s="76" t="s">
        <v>41</v>
      </c>
      <c r="D13" s="76">
        <v>4.4870000000000001</v>
      </c>
    </row>
    <row r="14" spans="1:4" ht="57.75" thickBot="1" x14ac:dyDescent="0.3">
      <c r="A14" s="76">
        <v>2</v>
      </c>
      <c r="B14" s="76">
        <v>1951</v>
      </c>
      <c r="C14" s="76" t="s">
        <v>203</v>
      </c>
      <c r="D14" s="76">
        <v>4.53</v>
      </c>
    </row>
    <row r="15" spans="1:4" thickBot="1" x14ac:dyDescent="0.3">
      <c r="A15" s="76">
        <v>28</v>
      </c>
      <c r="B15" s="76">
        <v>1983</v>
      </c>
      <c r="C15" s="76" t="s">
        <v>36</v>
      </c>
      <c r="D15" s="76">
        <v>4.6360000000000001</v>
      </c>
    </row>
    <row r="16" spans="1:4" ht="29.25" thickBot="1" x14ac:dyDescent="0.3">
      <c r="A16" s="76">
        <v>15</v>
      </c>
      <c r="B16" s="76">
        <v>1978</v>
      </c>
      <c r="C16" s="76" t="s">
        <v>204</v>
      </c>
      <c r="D16" s="76">
        <v>4.8239999999999998</v>
      </c>
    </row>
    <row r="17" spans="1:4" thickBot="1" x14ac:dyDescent="0.3">
      <c r="A17" s="76">
        <v>24</v>
      </c>
      <c r="B17" s="76">
        <v>1993</v>
      </c>
      <c r="C17" s="76" t="s">
        <v>32</v>
      </c>
      <c r="D17" s="76">
        <v>4.9560000000000004</v>
      </c>
    </row>
    <row r="18" spans="1:4" ht="29.25" thickBot="1" x14ac:dyDescent="0.3">
      <c r="A18" s="76">
        <v>31</v>
      </c>
      <c r="B18" s="76">
        <v>1951</v>
      </c>
      <c r="C18" s="76" t="s">
        <v>205</v>
      </c>
      <c r="D18" s="76">
        <v>5.4939999999999998</v>
      </c>
    </row>
    <row r="19" spans="1:4" ht="72" thickBot="1" x14ac:dyDescent="0.3">
      <c r="A19" s="76">
        <v>25</v>
      </c>
      <c r="B19" s="76">
        <v>1983</v>
      </c>
      <c r="C19" s="76" t="s">
        <v>33</v>
      </c>
      <c r="D19" s="76">
        <v>5.52</v>
      </c>
    </row>
    <row r="20" spans="1:4" ht="29.25" thickBot="1" x14ac:dyDescent="0.3">
      <c r="A20" s="76">
        <v>12</v>
      </c>
      <c r="B20" s="76">
        <v>1960</v>
      </c>
      <c r="C20" s="76" t="s">
        <v>206</v>
      </c>
      <c r="D20" s="76">
        <v>6.0250000000000004</v>
      </c>
    </row>
    <row r="21" spans="1:4" ht="29.25" thickBot="1" x14ac:dyDescent="0.3">
      <c r="A21" s="76">
        <v>10</v>
      </c>
      <c r="B21" s="76">
        <v>1994</v>
      </c>
      <c r="C21" s="76" t="s">
        <v>14</v>
      </c>
      <c r="D21" s="76">
        <v>6.1559999999999997</v>
      </c>
    </row>
    <row r="22" spans="1:4" ht="29.25" thickBot="1" x14ac:dyDescent="0.3">
      <c r="A22" s="76">
        <v>27</v>
      </c>
      <c r="B22" s="76">
        <v>1972</v>
      </c>
      <c r="C22" s="76" t="s">
        <v>35</v>
      </c>
      <c r="D22" s="76">
        <v>6.2919999999999998</v>
      </c>
    </row>
    <row r="23" spans="1:4" ht="72" thickBot="1" x14ac:dyDescent="0.3">
      <c r="A23" s="76">
        <v>41</v>
      </c>
      <c r="B23" s="76">
        <v>1990</v>
      </c>
      <c r="C23" s="76" t="s">
        <v>207</v>
      </c>
      <c r="D23" s="76">
        <v>6.6859999999999999</v>
      </c>
    </row>
    <row r="24" spans="1:4" ht="57.75" thickBot="1" x14ac:dyDescent="0.3">
      <c r="A24" s="76">
        <v>4</v>
      </c>
      <c r="B24" s="76">
        <v>1951</v>
      </c>
      <c r="C24" s="76" t="s">
        <v>8</v>
      </c>
      <c r="D24" s="76">
        <v>7.9429999999999996</v>
      </c>
    </row>
    <row r="25" spans="1:4" thickBot="1" x14ac:dyDescent="0.3">
      <c r="A25" s="76">
        <v>42</v>
      </c>
      <c r="B25" s="76">
        <v>1983</v>
      </c>
      <c r="C25" s="76" t="s">
        <v>54</v>
      </c>
      <c r="D25" s="76">
        <v>8.1440000000000001</v>
      </c>
    </row>
    <row r="26" spans="1:4" ht="29.25" thickBot="1" x14ac:dyDescent="0.3">
      <c r="A26" s="76">
        <v>9</v>
      </c>
      <c r="B26" s="76">
        <v>2002.7801112756913</v>
      </c>
      <c r="C26" s="76" t="s">
        <v>13</v>
      </c>
      <c r="D26" s="76">
        <v>8.3719999999999999</v>
      </c>
    </row>
    <row r="27" spans="1:4" ht="43.5" thickBot="1" x14ac:dyDescent="0.3">
      <c r="A27" s="76">
        <v>21</v>
      </c>
      <c r="B27" s="76">
        <v>1983</v>
      </c>
      <c r="C27" s="76" t="s">
        <v>28</v>
      </c>
      <c r="D27" s="76">
        <v>8.6219999999999999</v>
      </c>
    </row>
    <row r="28" spans="1:4" ht="29.25" thickBot="1" x14ac:dyDescent="0.3">
      <c r="A28" s="76">
        <v>35</v>
      </c>
      <c r="B28" s="76">
        <v>2007</v>
      </c>
      <c r="C28" s="76" t="s">
        <v>208</v>
      </c>
      <c r="D28" s="76">
        <v>9.0109999999999992</v>
      </c>
    </row>
    <row r="29" spans="1:4" thickBot="1" x14ac:dyDescent="0.3">
      <c r="A29" s="76">
        <v>39</v>
      </c>
      <c r="B29" s="76">
        <v>1950</v>
      </c>
      <c r="C29" s="76" t="s">
        <v>51</v>
      </c>
      <c r="D29" s="76">
        <v>9.2040000000000006</v>
      </c>
    </row>
    <row r="30" spans="1:4" ht="43.5" thickBot="1" x14ac:dyDescent="0.3">
      <c r="A30" s="76">
        <v>13</v>
      </c>
      <c r="B30" s="76">
        <v>1910</v>
      </c>
      <c r="C30" s="76" t="s">
        <v>209</v>
      </c>
      <c r="D30" s="76">
        <v>9.2159999999999993</v>
      </c>
    </row>
    <row r="31" spans="1:4" ht="29.25" thickBot="1" x14ac:dyDescent="0.3">
      <c r="A31" s="76">
        <v>14</v>
      </c>
      <c r="B31" s="76">
        <v>1999</v>
      </c>
      <c r="C31" s="76" t="s">
        <v>19</v>
      </c>
      <c r="D31" s="76">
        <v>10.45</v>
      </c>
    </row>
    <row r="32" spans="1:4" ht="29.25" thickBot="1" x14ac:dyDescent="0.3">
      <c r="A32" s="76">
        <v>36</v>
      </c>
      <c r="B32" s="76">
        <v>2007</v>
      </c>
      <c r="C32" s="76" t="s">
        <v>47</v>
      </c>
      <c r="D32" s="76">
        <v>10.59</v>
      </c>
    </row>
    <row r="33" spans="1:4" ht="72" thickBot="1" x14ac:dyDescent="0.3">
      <c r="A33" s="76">
        <v>11</v>
      </c>
      <c r="B33" s="76">
        <v>1990</v>
      </c>
      <c r="C33" s="76" t="s">
        <v>16</v>
      </c>
      <c r="D33" s="76">
        <v>10.702999999999999</v>
      </c>
    </row>
    <row r="34" spans="1:4" ht="43.5" thickBot="1" x14ac:dyDescent="0.3">
      <c r="A34" s="76">
        <v>8</v>
      </c>
      <c r="B34" s="76">
        <v>1960</v>
      </c>
      <c r="C34" s="76" t="s">
        <v>12</v>
      </c>
      <c r="D34" s="76">
        <v>11.39</v>
      </c>
    </row>
    <row r="35" spans="1:4" thickBot="1" x14ac:dyDescent="0.3">
      <c r="A35" s="76">
        <v>37</v>
      </c>
      <c r="B35" s="76">
        <v>2010</v>
      </c>
      <c r="C35" s="76" t="s">
        <v>49</v>
      </c>
      <c r="D35" s="76">
        <v>11.574999999999999</v>
      </c>
    </row>
    <row r="36" spans="1:4" ht="29.25" thickBot="1" x14ac:dyDescent="0.3">
      <c r="A36" s="76">
        <v>29</v>
      </c>
      <c r="B36" s="76">
        <v>1983</v>
      </c>
      <c r="C36" s="76" t="s">
        <v>37</v>
      </c>
      <c r="D36" s="76">
        <v>12.287000000000001</v>
      </c>
    </row>
    <row r="37" spans="1:4" ht="43.5" thickBot="1" x14ac:dyDescent="0.3">
      <c r="A37" s="76">
        <v>7</v>
      </c>
      <c r="B37" s="76">
        <v>1976</v>
      </c>
      <c r="C37" s="76" t="s">
        <v>11</v>
      </c>
      <c r="D37" s="76">
        <v>13.311999999999999</v>
      </c>
    </row>
    <row r="38" spans="1:4" thickBot="1" x14ac:dyDescent="0.3">
      <c r="A38" s="76">
        <v>17</v>
      </c>
      <c r="B38" s="76">
        <v>1993</v>
      </c>
      <c r="C38" s="76" t="s">
        <v>23</v>
      </c>
      <c r="D38" s="76">
        <v>13.89</v>
      </c>
    </row>
    <row r="39" spans="1:4" thickBot="1" x14ac:dyDescent="0.3">
      <c r="A39" s="76">
        <v>16</v>
      </c>
      <c r="B39" s="76">
        <v>1998</v>
      </c>
      <c r="C39" s="76" t="s">
        <v>128</v>
      </c>
      <c r="D39" s="76">
        <v>15.166</v>
      </c>
    </row>
    <row r="40" spans="1:4" ht="43.5" thickBot="1" x14ac:dyDescent="0.3">
      <c r="A40" s="76">
        <v>5</v>
      </c>
      <c r="B40" s="76">
        <v>1966</v>
      </c>
      <c r="C40" s="76" t="s">
        <v>9</v>
      </c>
      <c r="D40" s="76">
        <v>16.143999999999998</v>
      </c>
    </row>
    <row r="41" spans="1:4" thickBot="1" x14ac:dyDescent="0.3">
      <c r="A41" s="76">
        <v>23</v>
      </c>
      <c r="B41" s="76">
        <v>2006</v>
      </c>
      <c r="C41" s="76" t="s">
        <v>30</v>
      </c>
      <c r="D41" s="76">
        <v>16.850999999999999</v>
      </c>
    </row>
    <row r="42" spans="1:4" ht="29.25" thickBot="1" x14ac:dyDescent="0.3">
      <c r="A42" s="76">
        <v>32</v>
      </c>
      <c r="B42" s="76">
        <v>1972</v>
      </c>
      <c r="C42" s="76" t="s">
        <v>210</v>
      </c>
      <c r="D42" s="76">
        <v>21.55</v>
      </c>
    </row>
    <row r="43" spans="1:4" ht="57.75" thickBot="1" x14ac:dyDescent="0.3">
      <c r="A43" s="76">
        <v>6</v>
      </c>
      <c r="B43" s="76">
        <v>1977</v>
      </c>
      <c r="C43" s="76" t="s">
        <v>10</v>
      </c>
      <c r="D43" s="76">
        <v>34.671999999999997</v>
      </c>
    </row>
  </sheetData>
  <sheetProtection algorithmName="SHA-512" hashValue="xQSH/pZEzort0yW1r6yW9KwdmI/woltenIv2gl+pQnl1Nn0QmNftTVg2D7BaCTtA54kay/RouZGoBBTYstd9OQ==" saltValue="QLk1AMi74JwteZ1iDjlqHQ==" spinCount="100000" sheet="1" formatCells="0" formatColumns="0" formatRows="0" insertColumns="0" insertRows="0" insertHyperlinks="0" deleteColumns="0" deleteRows="0" sort="0" autoFilter="0" pivotTables="0"/>
  <sortState ref="A2:D43">
    <sortCondition ref="D2:D43"/>
  </sortState>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Z250"/>
  <sheetViews>
    <sheetView workbookViewId="0"/>
  </sheetViews>
  <sheetFormatPr defaultRowHeight="15" x14ac:dyDescent="0.25"/>
  <sheetData>
    <row r="1" spans="1:130" x14ac:dyDescent="0.25">
      <c r="A1">
        <v>1.3169999999999999</v>
      </c>
      <c r="B1">
        <v>0</v>
      </c>
      <c r="C1">
        <v>8.181257977768152E-3</v>
      </c>
      <c r="D1">
        <v>0.58213745592401589</v>
      </c>
      <c r="E1">
        <v>2.3809523809523808E-2</v>
      </c>
      <c r="F1">
        <v>0.14875749925412321</v>
      </c>
      <c r="G1">
        <v>0</v>
      </c>
      <c r="H1">
        <v>0</v>
      </c>
      <c r="I1">
        <v>0</v>
      </c>
      <c r="J1">
        <f t="shared" ref="J1:J22" si="0">ROUND(1+($A1-$I$1)/($I$2-$I$1)*10000,0)</f>
        <v>330</v>
      </c>
      <c r="K1">
        <v>1.3169999999999999</v>
      </c>
      <c r="L1">
        <v>0</v>
      </c>
      <c r="M1">
        <v>1.3238635990384386</v>
      </c>
      <c r="N1">
        <v>0.69389494910230543</v>
      </c>
      <c r="O1">
        <v>2.3809523809523808E-2</v>
      </c>
      <c r="P1">
        <v>0</v>
      </c>
      <c r="Q1">
        <v>0</v>
      </c>
      <c r="R1">
        <v>0</v>
      </c>
      <c r="S1">
        <v>0</v>
      </c>
      <c r="T1">
        <f t="shared" ref="T1:T22" si="1">ROUND(1+($K1-$S$1)/($S$2-$S$1)*10000,0)</f>
        <v>330</v>
      </c>
      <c r="U1">
        <v>1.3169999999999999</v>
      </c>
      <c r="V1">
        <v>0</v>
      </c>
      <c r="W1">
        <v>0.16515852887689694</v>
      </c>
      <c r="X1">
        <v>5.4857834695373142E-2</v>
      </c>
      <c r="Y1">
        <v>2.3809523809523808E-2</v>
      </c>
      <c r="Z1">
        <v>4.5823610644504173E-2</v>
      </c>
      <c r="AA1">
        <v>0</v>
      </c>
      <c r="AB1">
        <v>0</v>
      </c>
      <c r="AC1">
        <v>0</v>
      </c>
      <c r="AD1">
        <f t="shared" ref="AD1:AD22" si="2">ROUND(1+($U1-$AC$1)/($AC$2-$AC$1)*10000,0)</f>
        <v>330</v>
      </c>
      <c r="AE1">
        <v>1.3169999999999999</v>
      </c>
      <c r="AF1">
        <v>0</v>
      </c>
      <c r="AG1">
        <v>1.3178898890656587</v>
      </c>
      <c r="AH1">
        <v>1.8320307529941497</v>
      </c>
      <c r="AI1">
        <v>2.3809523809523808E-2</v>
      </c>
      <c r="AJ1">
        <v>6.4530536738903769E-4</v>
      </c>
      <c r="AK1">
        <v>0</v>
      </c>
      <c r="AL1">
        <v>0</v>
      </c>
      <c r="AM1">
        <v>0</v>
      </c>
      <c r="AN1">
        <f t="shared" ref="AN1:AN22" si="3">ROUND(1+($AE1-$AM$1)/($AM$2-$AM$1)*10000,0)</f>
        <v>330</v>
      </c>
      <c r="AO1">
        <v>1.3169999999999999</v>
      </c>
      <c r="AP1">
        <v>0</v>
      </c>
      <c r="AQ1">
        <v>-2.4752786053137221</v>
      </c>
      <c r="AR1">
        <v>7.9034990802126469E-3</v>
      </c>
      <c r="AS1">
        <v>2.3809523809523808E-2</v>
      </c>
      <c r="AT1">
        <v>6.2105746573345243E-2</v>
      </c>
      <c r="AU1">
        <v>0</v>
      </c>
      <c r="AV1">
        <v>0</v>
      </c>
      <c r="AW1">
        <v>0</v>
      </c>
      <c r="AX1">
        <f t="shared" ref="AX1:AX22" si="4">ROUND(1+($AO1-$AW$1)/($AW$2-$AW$1)*10000,0)</f>
        <v>330</v>
      </c>
      <c r="AY1">
        <v>1.3169999999999999</v>
      </c>
      <c r="AZ1">
        <v>0</v>
      </c>
      <c r="BA1">
        <v>-14.484204137353895</v>
      </c>
      <c r="BB1">
        <v>1.5019619643238688E-3</v>
      </c>
      <c r="BC1">
        <v>2.3809523809523808E-2</v>
      </c>
      <c r="BD1">
        <v>0.12773706167658544</v>
      </c>
      <c r="BE1">
        <v>0</v>
      </c>
      <c r="BF1">
        <v>0</v>
      </c>
      <c r="BG1">
        <v>0</v>
      </c>
      <c r="BH1">
        <f t="shared" ref="BH1:BH22" si="5">ROUND(1+($AY1-$BG$1)/($BG$2-$BG$1)*10000,0)</f>
        <v>330</v>
      </c>
      <c r="BI1">
        <v>1.3169999999999999</v>
      </c>
      <c r="BJ1">
        <v>0</v>
      </c>
      <c r="BK1">
        <v>0.27559927074422896</v>
      </c>
      <c r="BL1">
        <v>3.7900543606190155E-2</v>
      </c>
      <c r="BM1">
        <v>2.3809523809523808E-2</v>
      </c>
      <c r="BN1">
        <v>3.0046055811418212E-2</v>
      </c>
      <c r="BO1">
        <v>0</v>
      </c>
      <c r="BP1">
        <v>0</v>
      </c>
      <c r="BQ1">
        <v>0</v>
      </c>
      <c r="BR1">
        <f t="shared" ref="BR1:BR22" si="6">ROUND(1+($BI1-$BQ$1)/($BQ$2-$BQ$1)*10000,0)</f>
        <v>330</v>
      </c>
      <c r="BS1">
        <v>1.3169999999999999</v>
      </c>
      <c r="BT1">
        <v>0</v>
      </c>
      <c r="BU1">
        <v>0.39786515339140394</v>
      </c>
      <c r="BV1">
        <v>4.2203693051904377E-2</v>
      </c>
      <c r="BW1">
        <v>2.3809523809523808E-2</v>
      </c>
      <c r="BX1">
        <v>2.7566650652364126E-2</v>
      </c>
      <c r="BY1">
        <v>0</v>
      </c>
      <c r="BZ1">
        <v>0</v>
      </c>
      <c r="CA1">
        <v>0</v>
      </c>
      <c r="CB1">
        <f t="shared" ref="CB1:CB22" si="7">ROUND(1+($BS1-$CA$1)/($CA$2-$CA$1)*10000,0)</f>
        <v>330</v>
      </c>
      <c r="CC1">
        <v>1.3169999999999999</v>
      </c>
      <c r="CD1">
        <v>0</v>
      </c>
      <c r="CE1">
        <v>0.54699593808415858</v>
      </c>
      <c r="CF1">
        <v>3.7404233511751581E-2</v>
      </c>
      <c r="CG1">
        <v>2.3809523809523808E-2</v>
      </c>
      <c r="CH1">
        <v>2.4434724409661813E-2</v>
      </c>
      <c r="CI1">
        <v>0</v>
      </c>
      <c r="CJ1">
        <v>0</v>
      </c>
      <c r="CK1">
        <v>0</v>
      </c>
      <c r="CL1">
        <f t="shared" ref="CL1:CL22" si="8">ROUND(1+($CC1-$CK$1)/($CK$2-$CK$1)*10000,0)</f>
        <v>330</v>
      </c>
      <c r="CM1">
        <v>1.3169999999999999</v>
      </c>
      <c r="CN1">
        <v>0</v>
      </c>
      <c r="CO1">
        <v>0.39328829619308536</v>
      </c>
      <c r="CP1">
        <v>3.2661033059331379E-2</v>
      </c>
      <c r="CQ1">
        <v>2.3809523809523808E-2</v>
      </c>
      <c r="CR1">
        <v>2.7936593592212396E-2</v>
      </c>
      <c r="CS1">
        <v>0</v>
      </c>
      <c r="CT1">
        <v>0</v>
      </c>
      <c r="CU1">
        <v>0</v>
      </c>
      <c r="CV1">
        <f t="shared" ref="CV1:CV22" si="9">ROUND(1+($CM1-$CU$1)/($CU$2-$CU$1)*10000,0)</f>
        <v>330</v>
      </c>
      <c r="CW1">
        <v>1.3169999999999999</v>
      </c>
      <c r="CX1">
        <v>0</v>
      </c>
      <c r="CY1">
        <v>-11.310876308933061</v>
      </c>
      <c r="CZ1">
        <v>2.5441372669491513E-3</v>
      </c>
      <c r="DA1">
        <v>2.3809523809523808E-2</v>
      </c>
      <c r="DB1">
        <v>0.1383369975307279</v>
      </c>
      <c r="DC1">
        <v>0</v>
      </c>
      <c r="DD1">
        <v>0</v>
      </c>
      <c r="DE1">
        <v>0</v>
      </c>
      <c r="DF1">
        <f t="shared" ref="DF1:DF22" si="10">ROUND(1+($CW1-$DE$1)/($DE$2-$DE$1)*10000,0)</f>
        <v>330</v>
      </c>
      <c r="DG1">
        <v>1.3169999999999999</v>
      </c>
      <c r="DH1">
        <v>0</v>
      </c>
      <c r="DI1">
        <v>-51.863733883971051</v>
      </c>
      <c r="DJ1">
        <v>5.1659568850083144E-4</v>
      </c>
      <c r="DK1">
        <v>2.3809523809523808E-2</v>
      </c>
      <c r="DL1">
        <v>0.27399825239809616</v>
      </c>
      <c r="DM1">
        <v>0</v>
      </c>
      <c r="DN1">
        <v>0</v>
      </c>
      <c r="DO1">
        <v>0</v>
      </c>
      <c r="DP1">
        <f t="shared" ref="DP1:DP22" si="11">ROUND(1+($DG1-$DO$1)/($DO$2-$DO$1)*10000,0)</f>
        <v>330</v>
      </c>
      <c r="DQ1">
        <v>1.3169999999999999</v>
      </c>
      <c r="DR1">
        <v>0</v>
      </c>
      <c r="DS1">
        <v>6.5909629334424305E-2</v>
      </c>
      <c r="DT1">
        <v>0.10144950769515242</v>
      </c>
      <c r="DU1">
        <v>2.3809523809523808E-2</v>
      </c>
      <c r="DV1">
        <v>6.4830498755997654E-2</v>
      </c>
      <c r="DW1">
        <v>0</v>
      </c>
      <c r="DX1">
        <v>0</v>
      </c>
      <c r="DY1">
        <v>0</v>
      </c>
      <c r="DZ1">
        <f t="shared" ref="DZ1:DZ22" si="12">ROUND(1+($DQ1-$DY$1)/($DY$2-$DY$1)*10000,0)</f>
        <v>330</v>
      </c>
    </row>
    <row r="2" spans="1:130" x14ac:dyDescent="0.25">
      <c r="A2">
        <v>1.3169999999999999</v>
      </c>
      <c r="B2">
        <v>0.45238095238095238</v>
      </c>
      <c r="C2">
        <v>0.23409199778099082</v>
      </c>
      <c r="D2">
        <v>0.56627486033488383</v>
      </c>
      <c r="E2">
        <v>4.7619047619047616E-2</v>
      </c>
      <c r="F2">
        <v>0.15704488860627935</v>
      </c>
      <c r="G2">
        <v>1</v>
      </c>
      <c r="H2">
        <v>1</v>
      </c>
      <c r="I2">
        <v>40</v>
      </c>
      <c r="J2">
        <f t="shared" si="0"/>
        <v>330</v>
      </c>
      <c r="K2">
        <v>1.3169999999999999</v>
      </c>
      <c r="L2">
        <v>0.45238095238095238</v>
      </c>
      <c r="M2">
        <v>1.5133895546677407</v>
      </c>
      <c r="N2">
        <v>0.6749870866259422</v>
      </c>
      <c r="O2">
        <v>4.7619047619047616E-2</v>
      </c>
      <c r="P2">
        <v>1.1593792226291299E-2</v>
      </c>
      <c r="Q2">
        <v>1</v>
      </c>
      <c r="R2">
        <v>1</v>
      </c>
      <c r="S2">
        <v>40</v>
      </c>
      <c r="T2">
        <f t="shared" si="1"/>
        <v>330</v>
      </c>
      <c r="U2">
        <v>1.3169999999999999</v>
      </c>
      <c r="V2">
        <v>0.45238095238095238</v>
      </c>
      <c r="W2">
        <v>0.31859379362111112</v>
      </c>
      <c r="X2">
        <v>9.7281071512335351E-2</v>
      </c>
      <c r="Y2">
        <v>4.7619047619047616E-2</v>
      </c>
      <c r="Z2">
        <v>5.0722721736635556E-2</v>
      </c>
      <c r="AA2">
        <v>1</v>
      </c>
      <c r="AB2">
        <v>1</v>
      </c>
      <c r="AC2">
        <v>40</v>
      </c>
      <c r="AD2">
        <f t="shared" si="2"/>
        <v>330</v>
      </c>
      <c r="AE2">
        <v>1.3169999999999999</v>
      </c>
      <c r="AF2">
        <v>0.45238095238095238</v>
      </c>
      <c r="AG2">
        <v>1.5279856580594697</v>
      </c>
      <c r="AH2">
        <v>0.89421006399767633</v>
      </c>
      <c r="AI2">
        <v>4.7619047619047616E-2</v>
      </c>
      <c r="AJ2">
        <v>2.1248783936796144E-2</v>
      </c>
      <c r="AK2">
        <v>1</v>
      </c>
      <c r="AL2">
        <v>1</v>
      </c>
      <c r="AM2">
        <v>40</v>
      </c>
      <c r="AN2">
        <f t="shared" si="3"/>
        <v>330</v>
      </c>
      <c r="AO2">
        <v>1.3169999999999999</v>
      </c>
      <c r="AP2">
        <v>0.45238095238095238</v>
      </c>
      <c r="AQ2">
        <v>-2.32801759518185</v>
      </c>
      <c r="AR2">
        <v>9.6981341019934057E-3</v>
      </c>
      <c r="AS2">
        <v>4.7619047619047616E-2</v>
      </c>
      <c r="AT2">
        <v>6.5477717132373311E-2</v>
      </c>
      <c r="AU2">
        <v>1</v>
      </c>
      <c r="AV2">
        <v>1</v>
      </c>
      <c r="AW2">
        <v>40</v>
      </c>
      <c r="AX2">
        <f t="shared" si="4"/>
        <v>330</v>
      </c>
      <c r="AY2">
        <v>1.3169999999999999</v>
      </c>
      <c r="AZ2">
        <v>0.45238095238095238</v>
      </c>
      <c r="BA2">
        <v>-14.309085051173625</v>
      </c>
      <c r="BB2">
        <v>1.5871066682025252E-3</v>
      </c>
      <c r="BC2">
        <v>4.7619047619047616E-2</v>
      </c>
      <c r="BD2">
        <v>0.13057603803077372</v>
      </c>
      <c r="BE2">
        <v>1</v>
      </c>
      <c r="BF2">
        <v>1</v>
      </c>
      <c r="BG2">
        <v>40</v>
      </c>
      <c r="BH2">
        <f t="shared" si="5"/>
        <v>330</v>
      </c>
      <c r="BI2">
        <v>1.3169999999999999</v>
      </c>
      <c r="BJ2">
        <v>0.45238095238095238</v>
      </c>
      <c r="BK2">
        <v>0.87195137759480457</v>
      </c>
      <c r="BL2">
        <v>0.14658844051301032</v>
      </c>
      <c r="BM2">
        <v>4.7619047619047616E-2</v>
      </c>
      <c r="BN2">
        <v>3.4055391053108994E-2</v>
      </c>
      <c r="BO2">
        <v>1</v>
      </c>
      <c r="BP2">
        <v>1</v>
      </c>
      <c r="BQ2">
        <v>40</v>
      </c>
      <c r="BR2">
        <f t="shared" si="6"/>
        <v>330</v>
      </c>
      <c r="BS2">
        <v>1.3169999999999999</v>
      </c>
      <c r="BT2">
        <v>0.45238095238095238</v>
      </c>
      <c r="BU2">
        <v>1.0457757164220136</v>
      </c>
      <c r="BV2">
        <v>0.17757358019334746</v>
      </c>
      <c r="BW2">
        <v>4.7619047619047616E-2</v>
      </c>
      <c r="BX2">
        <v>3.1624635045653583E-2</v>
      </c>
      <c r="BY2">
        <v>1</v>
      </c>
      <c r="BZ2">
        <v>1</v>
      </c>
      <c r="CA2">
        <v>40</v>
      </c>
      <c r="CB2">
        <f t="shared" si="7"/>
        <v>330</v>
      </c>
      <c r="CC2">
        <v>1.3169999999999999</v>
      </c>
      <c r="CD2">
        <v>0.45238095238095238</v>
      </c>
      <c r="CE2">
        <v>0.82334300634842505</v>
      </c>
      <c r="CF2">
        <v>0.10867659689565891</v>
      </c>
      <c r="CG2">
        <v>4.7619047619047616E-2</v>
      </c>
      <c r="CH2">
        <v>2.9077482385614611E-2</v>
      </c>
      <c r="CI2">
        <v>1</v>
      </c>
      <c r="CJ2">
        <v>1</v>
      </c>
      <c r="CK2">
        <v>40</v>
      </c>
      <c r="CL2">
        <f t="shared" si="8"/>
        <v>330</v>
      </c>
      <c r="CM2">
        <v>1.3169999999999999</v>
      </c>
      <c r="CN2">
        <v>0.45238095238095238</v>
      </c>
      <c r="CO2">
        <v>0.64803325243135079</v>
      </c>
      <c r="CP2">
        <v>8.3208408999270858E-2</v>
      </c>
      <c r="CQ2">
        <v>4.7619047619047616E-2</v>
      </c>
      <c r="CR2">
        <v>3.2475763267023443E-2</v>
      </c>
      <c r="CS2">
        <v>1</v>
      </c>
      <c r="CT2">
        <v>1</v>
      </c>
      <c r="CU2">
        <v>40</v>
      </c>
      <c r="CV2">
        <f t="shared" si="9"/>
        <v>330</v>
      </c>
      <c r="CW2">
        <v>1.3169999999999999</v>
      </c>
      <c r="CX2">
        <v>0.45238095238095238</v>
      </c>
      <c r="CY2">
        <v>-11.154971965128263</v>
      </c>
      <c r="CZ2">
        <v>2.7452778813582888E-3</v>
      </c>
      <c r="DA2">
        <v>4.7619047619047616E-2</v>
      </c>
      <c r="DB2">
        <v>0.1411569965678883</v>
      </c>
      <c r="DC2">
        <v>1</v>
      </c>
      <c r="DD2">
        <v>1</v>
      </c>
      <c r="DE2">
        <v>40</v>
      </c>
      <c r="DF2">
        <f t="shared" si="10"/>
        <v>330</v>
      </c>
      <c r="DG2">
        <v>1.3169999999999999</v>
      </c>
      <c r="DH2">
        <v>0.45238095238095238</v>
      </c>
      <c r="DI2">
        <v>-51.537745453016981</v>
      </c>
      <c r="DJ2">
        <v>5.3516982355848947E-4</v>
      </c>
      <c r="DK2">
        <v>4.7619047619047616E-2</v>
      </c>
      <c r="DL2">
        <v>0.27602144775673843</v>
      </c>
      <c r="DM2">
        <v>1</v>
      </c>
      <c r="DN2">
        <v>1</v>
      </c>
      <c r="DO2">
        <v>40</v>
      </c>
      <c r="DP2">
        <f t="shared" si="11"/>
        <v>330</v>
      </c>
      <c r="DQ2">
        <v>1.3169999999999999</v>
      </c>
      <c r="DR2">
        <v>0.45238095238095238</v>
      </c>
      <c r="DS2">
        <v>0.20870403582383279</v>
      </c>
      <c r="DT2">
        <v>0.16095529322758076</v>
      </c>
      <c r="DU2">
        <v>4.7619047619047616E-2</v>
      </c>
      <c r="DV2">
        <v>7.022534156448243E-2</v>
      </c>
      <c r="DW2">
        <v>1</v>
      </c>
      <c r="DX2">
        <v>1</v>
      </c>
      <c r="DY2">
        <v>40</v>
      </c>
      <c r="DZ2">
        <f t="shared" si="12"/>
        <v>330</v>
      </c>
    </row>
    <row r="3" spans="1:130" x14ac:dyDescent="0.25">
      <c r="A3">
        <v>6.0819999999999999</v>
      </c>
      <c r="B3">
        <v>0.45238095238095238</v>
      </c>
      <c r="C3">
        <v>0.46000273758421351</v>
      </c>
      <c r="D3">
        <v>0.55084450276147079</v>
      </c>
      <c r="E3">
        <v>7.1428571428571425E-2</v>
      </c>
      <c r="F3">
        <v>0.16136341962477865</v>
      </c>
      <c r="J3">
        <f t="shared" si="0"/>
        <v>1522</v>
      </c>
      <c r="K3">
        <v>6.0819999999999999</v>
      </c>
      <c r="L3">
        <v>0.45238095238095238</v>
      </c>
      <c r="M3">
        <v>1.7029155102970428</v>
      </c>
      <c r="N3">
        <v>0.65659444228726327</v>
      </c>
      <c r="O3">
        <v>7.1428571428571425E-2</v>
      </c>
      <c r="P3">
        <v>1.7626625532860124E-2</v>
      </c>
      <c r="T3">
        <f t="shared" si="1"/>
        <v>1522</v>
      </c>
      <c r="U3">
        <v>6.0819999999999999</v>
      </c>
      <c r="V3">
        <v>0.45238095238095238</v>
      </c>
      <c r="W3">
        <v>0.47202905836532527</v>
      </c>
      <c r="X3">
        <v>0.1350781289132999</v>
      </c>
      <c r="Y3">
        <v>7.1428571428571425E-2</v>
      </c>
      <c r="Z3">
        <v>5.3363677502850135E-2</v>
      </c>
      <c r="AD3">
        <f t="shared" si="2"/>
        <v>1522</v>
      </c>
      <c r="AE3">
        <v>6.0819999999999999</v>
      </c>
      <c r="AF3">
        <v>0.45238095238095238</v>
      </c>
      <c r="AG3">
        <v>1.7380814270532807</v>
      </c>
      <c r="AH3">
        <v>0.78510551578010046</v>
      </c>
      <c r="AI3">
        <v>7.1428571428571425E-2</v>
      </c>
      <c r="AJ3">
        <v>3.0183332643637206E-2</v>
      </c>
      <c r="AN3">
        <f t="shared" si="3"/>
        <v>1522</v>
      </c>
      <c r="AO3">
        <v>6.0819999999999999</v>
      </c>
      <c r="AP3">
        <v>0.45238095238095238</v>
      </c>
      <c r="AQ3">
        <v>-2.1807565850499779</v>
      </c>
      <c r="AR3">
        <v>1.1801466964322499E-2</v>
      </c>
      <c r="AS3">
        <v>7.1428571428571425E-2</v>
      </c>
      <c r="AT3">
        <v>6.7293486550012369E-2</v>
      </c>
      <c r="AX3">
        <f t="shared" si="4"/>
        <v>1522</v>
      </c>
      <c r="AY3">
        <v>6.0819999999999999</v>
      </c>
      <c r="AZ3">
        <v>0.45238095238095238</v>
      </c>
      <c r="BA3">
        <v>-14.133965964993354</v>
      </c>
      <c r="BB3">
        <v>1.6770673265273193E-3</v>
      </c>
      <c r="BC3">
        <v>7.1428571428571425E-2</v>
      </c>
      <c r="BD3">
        <v>0.13208785733301628</v>
      </c>
      <c r="BH3">
        <f t="shared" si="5"/>
        <v>1522</v>
      </c>
      <c r="BI3">
        <v>6.0819999999999999</v>
      </c>
      <c r="BJ3">
        <v>0.45238095238095238</v>
      </c>
      <c r="BK3">
        <v>1.4683034844453802</v>
      </c>
      <c r="BL3">
        <v>0.25924605850812987</v>
      </c>
      <c r="BM3">
        <v>7.1428571428571425E-2</v>
      </c>
      <c r="BN3">
        <v>3.6259517356363763E-2</v>
      </c>
      <c r="BR3">
        <f t="shared" si="6"/>
        <v>1522</v>
      </c>
      <c r="BS3">
        <v>6.0819999999999999</v>
      </c>
      <c r="BT3">
        <v>0.45238095238095238</v>
      </c>
      <c r="BU3">
        <v>1.6936862794526233</v>
      </c>
      <c r="BV3">
        <v>0.30624528416312674</v>
      </c>
      <c r="BW3">
        <v>7.1428571428571425E-2</v>
      </c>
      <c r="BX3">
        <v>3.3862139788702263E-2</v>
      </c>
      <c r="CB3">
        <f t="shared" si="7"/>
        <v>1522</v>
      </c>
      <c r="CC3">
        <v>6.0819999999999999</v>
      </c>
      <c r="CD3">
        <v>0.45238095238095238</v>
      </c>
      <c r="CE3">
        <v>1.0996900746126916</v>
      </c>
      <c r="CF3">
        <v>0.19615319449518145</v>
      </c>
      <c r="CG3">
        <v>7.1428571428571425E-2</v>
      </c>
      <c r="CH3">
        <v>3.1673076431605336E-2</v>
      </c>
      <c r="CL3">
        <f t="shared" si="8"/>
        <v>1522</v>
      </c>
      <c r="CM3">
        <v>6.0819999999999999</v>
      </c>
      <c r="CN3">
        <v>0.45238095238095238</v>
      </c>
      <c r="CO3">
        <v>0.90277820866961633</v>
      </c>
      <c r="CP3">
        <v>0.1482335111222283</v>
      </c>
      <c r="CQ3">
        <v>7.1428571428571425E-2</v>
      </c>
      <c r="CR3">
        <v>3.4994647302583629E-2</v>
      </c>
      <c r="CV3">
        <f t="shared" si="9"/>
        <v>1522</v>
      </c>
      <c r="CW3">
        <v>6.0819999999999999</v>
      </c>
      <c r="CX3">
        <v>0.45238095238095238</v>
      </c>
      <c r="CY3">
        <v>-10.999067621323466</v>
      </c>
      <c r="CZ3">
        <v>2.9605108321743229E-3</v>
      </c>
      <c r="DA3">
        <v>7.1428571428571425E-2</v>
      </c>
      <c r="DB3">
        <v>0.14265299348850613</v>
      </c>
      <c r="DF3">
        <f t="shared" si="10"/>
        <v>1522</v>
      </c>
      <c r="DG3">
        <v>6.0819999999999999</v>
      </c>
      <c r="DH3">
        <v>0.45238095238095238</v>
      </c>
      <c r="DI3">
        <v>-51.211757022062912</v>
      </c>
      <c r="DJ3">
        <v>5.5441107081519354E-4</v>
      </c>
      <c r="DK3">
        <v>7.1428571428571425E-2</v>
      </c>
      <c r="DL3">
        <v>0.27708839600157553</v>
      </c>
      <c r="DP3">
        <f t="shared" si="11"/>
        <v>1522</v>
      </c>
      <c r="DQ3">
        <v>6.0819999999999999</v>
      </c>
      <c r="DR3">
        <v>0.45238095238095238</v>
      </c>
      <c r="DS3">
        <v>0.35149844231324123</v>
      </c>
      <c r="DT3">
        <v>0.19760268386576607</v>
      </c>
      <c r="DU3">
        <v>7.1428571428571425E-2</v>
      </c>
      <c r="DV3">
        <v>7.3095694830057026E-2</v>
      </c>
      <c r="DZ3">
        <f t="shared" si="12"/>
        <v>1522</v>
      </c>
    </row>
    <row r="4" spans="1:130" x14ac:dyDescent="0.25">
      <c r="A4">
        <v>6.0819999999999999</v>
      </c>
      <c r="B4">
        <v>0</v>
      </c>
      <c r="C4">
        <v>0.68591347738743624</v>
      </c>
      <c r="D4">
        <v>0.53583460520053749</v>
      </c>
      <c r="E4">
        <v>9.5238095238095233E-2</v>
      </c>
      <c r="F4">
        <v>0.17811595860676338</v>
      </c>
      <c r="J4">
        <f t="shared" si="0"/>
        <v>1522</v>
      </c>
      <c r="K4">
        <v>6.0819999999999999</v>
      </c>
      <c r="L4">
        <v>0</v>
      </c>
      <c r="M4">
        <v>1.8924414659263449</v>
      </c>
      <c r="N4">
        <v>0.63870297696737133</v>
      </c>
      <c r="O4">
        <v>9.5238095238095233E-2</v>
      </c>
      <c r="P4">
        <v>4.0972681707910075E-2</v>
      </c>
      <c r="T4">
        <f t="shared" si="1"/>
        <v>1522</v>
      </c>
      <c r="U4">
        <v>6.0819999999999999</v>
      </c>
      <c r="V4">
        <v>0</v>
      </c>
      <c r="W4">
        <v>0.62546432310953948</v>
      </c>
      <c r="X4">
        <v>0.16911684281813685</v>
      </c>
      <c r="Y4">
        <v>9.5238095238095233E-2</v>
      </c>
      <c r="Z4">
        <v>6.4169174188604378E-2</v>
      </c>
      <c r="AD4">
        <f t="shared" si="2"/>
        <v>1522</v>
      </c>
      <c r="AE4">
        <v>6.0819999999999999</v>
      </c>
      <c r="AF4">
        <v>0</v>
      </c>
      <c r="AG4">
        <v>1.9481771960470917</v>
      </c>
      <c r="AH4">
        <v>0.7196170388933798</v>
      </c>
      <c r="AI4">
        <v>9.5238095238095233E-2</v>
      </c>
      <c r="AJ4">
        <v>6.1479517456741697E-2</v>
      </c>
      <c r="AN4">
        <f t="shared" si="3"/>
        <v>1522</v>
      </c>
      <c r="AO4">
        <v>6.0819999999999999</v>
      </c>
      <c r="AP4">
        <v>0</v>
      </c>
      <c r="AQ4">
        <v>-2.0334955749181058</v>
      </c>
      <c r="AR4">
        <v>1.4245858807053863E-2</v>
      </c>
      <c r="AS4">
        <v>9.5238095238095233E-2</v>
      </c>
      <c r="AT4">
        <v>7.4730820306136189E-2</v>
      </c>
      <c r="AX4">
        <f t="shared" si="4"/>
        <v>1522</v>
      </c>
      <c r="AY4">
        <v>6.0819999999999999</v>
      </c>
      <c r="AZ4">
        <v>0</v>
      </c>
      <c r="BA4">
        <v>-13.958846878813084</v>
      </c>
      <c r="BB4">
        <v>1.7721150775692534E-3</v>
      </c>
      <c r="BC4">
        <v>9.5238095238095233E-2</v>
      </c>
      <c r="BD4">
        <v>0.13817134051782851</v>
      </c>
      <c r="BH4">
        <f t="shared" si="5"/>
        <v>1522</v>
      </c>
      <c r="BI4">
        <v>6.0819999999999999</v>
      </c>
      <c r="BJ4">
        <v>0</v>
      </c>
      <c r="BK4">
        <v>2.0646555912959559</v>
      </c>
      <c r="BL4">
        <v>0.35866380045197077</v>
      </c>
      <c r="BM4">
        <v>9.5238095238095233E-2</v>
      </c>
      <c r="BN4">
        <v>4.5567385516659925E-2</v>
      </c>
      <c r="BR4">
        <f t="shared" si="6"/>
        <v>1522</v>
      </c>
      <c r="BS4">
        <v>6.0819999999999999</v>
      </c>
      <c r="BT4">
        <v>0</v>
      </c>
      <c r="BU4">
        <v>2.341596842483233</v>
      </c>
      <c r="BV4">
        <v>0.40853336729558015</v>
      </c>
      <c r="BW4">
        <v>9.5238095238095233E-2</v>
      </c>
      <c r="BX4">
        <v>4.3348835119471088E-2</v>
      </c>
      <c r="CB4">
        <f t="shared" si="7"/>
        <v>1522</v>
      </c>
      <c r="CC4">
        <v>6.0819999999999999</v>
      </c>
      <c r="CD4">
        <v>0</v>
      </c>
      <c r="CE4">
        <v>1.3760371428769582</v>
      </c>
      <c r="CF4">
        <v>0.28222327240230172</v>
      </c>
      <c r="CG4">
        <v>9.5238095238095233E-2</v>
      </c>
      <c r="CH4">
        <v>4.2868621210067674E-2</v>
      </c>
      <c r="CL4">
        <f t="shared" si="8"/>
        <v>1522</v>
      </c>
      <c r="CM4">
        <v>6.0819999999999999</v>
      </c>
      <c r="CN4">
        <v>0</v>
      </c>
      <c r="CO4">
        <v>1.1575231649078819</v>
      </c>
      <c r="CP4">
        <v>0.21770823114229687</v>
      </c>
      <c r="CQ4">
        <v>9.5238095238095233E-2</v>
      </c>
      <c r="CR4">
        <v>4.5755609839061906E-2</v>
      </c>
      <c r="CV4">
        <f t="shared" si="9"/>
        <v>1522</v>
      </c>
      <c r="CW4">
        <v>6.0819999999999999</v>
      </c>
      <c r="CX4">
        <v>0</v>
      </c>
      <c r="CY4">
        <v>-10.843163277518668</v>
      </c>
      <c r="CZ4">
        <v>3.1906676571804775E-3</v>
      </c>
      <c r="DA4">
        <v>9.5238095238095233E-2</v>
      </c>
      <c r="DB4">
        <v>0.14863363307321711</v>
      </c>
      <c r="DF4">
        <f t="shared" si="10"/>
        <v>1522</v>
      </c>
      <c r="DG4">
        <v>6.0819999999999999</v>
      </c>
      <c r="DH4">
        <v>0</v>
      </c>
      <c r="DI4">
        <v>-50.885768591108842</v>
      </c>
      <c r="DJ4">
        <v>5.7434333774738285E-4</v>
      </c>
      <c r="DK4">
        <v>9.5238095238095233E-2</v>
      </c>
      <c r="DL4">
        <v>0.28131184275563292</v>
      </c>
      <c r="DP4">
        <f t="shared" si="11"/>
        <v>1522</v>
      </c>
      <c r="DQ4">
        <v>6.0819999999999999</v>
      </c>
      <c r="DR4">
        <v>0</v>
      </c>
      <c r="DS4">
        <v>0.49429284880264968</v>
      </c>
      <c r="DT4">
        <v>0.22532303158417019</v>
      </c>
      <c r="DU4">
        <v>9.5238095238095233E-2</v>
      </c>
      <c r="DV4">
        <v>8.4606338211707294E-2</v>
      </c>
      <c r="DZ4">
        <f t="shared" si="12"/>
        <v>1522</v>
      </c>
    </row>
    <row r="5" spans="1:130" x14ac:dyDescent="0.25">
      <c r="A5">
        <v>6.0819999999999999</v>
      </c>
      <c r="B5">
        <v>0.30952380952380953</v>
      </c>
      <c r="C5">
        <v>0.91182421719065898</v>
      </c>
      <c r="D5">
        <v>0.52123371058628032</v>
      </c>
      <c r="E5">
        <v>0.11904761904761904</v>
      </c>
      <c r="F5">
        <v>0.22516144306565467</v>
      </c>
      <c r="J5">
        <f t="shared" si="0"/>
        <v>1522</v>
      </c>
      <c r="K5">
        <v>6.0819999999999999</v>
      </c>
      <c r="L5">
        <v>0.30952380952380953</v>
      </c>
      <c r="M5">
        <v>2.081967421555647</v>
      </c>
      <c r="N5">
        <v>0.62129903409768161</v>
      </c>
      <c r="O5">
        <v>0.11904761904761904</v>
      </c>
      <c r="P5">
        <v>0.10604192594083867</v>
      </c>
      <c r="T5">
        <f t="shared" si="1"/>
        <v>1522</v>
      </c>
      <c r="U5">
        <v>6.0819999999999999</v>
      </c>
      <c r="V5">
        <v>0.30952380952380953</v>
      </c>
      <c r="W5">
        <v>0.77889958785375368</v>
      </c>
      <c r="X5">
        <v>0.1998954306852592</v>
      </c>
      <c r="Y5">
        <v>0.11904761904761904</v>
      </c>
      <c r="Z5">
        <v>9.9082410804931118E-2</v>
      </c>
      <c r="AD5">
        <f t="shared" si="2"/>
        <v>1522</v>
      </c>
      <c r="AE5">
        <v>6.0819999999999999</v>
      </c>
      <c r="AF5">
        <v>0.30952380952380953</v>
      </c>
      <c r="AG5">
        <v>2.1582729650409029</v>
      </c>
      <c r="AH5">
        <v>0.67136851802840058</v>
      </c>
      <c r="AI5">
        <v>0.11904761904761904</v>
      </c>
      <c r="AJ5">
        <v>0.13777946244246389</v>
      </c>
      <c r="AN5">
        <f t="shared" si="3"/>
        <v>1522</v>
      </c>
      <c r="AO5">
        <v>6.0819999999999999</v>
      </c>
      <c r="AP5">
        <v>0.30952380952380953</v>
      </c>
      <c r="AQ5">
        <v>-1.8862345647862337</v>
      </c>
      <c r="AR5">
        <v>1.7063477155137275E-2</v>
      </c>
      <c r="AS5">
        <v>0.11904761904761904</v>
      </c>
      <c r="AT5">
        <v>9.9223394079935065E-2</v>
      </c>
      <c r="AX5">
        <f t="shared" si="4"/>
        <v>1522</v>
      </c>
      <c r="AY5">
        <v>6.0819999999999999</v>
      </c>
      <c r="AZ5">
        <v>0.30952380952380953</v>
      </c>
      <c r="BA5">
        <v>-13.783727792632813</v>
      </c>
      <c r="BB5">
        <v>1.8725361774002893E-3</v>
      </c>
      <c r="BC5">
        <v>0.11904761904761904</v>
      </c>
      <c r="BD5">
        <v>0.15729684030209484</v>
      </c>
      <c r="BH5">
        <f t="shared" si="5"/>
        <v>1522</v>
      </c>
      <c r="BI5">
        <v>6.0819999999999999</v>
      </c>
      <c r="BJ5">
        <v>0.30952380952380953</v>
      </c>
      <c r="BK5">
        <v>2.6610076981465314</v>
      </c>
      <c r="BL5">
        <v>0.43453332513556348</v>
      </c>
      <c r="BM5">
        <v>0.11904761904761904</v>
      </c>
      <c r="BN5">
        <v>7.8321205262913335E-2</v>
      </c>
      <c r="BR5">
        <f t="shared" si="6"/>
        <v>1522</v>
      </c>
      <c r="BS5">
        <v>6.0819999999999999</v>
      </c>
      <c r="BT5">
        <v>0.30952380952380953</v>
      </c>
      <c r="BU5">
        <v>2.9895074055138426</v>
      </c>
      <c r="BV5">
        <v>0.47552165531148355</v>
      </c>
      <c r="BW5">
        <v>0.11904761904761904</v>
      </c>
      <c r="BX5">
        <v>7.6961161023898772E-2</v>
      </c>
      <c r="CB5">
        <f t="shared" si="7"/>
        <v>1522</v>
      </c>
      <c r="CC5">
        <v>6.0819999999999999</v>
      </c>
      <c r="CD5">
        <v>0.30952380952380953</v>
      </c>
      <c r="CE5">
        <v>1.6523842111412248</v>
      </c>
      <c r="CF5">
        <v>0.35748746436326401</v>
      </c>
      <c r="CG5">
        <v>0.11904761904761904</v>
      </c>
      <c r="CH5">
        <v>8.3292170523840275E-2</v>
      </c>
      <c r="CL5">
        <f t="shared" si="8"/>
        <v>1522</v>
      </c>
      <c r="CM5">
        <v>6.0819999999999999</v>
      </c>
      <c r="CN5">
        <v>0.30952380952380953</v>
      </c>
      <c r="CO5">
        <v>1.4122681211461474</v>
      </c>
      <c r="CP5">
        <v>0.28435293389018723</v>
      </c>
      <c r="CQ5">
        <v>0.11904761904761904</v>
      </c>
      <c r="CR5">
        <v>8.4058567770537246E-2</v>
      </c>
      <c r="CV5">
        <f t="shared" si="9"/>
        <v>1522</v>
      </c>
      <c r="CW5">
        <v>6.0819999999999999</v>
      </c>
      <c r="CX5">
        <v>0.30952380952380953</v>
      </c>
      <c r="CY5">
        <v>-10.687258933713871</v>
      </c>
      <c r="CZ5">
        <v>3.4366163958480206E-3</v>
      </c>
      <c r="DA5">
        <v>0.11904761904761904</v>
      </c>
      <c r="DB5">
        <v>0.16705199919160782</v>
      </c>
      <c r="DF5">
        <f t="shared" si="10"/>
        <v>1522</v>
      </c>
      <c r="DG5">
        <v>6.0819999999999999</v>
      </c>
      <c r="DH5">
        <v>0.30952380952380953</v>
      </c>
      <c r="DI5">
        <v>-50.559780160154773</v>
      </c>
      <c r="DJ5">
        <v>5.9499138474991618E-4</v>
      </c>
      <c r="DK5">
        <v>0.11904761904761904</v>
      </c>
      <c r="DL5">
        <v>0.29394162351089959</v>
      </c>
      <c r="DP5">
        <f t="shared" si="11"/>
        <v>1522</v>
      </c>
      <c r="DQ5">
        <v>6.0819999999999999</v>
      </c>
      <c r="DR5">
        <v>0.30952380952380953</v>
      </c>
      <c r="DS5">
        <v>0.63708725529205812</v>
      </c>
      <c r="DT5">
        <v>0.24784473346198738</v>
      </c>
      <c r="DU5">
        <v>0.11904761904761904</v>
      </c>
      <c r="DV5">
        <v>0.12000479744033679</v>
      </c>
      <c r="DZ5">
        <f t="shared" si="12"/>
        <v>1522</v>
      </c>
    </row>
    <row r="6" spans="1:130" x14ac:dyDescent="0.25">
      <c r="A6">
        <v>10.847</v>
      </c>
      <c r="B6">
        <v>0.30952380952380953</v>
      </c>
      <c r="C6">
        <v>1.1377349569938817</v>
      </c>
      <c r="D6">
        <v>0.50703067404514401</v>
      </c>
      <c r="E6">
        <v>0.14285714285714285</v>
      </c>
      <c r="F6">
        <v>0.2368225925110656</v>
      </c>
      <c r="J6">
        <f t="shared" si="0"/>
        <v>2713</v>
      </c>
      <c r="K6">
        <v>10.847</v>
      </c>
      <c r="L6">
        <v>0.30952380952380953</v>
      </c>
      <c r="M6">
        <v>2.271493377184949</v>
      </c>
      <c r="N6">
        <v>0.60436932923585185</v>
      </c>
      <c r="O6">
        <v>0.14285714285714285</v>
      </c>
      <c r="P6">
        <v>0.12205538177977272</v>
      </c>
      <c r="T6">
        <f t="shared" si="1"/>
        <v>2713</v>
      </c>
      <c r="U6">
        <v>10.847</v>
      </c>
      <c r="V6">
        <v>0.30952380952380953</v>
      </c>
      <c r="W6">
        <v>0.93233485259796789</v>
      </c>
      <c r="X6">
        <v>0.2277644840257802</v>
      </c>
      <c r="Y6">
        <v>0.14285714285714285</v>
      </c>
      <c r="Z6">
        <v>0.1087289382397707</v>
      </c>
      <c r="AD6">
        <f t="shared" si="2"/>
        <v>2713</v>
      </c>
      <c r="AE6">
        <v>10.847</v>
      </c>
      <c r="AF6">
        <v>0.30952380952380953</v>
      </c>
      <c r="AG6">
        <v>2.3683687340347142</v>
      </c>
      <c r="AH6">
        <v>0.63247083459121223</v>
      </c>
      <c r="AI6">
        <v>0.14285714285714285</v>
      </c>
      <c r="AJ6">
        <v>0.15530877688995839</v>
      </c>
      <c r="AN6">
        <f t="shared" si="3"/>
        <v>2713</v>
      </c>
      <c r="AO6">
        <v>10.847</v>
      </c>
      <c r="AP6">
        <v>0.30952380952380953</v>
      </c>
      <c r="AQ6">
        <v>-1.7389735546543617</v>
      </c>
      <c r="AR6">
        <v>2.0285695572630276E-2</v>
      </c>
      <c r="AS6">
        <v>0.14285714285714285</v>
      </c>
      <c r="AT6">
        <v>0.1061814855446741</v>
      </c>
      <c r="AX6">
        <f t="shared" si="4"/>
        <v>2713</v>
      </c>
      <c r="AY6">
        <v>10.847</v>
      </c>
      <c r="AZ6">
        <v>0.30952380952380953</v>
      </c>
      <c r="BA6">
        <v>-13.608608706452543</v>
      </c>
      <c r="BB6">
        <v>1.9786328255899494E-3</v>
      </c>
      <c r="BC6">
        <v>0.14285714285714285</v>
      </c>
      <c r="BD6">
        <v>0.16255281416383055</v>
      </c>
      <c r="BH6">
        <f t="shared" si="5"/>
        <v>2713</v>
      </c>
      <c r="BI6">
        <v>10.847</v>
      </c>
      <c r="BJ6">
        <v>0.30952380952380953</v>
      </c>
      <c r="BK6">
        <v>3.2573598049971069</v>
      </c>
      <c r="BL6">
        <v>0.48256616562867871</v>
      </c>
      <c r="BM6">
        <v>0.14285714285714285</v>
      </c>
      <c r="BN6">
        <v>8.7970512471895676E-2</v>
      </c>
      <c r="BR6">
        <f t="shared" si="6"/>
        <v>2713</v>
      </c>
      <c r="BS6">
        <v>10.847</v>
      </c>
      <c r="BT6">
        <v>0.30952380952380953</v>
      </c>
      <c r="BU6">
        <v>3.6374179685444523</v>
      </c>
      <c r="BV6">
        <v>0.50702805794571071</v>
      </c>
      <c r="BW6">
        <v>0.14285714285714285</v>
      </c>
      <c r="BX6">
        <v>8.6886291647548325E-2</v>
      </c>
      <c r="CB6">
        <f t="shared" si="7"/>
        <v>2713</v>
      </c>
      <c r="CC6">
        <v>10.847</v>
      </c>
      <c r="CD6">
        <v>0.30952380952380953</v>
      </c>
      <c r="CE6">
        <v>1.9287312794054914</v>
      </c>
      <c r="CF6">
        <v>0.41838454887532289</v>
      </c>
      <c r="CG6">
        <v>0.14285714285714285</v>
      </c>
      <c r="CH6">
        <v>9.5161227589229777E-2</v>
      </c>
      <c r="CL6">
        <f t="shared" si="8"/>
        <v>2713</v>
      </c>
      <c r="CM6">
        <v>10.847</v>
      </c>
      <c r="CN6">
        <v>0.30952380952380953</v>
      </c>
      <c r="CO6">
        <v>1.667013077384413</v>
      </c>
      <c r="CP6">
        <v>0.34388032821157322</v>
      </c>
      <c r="CQ6">
        <v>0.14285714285714285</v>
      </c>
      <c r="CR6">
        <v>9.5269429230541366E-2</v>
      </c>
      <c r="CV6">
        <f t="shared" si="9"/>
        <v>2713</v>
      </c>
      <c r="CW6">
        <v>10.847</v>
      </c>
      <c r="CX6">
        <v>0.30952380952380953</v>
      </c>
      <c r="CY6">
        <v>-10.531354589909073</v>
      </c>
      <c r="CZ6">
        <v>3.6992622239487706E-3</v>
      </c>
      <c r="DA6">
        <v>0.14285714285714285</v>
      </c>
      <c r="DB6">
        <v>0.17201877994395393</v>
      </c>
      <c r="DF6">
        <f t="shared" si="10"/>
        <v>2713</v>
      </c>
      <c r="DG6">
        <v>10.847</v>
      </c>
      <c r="DH6">
        <v>0.30952380952380953</v>
      </c>
      <c r="DI6">
        <v>-50.233791729200703</v>
      </c>
      <c r="DJ6">
        <v>6.1638085528125286E-4</v>
      </c>
      <c r="DK6">
        <v>0.14285714285714285</v>
      </c>
      <c r="DL6">
        <v>0.29726147895016808</v>
      </c>
      <c r="DP6">
        <f t="shared" si="11"/>
        <v>2713</v>
      </c>
      <c r="DQ6">
        <v>10.847</v>
      </c>
      <c r="DR6">
        <v>0.30952380952380953</v>
      </c>
      <c r="DS6">
        <v>0.77988166178146656</v>
      </c>
      <c r="DT6">
        <v>0.26681543172846495</v>
      </c>
      <c r="DU6">
        <v>0.14285714285714285</v>
      </c>
      <c r="DV6">
        <v>0.12945378502079535</v>
      </c>
      <c r="DZ6">
        <f t="shared" si="12"/>
        <v>2713</v>
      </c>
    </row>
    <row r="7" spans="1:130" x14ac:dyDescent="0.25">
      <c r="A7">
        <v>10.847</v>
      </c>
      <c r="B7">
        <v>0</v>
      </c>
      <c r="C7">
        <v>1.3636456967971045</v>
      </c>
      <c r="D7">
        <v>0.49321465438893247</v>
      </c>
      <c r="E7">
        <v>0.16666666666666666</v>
      </c>
      <c r="F7">
        <v>0.23775532505432145</v>
      </c>
      <c r="J7">
        <f t="shared" si="0"/>
        <v>2713</v>
      </c>
      <c r="K7">
        <v>10.847</v>
      </c>
      <c r="L7">
        <v>0</v>
      </c>
      <c r="M7">
        <v>2.4610193328142511</v>
      </c>
      <c r="N7">
        <v>0.58790093992575965</v>
      </c>
      <c r="O7">
        <v>0.16666666666666666</v>
      </c>
      <c r="P7">
        <v>0.12333422103525221</v>
      </c>
      <c r="T7">
        <f t="shared" si="1"/>
        <v>2713</v>
      </c>
      <c r="U7">
        <v>10.847</v>
      </c>
      <c r="V7">
        <v>0</v>
      </c>
      <c r="W7">
        <v>1.0857701173421821</v>
      </c>
      <c r="X7">
        <v>0.25299721771678807</v>
      </c>
      <c r="Y7">
        <v>0.16666666666666666</v>
      </c>
      <c r="Z7">
        <v>0.10951689500295304</v>
      </c>
      <c r="AD7">
        <f t="shared" si="2"/>
        <v>2713</v>
      </c>
      <c r="AE7">
        <v>10.847</v>
      </c>
      <c r="AF7">
        <v>0</v>
      </c>
      <c r="AG7">
        <v>2.5784645030285254</v>
      </c>
      <c r="AH7">
        <v>0.59950429768463998</v>
      </c>
      <c r="AI7">
        <v>0.16666666666666666</v>
      </c>
      <c r="AJ7">
        <v>0.15669415433201223</v>
      </c>
      <c r="AN7">
        <f t="shared" si="3"/>
        <v>2713</v>
      </c>
      <c r="AO7">
        <v>10.847</v>
      </c>
      <c r="AP7">
        <v>0</v>
      </c>
      <c r="AQ7">
        <v>-1.5917125445224896</v>
      </c>
      <c r="AR7">
        <v>2.3942465948760507E-2</v>
      </c>
      <c r="AS7">
        <v>0.16666666666666666</v>
      </c>
      <c r="AT7">
        <v>0.10675410798920056</v>
      </c>
      <c r="AX7">
        <f t="shared" si="4"/>
        <v>2713</v>
      </c>
      <c r="AY7">
        <v>10.847</v>
      </c>
      <c r="AZ7">
        <v>0</v>
      </c>
      <c r="BA7">
        <v>-13.433489620272272</v>
      </c>
      <c r="BB7">
        <v>2.0907240339746117E-3</v>
      </c>
      <c r="BC7">
        <v>0.16666666666666666</v>
      </c>
      <c r="BD7">
        <v>0.16298279069355165</v>
      </c>
      <c r="BH7">
        <f t="shared" si="5"/>
        <v>2713</v>
      </c>
      <c r="BI7">
        <v>10.847</v>
      </c>
      <c r="BJ7">
        <v>0</v>
      </c>
      <c r="BK7">
        <v>3.8537119118476824</v>
      </c>
      <c r="BL7">
        <v>0.50363908920772116</v>
      </c>
      <c r="BM7">
        <v>0.16666666666666666</v>
      </c>
      <c r="BN7">
        <v>8.8768582274727961E-2</v>
      </c>
      <c r="BR7">
        <f t="shared" si="6"/>
        <v>2713</v>
      </c>
      <c r="BS7">
        <v>10.847</v>
      </c>
      <c r="BT7">
        <v>0</v>
      </c>
      <c r="BU7">
        <v>4.285328531575062</v>
      </c>
      <c r="BV7">
        <v>0.50875227129812517</v>
      </c>
      <c r="BW7">
        <v>0.16666666666666666</v>
      </c>
      <c r="BX7">
        <v>8.7707232999234636E-2</v>
      </c>
      <c r="CB7">
        <f t="shared" si="7"/>
        <v>2713</v>
      </c>
      <c r="CC7">
        <v>10.847</v>
      </c>
      <c r="CD7">
        <v>0</v>
      </c>
      <c r="CE7">
        <v>2.2050783476697577</v>
      </c>
      <c r="CF7">
        <v>0.46460496785153904</v>
      </c>
      <c r="CG7">
        <v>0.16666666666666666</v>
      </c>
      <c r="CH7">
        <v>9.6139200109529352E-2</v>
      </c>
      <c r="CL7">
        <f t="shared" si="8"/>
        <v>2713</v>
      </c>
      <c r="CM7">
        <v>10.847</v>
      </c>
      <c r="CN7">
        <v>0</v>
      </c>
      <c r="CO7">
        <v>1.9217580336226785</v>
      </c>
      <c r="CP7">
        <v>0.39426843595695726</v>
      </c>
      <c r="CQ7">
        <v>0.16666666666666666</v>
      </c>
      <c r="CR7">
        <v>9.6193457678205974E-2</v>
      </c>
      <c r="CV7">
        <f t="shared" si="9"/>
        <v>2713</v>
      </c>
      <c r="CW7">
        <v>10.847</v>
      </c>
      <c r="CX7">
        <v>0</v>
      </c>
      <c r="CY7">
        <v>-10.375450246104275</v>
      </c>
      <c r="CZ7">
        <v>3.9795480195280184E-3</v>
      </c>
      <c r="DA7">
        <v>0.16666666666666666</v>
      </c>
      <c r="DB7">
        <v>0.17242339370203949</v>
      </c>
      <c r="DF7">
        <f t="shared" si="10"/>
        <v>2713</v>
      </c>
      <c r="DG7">
        <v>10.847</v>
      </c>
      <c r="DH7">
        <v>0</v>
      </c>
      <c r="DI7">
        <v>-49.907803298246634</v>
      </c>
      <c r="DJ7">
        <v>6.3853830705319777E-4</v>
      </c>
      <c r="DK7">
        <v>0.16666666666666666</v>
      </c>
      <c r="DL7">
        <v>0.29753047349588779</v>
      </c>
      <c r="DP7">
        <f t="shared" si="11"/>
        <v>2713</v>
      </c>
      <c r="DQ7">
        <v>10.847</v>
      </c>
      <c r="DR7">
        <v>0</v>
      </c>
      <c r="DS7">
        <v>0.922676068270875</v>
      </c>
      <c r="DT7">
        <v>0.28313528277151873</v>
      </c>
      <c r="DU7">
        <v>0.16666666666666666</v>
      </c>
      <c r="DV7">
        <v>0.13022084410234147</v>
      </c>
      <c r="DZ7">
        <f t="shared" si="12"/>
        <v>2713</v>
      </c>
    </row>
    <row r="8" spans="1:130" x14ac:dyDescent="0.25">
      <c r="A8">
        <v>10.847</v>
      </c>
      <c r="B8">
        <v>0.14285714285714285</v>
      </c>
      <c r="C8">
        <v>1.5895564366003272</v>
      </c>
      <c r="D8">
        <v>0.47977510583972111</v>
      </c>
      <c r="E8">
        <v>0.19047619047619047</v>
      </c>
      <c r="F8">
        <v>0.25389484845060917</v>
      </c>
      <c r="J8">
        <f t="shared" si="0"/>
        <v>2713</v>
      </c>
      <c r="K8">
        <v>10.847</v>
      </c>
      <c r="L8">
        <v>0.14285714285714285</v>
      </c>
      <c r="M8">
        <v>2.6505452884435532</v>
      </c>
      <c r="N8">
        <v>0.57188129583378045</v>
      </c>
      <c r="O8">
        <v>0.19047619047619047</v>
      </c>
      <c r="P8">
        <v>0.1454147704452288</v>
      </c>
      <c r="T8">
        <f t="shared" si="1"/>
        <v>2713</v>
      </c>
      <c r="U8">
        <v>10.847</v>
      </c>
      <c r="V8">
        <v>0.14285714285714285</v>
      </c>
      <c r="W8">
        <v>1.2392053820863962</v>
      </c>
      <c r="X8">
        <v>0.27581944850880519</v>
      </c>
      <c r="Y8">
        <v>0.19047619047619047</v>
      </c>
      <c r="Z8">
        <v>0.12352769537204379</v>
      </c>
      <c r="AD8">
        <f t="shared" si="2"/>
        <v>2713</v>
      </c>
      <c r="AE8">
        <v>10.847</v>
      </c>
      <c r="AF8">
        <v>0.14285714285714285</v>
      </c>
      <c r="AG8">
        <v>2.7885602720223366</v>
      </c>
      <c r="AH8">
        <v>0.57067593839455755</v>
      </c>
      <c r="AI8">
        <v>0.19047619047619047</v>
      </c>
      <c r="AJ8">
        <v>0.18031680825247298</v>
      </c>
      <c r="AN8">
        <f t="shared" si="3"/>
        <v>2713</v>
      </c>
      <c r="AO8">
        <v>10.847</v>
      </c>
      <c r="AP8">
        <v>0.14285714285714285</v>
      </c>
      <c r="AQ8">
        <v>-1.4444515343906175</v>
      </c>
      <c r="AR8">
        <v>2.8061679907660318E-2</v>
      </c>
      <c r="AS8">
        <v>0.19047619047619047</v>
      </c>
      <c r="AT8">
        <v>0.11704857323521677</v>
      </c>
      <c r="AX8">
        <f t="shared" si="4"/>
        <v>2713</v>
      </c>
      <c r="AY8">
        <v>10.847</v>
      </c>
      <c r="AZ8">
        <v>0.14285714285714285</v>
      </c>
      <c r="BA8">
        <v>-13.258370534092002</v>
      </c>
      <c r="BB8">
        <v>2.2091465405049888E-3</v>
      </c>
      <c r="BC8">
        <v>0.19047619047619047</v>
      </c>
      <c r="BD8">
        <v>0.17065623239022176</v>
      </c>
      <c r="BH8">
        <f t="shared" si="5"/>
        <v>2713</v>
      </c>
      <c r="BI8">
        <v>10.847</v>
      </c>
      <c r="BJ8">
        <v>0.14285714285714285</v>
      </c>
      <c r="BK8">
        <v>4.4500640186982583</v>
      </c>
      <c r="BL8">
        <v>0.50205942643131507</v>
      </c>
      <c r="BM8">
        <v>0.19047619047619047</v>
      </c>
      <c r="BN8">
        <v>0.10319022280464497</v>
      </c>
      <c r="BR8">
        <f t="shared" si="6"/>
        <v>2713</v>
      </c>
      <c r="BS8">
        <v>10.847</v>
      </c>
      <c r="BT8">
        <v>0.14285714285714285</v>
      </c>
      <c r="BU8">
        <v>4.9332390946056712</v>
      </c>
      <c r="BV8">
        <v>0.48890340177002478</v>
      </c>
      <c r="BW8">
        <v>0.19047619047619047</v>
      </c>
      <c r="BX8">
        <v>0.10254034225184183</v>
      </c>
      <c r="CB8">
        <f t="shared" si="7"/>
        <v>2713</v>
      </c>
      <c r="CC8">
        <v>10.847</v>
      </c>
      <c r="CD8">
        <v>0.14285714285714285</v>
      </c>
      <c r="CE8">
        <v>2.4814254159340243</v>
      </c>
      <c r="CF8">
        <v>0.49740055600792726</v>
      </c>
      <c r="CG8">
        <v>0.19047619047619047</v>
      </c>
      <c r="CH8">
        <v>0.11369499656382234</v>
      </c>
      <c r="CL8">
        <f t="shared" si="8"/>
        <v>2713</v>
      </c>
      <c r="CM8">
        <v>10.847</v>
      </c>
      <c r="CN8">
        <v>0.14285714285714285</v>
      </c>
      <c r="CO8">
        <v>2.176502989860944</v>
      </c>
      <c r="CP8">
        <v>0.43497691526816029</v>
      </c>
      <c r="CQ8">
        <v>0.19047619047619047</v>
      </c>
      <c r="CR8">
        <v>0.11279561290730905</v>
      </c>
      <c r="CV8">
        <f t="shared" si="9"/>
        <v>2713</v>
      </c>
      <c r="CW8">
        <v>10.847</v>
      </c>
      <c r="CX8">
        <v>0.14285714285714285</v>
      </c>
      <c r="CY8">
        <v>-10.219545902299478</v>
      </c>
      <c r="CZ8">
        <v>4.2784548527955105E-3</v>
      </c>
      <c r="DA8">
        <v>0.19047619047619047</v>
      </c>
      <c r="DB8">
        <v>0.17960220614057471</v>
      </c>
      <c r="DF8">
        <f t="shared" si="10"/>
        <v>2713</v>
      </c>
      <c r="DG8">
        <v>10.847</v>
      </c>
      <c r="DH8">
        <v>0.14285714285714285</v>
      </c>
      <c r="DI8">
        <v>-49.581814867292564</v>
      </c>
      <c r="DJ8">
        <v>6.6149124429986913E-4</v>
      </c>
      <c r="DK8">
        <v>0.19047619047619047</v>
      </c>
      <c r="DL8">
        <v>0.30226845742969277</v>
      </c>
      <c r="DP8">
        <f t="shared" si="11"/>
        <v>2713</v>
      </c>
      <c r="DQ8">
        <v>10.847</v>
      </c>
      <c r="DR8">
        <v>0.14285714285714285</v>
      </c>
      <c r="DS8">
        <v>1.0654704747602834</v>
      </c>
      <c r="DT8">
        <v>0.29736075959338287</v>
      </c>
      <c r="DU8">
        <v>0.19047619047619047</v>
      </c>
      <c r="DV8">
        <v>0.1437548676484702</v>
      </c>
      <c r="DZ8">
        <f t="shared" si="12"/>
        <v>2713</v>
      </c>
    </row>
    <row r="9" spans="1:130" x14ac:dyDescent="0.25">
      <c r="A9">
        <v>15.611999999999998</v>
      </c>
      <c r="B9">
        <v>0.14285714285714285</v>
      </c>
      <c r="C9">
        <v>1.8154671764035499</v>
      </c>
      <c r="D9">
        <v>0.46670176998025709</v>
      </c>
      <c r="E9">
        <v>0.21428571428571427</v>
      </c>
      <c r="F9">
        <v>0.28489362506452931</v>
      </c>
      <c r="J9">
        <f t="shared" si="0"/>
        <v>3904</v>
      </c>
      <c r="K9">
        <v>15.611999999999998</v>
      </c>
      <c r="L9">
        <v>0.14285714285714285</v>
      </c>
      <c r="M9">
        <v>2.8400712440728553</v>
      </c>
      <c r="N9">
        <v>0.55629816915384367</v>
      </c>
      <c r="O9">
        <v>0.21428571428571427</v>
      </c>
      <c r="P9">
        <v>0.18756624535980485</v>
      </c>
      <c r="T9">
        <f t="shared" si="1"/>
        <v>3904</v>
      </c>
      <c r="U9">
        <v>15.611999999999998</v>
      </c>
      <c r="V9">
        <v>0.14285714285714285</v>
      </c>
      <c r="W9">
        <v>1.3926406468306103</v>
      </c>
      <c r="X9">
        <v>0.29642479937410937</v>
      </c>
      <c r="Y9">
        <v>0.21428571428571427</v>
      </c>
      <c r="Z9">
        <v>0.15236738399366917</v>
      </c>
      <c r="AD9">
        <f t="shared" si="2"/>
        <v>3904</v>
      </c>
      <c r="AE9">
        <v>15.611999999999998</v>
      </c>
      <c r="AF9">
        <v>0.14285714285714285</v>
      </c>
      <c r="AG9">
        <v>2.9986560410161478</v>
      </c>
      <c r="AH9">
        <v>0.54492694630638794</v>
      </c>
      <c r="AI9">
        <v>0.21428571428571427</v>
      </c>
      <c r="AJ9">
        <v>0.22411509602035401</v>
      </c>
      <c r="AN9">
        <f t="shared" si="3"/>
        <v>3904</v>
      </c>
      <c r="AO9">
        <v>15.611999999999998</v>
      </c>
      <c r="AP9">
        <v>0.14285714285714285</v>
      </c>
      <c r="AQ9">
        <v>-1.2971905242587454</v>
      </c>
      <c r="AR9">
        <v>3.2668536614310441E-2</v>
      </c>
      <c r="AS9">
        <v>0.21428571428571427</v>
      </c>
      <c r="AT9">
        <v>0.13894534133008765</v>
      </c>
      <c r="AX9">
        <f t="shared" si="4"/>
        <v>3904</v>
      </c>
      <c r="AY9">
        <v>15.611999999999998</v>
      </c>
      <c r="AZ9">
        <v>0.14285714285714285</v>
      </c>
      <c r="BA9">
        <v>-13.083251447911731</v>
      </c>
      <c r="BB9">
        <v>2.3342557702408649E-3</v>
      </c>
      <c r="BC9">
        <v>0.21428571428571427</v>
      </c>
      <c r="BD9">
        <v>0.18671515500635524</v>
      </c>
      <c r="BH9">
        <f t="shared" si="5"/>
        <v>3904</v>
      </c>
      <c r="BI9">
        <v>15.611999999999998</v>
      </c>
      <c r="BJ9">
        <v>0.14285714285714285</v>
      </c>
      <c r="BK9">
        <v>5.0464161255488342</v>
      </c>
      <c r="BL9">
        <v>0.48363514230639754</v>
      </c>
      <c r="BM9">
        <v>0.21428571428571427</v>
      </c>
      <c r="BN9">
        <v>0.13407813636836527</v>
      </c>
      <c r="BR9">
        <f t="shared" si="6"/>
        <v>3904</v>
      </c>
      <c r="BS9">
        <v>15.611999999999998</v>
      </c>
      <c r="BT9">
        <v>0.14285714285714285</v>
      </c>
      <c r="BU9">
        <v>5.5811496576362805</v>
      </c>
      <c r="BV9">
        <v>0.45559356042155774</v>
      </c>
      <c r="BW9">
        <v>0.21428571428571427</v>
      </c>
      <c r="BX9">
        <v>0.13427210370147549</v>
      </c>
      <c r="CB9">
        <f t="shared" si="7"/>
        <v>3904</v>
      </c>
      <c r="CC9">
        <v>15.611999999999998</v>
      </c>
      <c r="CD9">
        <v>0.14285714285714285</v>
      </c>
      <c r="CE9">
        <v>2.7577724841982909</v>
      </c>
      <c r="CF9">
        <v>0.5186305339812437</v>
      </c>
      <c r="CG9">
        <v>0.21428571428571427</v>
      </c>
      <c r="CH9">
        <v>0.15043586460195219</v>
      </c>
      <c r="CL9">
        <f t="shared" si="8"/>
        <v>3904</v>
      </c>
      <c r="CM9">
        <v>15.611999999999998</v>
      </c>
      <c r="CN9">
        <v>0.14285714285714285</v>
      </c>
      <c r="CO9">
        <v>2.4312479460992096</v>
      </c>
      <c r="CP9">
        <v>0.46634335794124854</v>
      </c>
      <c r="CQ9">
        <v>0.21428571428571427</v>
      </c>
      <c r="CR9">
        <v>0.1476793301118518</v>
      </c>
      <c r="CV9">
        <f t="shared" si="9"/>
        <v>3904</v>
      </c>
      <c r="CW9">
        <v>15.611999999999998</v>
      </c>
      <c r="CX9">
        <v>0.14285714285714285</v>
      </c>
      <c r="CY9">
        <v>-10.06364155849468</v>
      </c>
      <c r="CZ9">
        <v>4.5970023922588237E-3</v>
      </c>
      <c r="DA9">
        <v>0.21428571428571427</v>
      </c>
      <c r="DB9">
        <v>0.19438280521672313</v>
      </c>
      <c r="DF9">
        <f t="shared" si="10"/>
        <v>3904</v>
      </c>
      <c r="DG9">
        <v>15.611999999999998</v>
      </c>
      <c r="DH9">
        <v>0.14285714285714285</v>
      </c>
      <c r="DI9">
        <v>-49.255826436338495</v>
      </c>
      <c r="DJ9">
        <v>6.8526815116156541E-4</v>
      </c>
      <c r="DK9">
        <v>0.21428571428571427</v>
      </c>
      <c r="DL9">
        <v>0.31183454768002317</v>
      </c>
      <c r="DP9">
        <f t="shared" si="11"/>
        <v>3904</v>
      </c>
      <c r="DQ9">
        <v>15.611999999999998</v>
      </c>
      <c r="DR9">
        <v>0.14285714285714285</v>
      </c>
      <c r="DS9">
        <v>1.2082648812496919</v>
      </c>
      <c r="DT9">
        <v>0.30986540659886297</v>
      </c>
      <c r="DU9">
        <v>0.21428571428571427</v>
      </c>
      <c r="DV9">
        <v>0.17110893268720867</v>
      </c>
      <c r="DZ9">
        <f t="shared" si="12"/>
        <v>3904</v>
      </c>
    </row>
    <row r="10" spans="1:130" x14ac:dyDescent="0.25">
      <c r="A10">
        <v>15.611999999999998</v>
      </c>
      <c r="B10">
        <v>0</v>
      </c>
      <c r="C10">
        <v>2.0413779162067724</v>
      </c>
      <c r="D10">
        <v>0.45398466792370218</v>
      </c>
      <c r="E10">
        <v>0.23809523809523808</v>
      </c>
      <c r="F10">
        <v>0.32599191792719129</v>
      </c>
      <c r="J10">
        <f t="shared" si="0"/>
        <v>3904</v>
      </c>
      <c r="K10">
        <v>15.611999999999998</v>
      </c>
      <c r="L10">
        <v>0</v>
      </c>
      <c r="M10">
        <v>3.0295971997021574</v>
      </c>
      <c r="N10">
        <v>0.54113966527393897</v>
      </c>
      <c r="O10">
        <v>0.23809523809523808</v>
      </c>
      <c r="P10">
        <v>0.24290998513162521</v>
      </c>
      <c r="T10">
        <f t="shared" si="1"/>
        <v>3904</v>
      </c>
      <c r="U10">
        <v>15.611999999999998</v>
      </c>
      <c r="V10">
        <v>0</v>
      </c>
      <c r="W10">
        <v>1.5460759115748244</v>
      </c>
      <c r="X10">
        <v>0.31498336194212156</v>
      </c>
      <c r="Y10">
        <v>0.23809523809523808</v>
      </c>
      <c r="Z10">
        <v>0.19426603840211187</v>
      </c>
      <c r="AD10">
        <f t="shared" si="2"/>
        <v>3904</v>
      </c>
      <c r="AE10">
        <v>15.611999999999998</v>
      </c>
      <c r="AF10">
        <v>0</v>
      </c>
      <c r="AG10">
        <v>3.208751810009959</v>
      </c>
      <c r="AH10">
        <v>0.52157841146720063</v>
      </c>
      <c r="AI10">
        <v>0.23809523809523808</v>
      </c>
      <c r="AJ10">
        <v>0.27969409333657086</v>
      </c>
      <c r="AN10">
        <f t="shared" si="3"/>
        <v>3904</v>
      </c>
      <c r="AO10">
        <v>15.611999999999998</v>
      </c>
      <c r="AP10">
        <v>0</v>
      </c>
      <c r="AQ10">
        <v>-1.1499295141268733</v>
      </c>
      <c r="AR10">
        <v>3.7784934350175076E-2</v>
      </c>
      <c r="AS10">
        <v>0.23809523809523808</v>
      </c>
      <c r="AT10">
        <v>0.17253946838043022</v>
      </c>
      <c r="AX10">
        <f t="shared" si="4"/>
        <v>3904</v>
      </c>
      <c r="AY10">
        <v>15.611999999999998</v>
      </c>
      <c r="AZ10">
        <v>0</v>
      </c>
      <c r="BA10">
        <v>-12.908132361731461</v>
      </c>
      <c r="BB10">
        <v>2.4664268456235719E-3</v>
      </c>
      <c r="BC10">
        <v>0.23809523809523808</v>
      </c>
      <c r="BD10">
        <v>0.21102063739046378</v>
      </c>
      <c r="BH10">
        <f t="shared" si="5"/>
        <v>3904</v>
      </c>
      <c r="BI10">
        <v>15.611999999999998</v>
      </c>
      <c r="BJ10">
        <v>0</v>
      </c>
      <c r="BK10">
        <v>5.6427682323994102</v>
      </c>
      <c r="BL10">
        <v>0.45416495665431733</v>
      </c>
      <c r="BM10">
        <v>0.23809523809523808</v>
      </c>
      <c r="BN10">
        <v>0.18113489060801732</v>
      </c>
      <c r="BR10">
        <f t="shared" si="6"/>
        <v>3904</v>
      </c>
      <c r="BS10">
        <v>15.611999999999998</v>
      </c>
      <c r="BT10">
        <v>0</v>
      </c>
      <c r="BU10">
        <v>6.2290602206668897</v>
      </c>
      <c r="BV10">
        <v>0.41544981576614087</v>
      </c>
      <c r="BW10">
        <v>0.23809523809523808</v>
      </c>
      <c r="BX10">
        <v>0.18244562986159926</v>
      </c>
      <c r="CB10">
        <f t="shared" si="7"/>
        <v>3904</v>
      </c>
      <c r="CC10">
        <v>15.611999999999998</v>
      </c>
      <c r="CD10">
        <v>0</v>
      </c>
      <c r="CE10">
        <v>3.0341195524625575</v>
      </c>
      <c r="CF10">
        <v>0.53026594042942987</v>
      </c>
      <c r="CG10">
        <v>0.23809523809523808</v>
      </c>
      <c r="CH10">
        <v>0.20404176485241984</v>
      </c>
      <c r="CL10">
        <f t="shared" si="8"/>
        <v>3904</v>
      </c>
      <c r="CM10">
        <v>15.611999999999998</v>
      </c>
      <c r="CN10">
        <v>0</v>
      </c>
      <c r="CO10">
        <v>2.6859929023374751</v>
      </c>
      <c r="CP10">
        <v>0.48917270814634545</v>
      </c>
      <c r="CQ10">
        <v>0.23809523809523808</v>
      </c>
      <c r="CR10">
        <v>0.19902090790077132</v>
      </c>
      <c r="CV10">
        <f t="shared" si="9"/>
        <v>3904</v>
      </c>
      <c r="CW10">
        <v>15.611999999999998</v>
      </c>
      <c r="CX10">
        <v>0</v>
      </c>
      <c r="CY10">
        <v>-9.9077372146898828</v>
      </c>
      <c r="CZ10">
        <v>4.9362492192109066E-3</v>
      </c>
      <c r="DA10">
        <v>0.23809523809523808</v>
      </c>
      <c r="DB10">
        <v>0.21619457215377991</v>
      </c>
      <c r="DF10">
        <f t="shared" si="10"/>
        <v>3904</v>
      </c>
      <c r="DG10">
        <v>15.611999999999998</v>
      </c>
      <c r="DH10">
        <v>0</v>
      </c>
      <c r="DI10">
        <v>-48.929838005384426</v>
      </c>
      <c r="DJ10">
        <v>7.0989852622025155E-4</v>
      </c>
      <c r="DK10">
        <v>0.23809523809523808</v>
      </c>
      <c r="DL10">
        <v>0.32555851238417077</v>
      </c>
      <c r="DP10">
        <f t="shared" si="11"/>
        <v>3904</v>
      </c>
      <c r="DQ10">
        <v>15.611999999999998</v>
      </c>
      <c r="DR10">
        <v>0</v>
      </c>
      <c r="DS10">
        <v>1.3510592877391003</v>
      </c>
      <c r="DT10">
        <v>0.32091531831904074</v>
      </c>
      <c r="DU10">
        <v>0.23809523809523808</v>
      </c>
      <c r="DV10">
        <v>0.21004330759160886</v>
      </c>
      <c r="DZ10">
        <f t="shared" si="12"/>
        <v>3904</v>
      </c>
    </row>
    <row r="11" spans="1:130" x14ac:dyDescent="0.25">
      <c r="A11">
        <v>15.611999999999998</v>
      </c>
      <c r="B11">
        <v>4.7619047619047616E-2</v>
      </c>
      <c r="C11">
        <v>2.267288656009995</v>
      </c>
      <c r="D11">
        <v>0.44161409269674046</v>
      </c>
      <c r="E11">
        <v>0.26190476190476192</v>
      </c>
      <c r="F11">
        <v>0.39483383534979022</v>
      </c>
      <c r="J11">
        <f t="shared" si="0"/>
        <v>3904</v>
      </c>
      <c r="K11">
        <v>15.611999999999998</v>
      </c>
      <c r="L11">
        <v>4.7619047619047616E-2</v>
      </c>
      <c r="M11">
        <v>3.2191231553314594</v>
      </c>
      <c r="N11">
        <v>0.5263942136969505</v>
      </c>
      <c r="O11">
        <v>0.26190476190476192</v>
      </c>
      <c r="P11">
        <v>0.33415319572456753</v>
      </c>
      <c r="T11">
        <f t="shared" si="1"/>
        <v>3904</v>
      </c>
      <c r="U11">
        <v>15.611999999999998</v>
      </c>
      <c r="V11">
        <v>4.7619047619047616E-2</v>
      </c>
      <c r="W11">
        <v>1.6995111763190385</v>
      </c>
      <c r="X11">
        <v>0.33164707079184613</v>
      </c>
      <c r="Y11">
        <v>0.26190476190476192</v>
      </c>
      <c r="Z11">
        <v>0.2727627495500794</v>
      </c>
      <c r="AD11">
        <f t="shared" si="2"/>
        <v>3904</v>
      </c>
      <c r="AE11">
        <v>15.611999999999998</v>
      </c>
      <c r="AF11">
        <v>4.7619047619047616E-2</v>
      </c>
      <c r="AG11">
        <v>3.4188475790037702</v>
      </c>
      <c r="AH11">
        <v>0.500167769687344</v>
      </c>
      <c r="AI11">
        <v>0.26190476190476192</v>
      </c>
      <c r="AJ11">
        <v>0.36806239918618944</v>
      </c>
      <c r="AN11">
        <f t="shared" si="3"/>
        <v>3904</v>
      </c>
      <c r="AO11">
        <v>15.611999999999998</v>
      </c>
      <c r="AP11">
        <v>4.7619047619047616E-2</v>
      </c>
      <c r="AQ11">
        <v>-1.0026685039950012</v>
      </c>
      <c r="AR11">
        <v>4.3428902663431544E-2</v>
      </c>
      <c r="AS11">
        <v>0.26190476190476192</v>
      </c>
      <c r="AT11">
        <v>0.2412051385344775</v>
      </c>
      <c r="AX11">
        <f t="shared" si="4"/>
        <v>3904</v>
      </c>
      <c r="AY11">
        <v>15.611999999999998</v>
      </c>
      <c r="AZ11">
        <v>4.7619047619047616E-2</v>
      </c>
      <c r="BA11">
        <v>-12.73301327555119</v>
      </c>
      <c r="BB11">
        <v>2.6060556482154101E-3</v>
      </c>
      <c r="BC11">
        <v>0.26190476190476192</v>
      </c>
      <c r="BD11">
        <v>0.26099397081222236</v>
      </c>
      <c r="BH11">
        <f t="shared" si="5"/>
        <v>3904</v>
      </c>
      <c r="BI11">
        <v>15.611999999999998</v>
      </c>
      <c r="BJ11">
        <v>4.7619047619047616E-2</v>
      </c>
      <c r="BK11">
        <v>6.2391203392499861</v>
      </c>
      <c r="BL11">
        <v>0.41856832654232606</v>
      </c>
      <c r="BM11">
        <v>0.26190476190476192</v>
      </c>
      <c r="BN11">
        <v>0.27311704352323668</v>
      </c>
      <c r="BR11">
        <f t="shared" si="6"/>
        <v>3904</v>
      </c>
      <c r="BS11">
        <v>15.611999999999998</v>
      </c>
      <c r="BT11">
        <v>4.7619047619047616E-2</v>
      </c>
      <c r="BU11">
        <v>6.8769707836974989</v>
      </c>
      <c r="BV11">
        <v>0.37322342737583719</v>
      </c>
      <c r="BW11">
        <v>0.26190476190476192</v>
      </c>
      <c r="BX11">
        <v>0.27589046496528319</v>
      </c>
      <c r="CB11">
        <f t="shared" si="7"/>
        <v>3904</v>
      </c>
      <c r="CC11">
        <v>15.611999999999998</v>
      </c>
      <c r="CD11">
        <v>4.7619047619047616E-2</v>
      </c>
      <c r="CE11">
        <v>3.3104666207268241</v>
      </c>
      <c r="CF11">
        <v>0.53415366398895825</v>
      </c>
      <c r="CG11">
        <v>0.26190476190476192</v>
      </c>
      <c r="CH11">
        <v>0.30175216524308951</v>
      </c>
      <c r="CL11">
        <f t="shared" si="8"/>
        <v>3904</v>
      </c>
      <c r="CM11">
        <v>15.611999999999998</v>
      </c>
      <c r="CN11">
        <v>4.7619047619047616E-2</v>
      </c>
      <c r="CO11">
        <v>2.9407378585757407</v>
      </c>
      <c r="CP11">
        <v>0.50447681975233238</v>
      </c>
      <c r="CQ11">
        <v>0.26190476190476192</v>
      </c>
      <c r="CR11">
        <v>0.29408344047274265</v>
      </c>
      <c r="CV11">
        <f t="shared" si="9"/>
        <v>3904</v>
      </c>
      <c r="CW11">
        <v>15.611999999999998</v>
      </c>
      <c r="CX11">
        <v>4.7619047619047616E-2</v>
      </c>
      <c r="CY11">
        <v>-9.7518328708850852</v>
      </c>
      <c r="CZ11">
        <v>5.2972930424951973E-3</v>
      </c>
      <c r="DA11">
        <v>0.26190476190476192</v>
      </c>
      <c r="DB11">
        <v>0.25933104978719868</v>
      </c>
      <c r="DF11">
        <f t="shared" si="10"/>
        <v>3904</v>
      </c>
      <c r="DG11">
        <v>15.611999999999998</v>
      </c>
      <c r="DH11">
        <v>4.7619047619047616E-2</v>
      </c>
      <c r="DI11">
        <v>-48.603849574430356</v>
      </c>
      <c r="DJ11">
        <v>7.3541291822450366E-4</v>
      </c>
      <c r="DK11">
        <v>0.26190476190476192</v>
      </c>
      <c r="DL11">
        <v>0.35167690955115727</v>
      </c>
      <c r="DP11">
        <f t="shared" si="11"/>
        <v>3904</v>
      </c>
      <c r="DQ11">
        <v>15.611999999999998</v>
      </c>
      <c r="DR11">
        <v>4.7619047619047616E-2</v>
      </c>
      <c r="DS11">
        <v>1.4938536942285088</v>
      </c>
      <c r="DT11">
        <v>0.33070880070959735</v>
      </c>
      <c r="DU11">
        <v>0.26190476190476192</v>
      </c>
      <c r="DV11">
        <v>0.28173622474125409</v>
      </c>
      <c r="DZ11">
        <f t="shared" si="12"/>
        <v>3904</v>
      </c>
    </row>
    <row r="12" spans="1:130" x14ac:dyDescent="0.25">
      <c r="A12">
        <v>20.376999999999999</v>
      </c>
      <c r="B12">
        <v>4.7619047619047616E-2</v>
      </c>
      <c r="C12">
        <v>2.4931993958132175</v>
      </c>
      <c r="D12">
        <v>0.42958060183023927</v>
      </c>
      <c r="E12">
        <v>0.2857142857142857</v>
      </c>
      <c r="F12">
        <v>0.42231299472038475</v>
      </c>
      <c r="J12">
        <f t="shared" si="0"/>
        <v>5095</v>
      </c>
      <c r="K12">
        <v>20.376999999999999</v>
      </c>
      <c r="L12">
        <v>4.7619047619047616E-2</v>
      </c>
      <c r="M12">
        <v>3.4086491109607615</v>
      </c>
      <c r="N12">
        <v>0.51205055920888776</v>
      </c>
      <c r="O12">
        <v>0.2857142857142857</v>
      </c>
      <c r="P12">
        <v>0.37003303579360769</v>
      </c>
      <c r="T12">
        <f t="shared" si="1"/>
        <v>5095</v>
      </c>
      <c r="U12">
        <v>20.376999999999999</v>
      </c>
      <c r="V12">
        <v>4.7619047619047616E-2</v>
      </c>
      <c r="W12">
        <v>1.8529464410632526</v>
      </c>
      <c r="X12">
        <v>0.34655326477601739</v>
      </c>
      <c r="Y12">
        <v>0.2857142857142857</v>
      </c>
      <c r="Z12">
        <v>0.30663541942326583</v>
      </c>
      <c r="AD12">
        <f t="shared" si="2"/>
        <v>5095</v>
      </c>
      <c r="AE12">
        <v>20.376999999999999</v>
      </c>
      <c r="AF12">
        <v>4.7619047619047616E-2</v>
      </c>
      <c r="AG12">
        <v>3.6289433479975814</v>
      </c>
      <c r="AH12">
        <v>0.48036475953001856</v>
      </c>
      <c r="AI12">
        <v>0.2857142857142857</v>
      </c>
      <c r="AJ12">
        <v>0.40201344684703533</v>
      </c>
      <c r="AN12">
        <f t="shared" si="3"/>
        <v>5095</v>
      </c>
      <c r="AO12">
        <v>20.376999999999999</v>
      </c>
      <c r="AP12">
        <v>4.7619047619047616E-2</v>
      </c>
      <c r="AQ12">
        <v>-0.85540749386312898</v>
      </c>
      <c r="AR12">
        <v>4.9614090704513725E-2</v>
      </c>
      <c r="AS12">
        <v>0.2857142857142857</v>
      </c>
      <c r="AT12">
        <v>0.27305203788593807</v>
      </c>
      <c r="AX12">
        <f t="shared" si="4"/>
        <v>5095</v>
      </c>
      <c r="AY12">
        <v>20.376999999999999</v>
      </c>
      <c r="AZ12">
        <v>4.7619047619047616E-2</v>
      </c>
      <c r="BA12">
        <v>-12.55789418937092</v>
      </c>
      <c r="BB12">
        <v>2.7535599341501514E-3</v>
      </c>
      <c r="BC12">
        <v>0.2857142857142857</v>
      </c>
      <c r="BD12">
        <v>0.28477247809336514</v>
      </c>
      <c r="BH12">
        <f t="shared" si="5"/>
        <v>5095</v>
      </c>
      <c r="BI12">
        <v>20.376999999999999</v>
      </c>
      <c r="BJ12">
        <v>4.7619047619047616E-2</v>
      </c>
      <c r="BK12">
        <v>6.835472446100562</v>
      </c>
      <c r="BL12">
        <v>0.38056951435818387</v>
      </c>
      <c r="BM12">
        <v>0.2857142857142857</v>
      </c>
      <c r="BN12">
        <v>0.31331027620244184</v>
      </c>
      <c r="BR12">
        <f t="shared" si="6"/>
        <v>5095</v>
      </c>
      <c r="BS12">
        <v>20.376999999999999</v>
      </c>
      <c r="BT12">
        <v>4.7619047619047616E-2</v>
      </c>
      <c r="BU12">
        <v>7.5248813467281082</v>
      </c>
      <c r="BV12">
        <v>0.33196642912755764</v>
      </c>
      <c r="BW12">
        <v>0.2857142857142857</v>
      </c>
      <c r="BX12">
        <v>0.31642272240925945</v>
      </c>
      <c r="CB12">
        <f t="shared" si="7"/>
        <v>5095</v>
      </c>
      <c r="CC12">
        <v>20.376999999999999</v>
      </c>
      <c r="CD12">
        <v>4.7619047619047616E-2</v>
      </c>
      <c r="CE12">
        <v>3.5868136889910907</v>
      </c>
      <c r="CF12">
        <v>0.53192009698447751</v>
      </c>
      <c r="CG12">
        <v>0.2857142857142857</v>
      </c>
      <c r="CH12">
        <v>0.34217989230071133</v>
      </c>
      <c r="CL12">
        <f t="shared" si="8"/>
        <v>5095</v>
      </c>
      <c r="CM12">
        <v>20.376999999999999</v>
      </c>
      <c r="CN12">
        <v>4.7619047619047616E-2</v>
      </c>
      <c r="CO12">
        <v>3.1954828148140062</v>
      </c>
      <c r="CP12">
        <v>0.51331803774682006</v>
      </c>
      <c r="CQ12">
        <v>0.2857142857142857</v>
      </c>
      <c r="CR12">
        <v>0.3339554869636755</v>
      </c>
      <c r="CV12">
        <f t="shared" si="9"/>
        <v>5095</v>
      </c>
      <c r="CW12">
        <v>20.376999999999999</v>
      </c>
      <c r="CX12">
        <v>4.7619047619047616E-2</v>
      </c>
      <c r="CY12">
        <v>-9.5959285270802877</v>
      </c>
      <c r="CZ12">
        <v>5.6812708053099788E-3</v>
      </c>
      <c r="DA12">
        <v>0.2857142857142857</v>
      </c>
      <c r="DB12">
        <v>0.27922267339486373</v>
      </c>
      <c r="DF12">
        <f t="shared" si="10"/>
        <v>5095</v>
      </c>
      <c r="DG12">
        <v>20.376999999999999</v>
      </c>
      <c r="DH12">
        <v>4.7619047619047616E-2</v>
      </c>
      <c r="DI12">
        <v>-48.277861143476287</v>
      </c>
      <c r="DJ12">
        <v>7.6184296304278288E-4</v>
      </c>
      <c r="DK12">
        <v>0.2857142857142857</v>
      </c>
      <c r="DL12">
        <v>0.36339245458812486</v>
      </c>
      <c r="DP12">
        <f t="shared" si="11"/>
        <v>5095</v>
      </c>
      <c r="DQ12">
        <v>20.376999999999999</v>
      </c>
      <c r="DR12">
        <v>4.7619047619047616E-2</v>
      </c>
      <c r="DS12">
        <v>1.6366481007179172</v>
      </c>
      <c r="DT12">
        <v>0.33939900103058834</v>
      </c>
      <c r="DU12">
        <v>0.2857142857142857</v>
      </c>
      <c r="DV12">
        <v>0.31250043123877369</v>
      </c>
      <c r="DZ12">
        <f t="shared" si="12"/>
        <v>5095</v>
      </c>
    </row>
    <row r="13" spans="1:130" x14ac:dyDescent="0.25">
      <c r="A13">
        <v>20.376999999999999</v>
      </c>
      <c r="B13">
        <v>0</v>
      </c>
      <c r="C13">
        <v>2.71911013561644</v>
      </c>
      <c r="D13">
        <v>0.417875010151805</v>
      </c>
      <c r="E13">
        <v>0.30952380952380953</v>
      </c>
      <c r="F13">
        <v>0.42534281470767393</v>
      </c>
      <c r="J13">
        <f t="shared" si="0"/>
        <v>5095</v>
      </c>
      <c r="K13">
        <v>20.376999999999999</v>
      </c>
      <c r="L13">
        <v>0</v>
      </c>
      <c r="M13">
        <v>3.5981750665900636</v>
      </c>
      <c r="N13">
        <v>0.49809775328777267</v>
      </c>
      <c r="O13">
        <v>0.30952380952380953</v>
      </c>
      <c r="P13">
        <v>0.3739693629016827</v>
      </c>
      <c r="T13">
        <f t="shared" si="1"/>
        <v>5095</v>
      </c>
      <c r="U13">
        <v>20.376999999999999</v>
      </c>
      <c r="V13">
        <v>0</v>
      </c>
      <c r="W13">
        <v>2.0063817058074669</v>
      </c>
      <c r="X13">
        <v>0.35982717494668037</v>
      </c>
      <c r="Y13">
        <v>0.30952380952380953</v>
      </c>
      <c r="Z13">
        <v>0.31044923929337698</v>
      </c>
      <c r="AD13">
        <f t="shared" si="2"/>
        <v>5095</v>
      </c>
      <c r="AE13">
        <v>20.376999999999999</v>
      </c>
      <c r="AF13">
        <v>0</v>
      </c>
      <c r="AG13">
        <v>3.8390391169913927</v>
      </c>
      <c r="AH13">
        <v>0.46192462467069095</v>
      </c>
      <c r="AI13">
        <v>0.30952380952380953</v>
      </c>
      <c r="AJ13">
        <v>0.40571640810933274</v>
      </c>
      <c r="AN13">
        <f t="shared" si="3"/>
        <v>5095</v>
      </c>
      <c r="AO13">
        <v>20.376999999999999</v>
      </c>
      <c r="AP13">
        <v>0</v>
      </c>
      <c r="AQ13">
        <v>-0.70814648373125677</v>
      </c>
      <c r="AR13">
        <v>5.6349325610657253E-2</v>
      </c>
      <c r="AS13">
        <v>0.30952380952380953</v>
      </c>
      <c r="AT13">
        <v>0.27671723819382016</v>
      </c>
      <c r="AX13">
        <f t="shared" si="4"/>
        <v>5095</v>
      </c>
      <c r="AY13">
        <v>20.376999999999999</v>
      </c>
      <c r="AZ13">
        <v>0</v>
      </c>
      <c r="BA13">
        <v>-12.382775103190649</v>
      </c>
      <c r="BB13">
        <v>2.9093805055891691E-3</v>
      </c>
      <c r="BC13">
        <v>0.30952380952380953</v>
      </c>
      <c r="BD13">
        <v>0.28754391236907029</v>
      </c>
      <c r="BH13">
        <f t="shared" si="5"/>
        <v>5095</v>
      </c>
      <c r="BI13">
        <v>20.376999999999999</v>
      </c>
      <c r="BJ13">
        <v>0</v>
      </c>
      <c r="BK13">
        <v>7.431824552951138</v>
      </c>
      <c r="BL13">
        <v>0.34273395591659883</v>
      </c>
      <c r="BM13">
        <v>0.30952380952380953</v>
      </c>
      <c r="BN13">
        <v>0.31783044045282793</v>
      </c>
      <c r="BR13">
        <f t="shared" si="6"/>
        <v>5095</v>
      </c>
      <c r="BS13">
        <v>20.376999999999999</v>
      </c>
      <c r="BT13">
        <v>0</v>
      </c>
      <c r="BU13">
        <v>8.1727919097587183</v>
      </c>
      <c r="BV13">
        <v>0.29342244030132791</v>
      </c>
      <c r="BW13">
        <v>0.30952380952380953</v>
      </c>
      <c r="BX13">
        <v>0.32097013024559573</v>
      </c>
      <c r="CB13">
        <f t="shared" si="7"/>
        <v>5095</v>
      </c>
      <c r="CC13">
        <v>20.376999999999999</v>
      </c>
      <c r="CD13">
        <v>0</v>
      </c>
      <c r="CE13">
        <v>3.8631607572553572</v>
      </c>
      <c r="CF13">
        <v>0.52494653318677531</v>
      </c>
      <c r="CG13">
        <v>0.30952380952380953</v>
      </c>
      <c r="CH13">
        <v>0.34665820813570203</v>
      </c>
      <c r="CL13">
        <f t="shared" si="8"/>
        <v>5095</v>
      </c>
      <c r="CM13">
        <v>20.376999999999999</v>
      </c>
      <c r="CN13">
        <v>0</v>
      </c>
      <c r="CO13">
        <v>3.4502277710522717</v>
      </c>
      <c r="CP13">
        <v>0.51672074588968298</v>
      </c>
      <c r="CQ13">
        <v>0.30952380952380953</v>
      </c>
      <c r="CR13">
        <v>0.33839064862269208</v>
      </c>
      <c r="CV13">
        <f t="shared" si="9"/>
        <v>5095</v>
      </c>
      <c r="CW13">
        <v>20.376999999999999</v>
      </c>
      <c r="CX13">
        <v>0</v>
      </c>
      <c r="CY13">
        <v>-9.4400241832754901</v>
      </c>
      <c r="CZ13">
        <v>6.0893586756815927E-3</v>
      </c>
      <c r="DA13">
        <v>0.30952380952380953</v>
      </c>
      <c r="DB13">
        <v>0.28151941867020536</v>
      </c>
      <c r="DF13">
        <f t="shared" si="10"/>
        <v>5095</v>
      </c>
      <c r="DG13">
        <v>20.376999999999999</v>
      </c>
      <c r="DH13">
        <v>0</v>
      </c>
      <c r="DI13">
        <v>-47.951872712522217</v>
      </c>
      <c r="DJ13">
        <v>7.8922142188509055E-4</v>
      </c>
      <c r="DK13">
        <v>0.30952380952380953</v>
      </c>
      <c r="DL13">
        <v>0.3647350834666413</v>
      </c>
      <c r="DP13">
        <f t="shared" si="11"/>
        <v>5095</v>
      </c>
      <c r="DQ13">
        <v>20.376999999999999</v>
      </c>
      <c r="DR13">
        <v>0</v>
      </c>
      <c r="DS13">
        <v>1.7794425072073257</v>
      </c>
      <c r="DT13">
        <v>0.34710766189601427</v>
      </c>
      <c r="DU13">
        <v>0.30952380952380953</v>
      </c>
      <c r="DV13">
        <v>0.3159642621593774</v>
      </c>
      <c r="DZ13">
        <f t="shared" si="12"/>
        <v>5095</v>
      </c>
    </row>
    <row r="14" spans="1:130" x14ac:dyDescent="0.25">
      <c r="A14">
        <v>20.376999999999999</v>
      </c>
      <c r="B14">
        <v>2.3809523809523808E-2</v>
      </c>
      <c r="C14">
        <v>2.9450208754196625</v>
      </c>
      <c r="D14">
        <v>0.40648838277473459</v>
      </c>
      <c r="E14">
        <v>0.33333333333333331</v>
      </c>
      <c r="F14">
        <v>0.43274397881939919</v>
      </c>
      <c r="J14">
        <f t="shared" si="0"/>
        <v>5095</v>
      </c>
      <c r="K14">
        <v>20.376999999999999</v>
      </c>
      <c r="L14">
        <v>2.3809523809523808E-2</v>
      </c>
      <c r="M14">
        <v>3.7877010222193657</v>
      </c>
      <c r="N14">
        <v>0.4845251457466242</v>
      </c>
      <c r="O14">
        <v>0.33333333333333331</v>
      </c>
      <c r="P14">
        <v>0.38356813877610318</v>
      </c>
      <c r="T14">
        <f t="shared" si="1"/>
        <v>5095</v>
      </c>
      <c r="U14">
        <v>20.376999999999999</v>
      </c>
      <c r="V14">
        <v>2.3809523809523808E-2</v>
      </c>
      <c r="W14">
        <v>2.159816970551681</v>
      </c>
      <c r="X14">
        <v>0.37158373973127756</v>
      </c>
      <c r="Y14">
        <v>0.33333333333333331</v>
      </c>
      <c r="Z14">
        <v>0.3198283944594642</v>
      </c>
      <c r="AD14">
        <f t="shared" si="2"/>
        <v>5095</v>
      </c>
      <c r="AE14">
        <v>20.376999999999999</v>
      </c>
      <c r="AF14">
        <v>2.3809523809523808E-2</v>
      </c>
      <c r="AG14">
        <v>4.0491348859852039</v>
      </c>
      <c r="AH14">
        <v>0.44466036860732866</v>
      </c>
      <c r="AI14">
        <v>0.33333333333333331</v>
      </c>
      <c r="AJ14">
        <v>0.41472954246097693</v>
      </c>
      <c r="AN14">
        <f t="shared" si="3"/>
        <v>5095</v>
      </c>
      <c r="AO14">
        <v>20.376999999999999</v>
      </c>
      <c r="AP14">
        <v>2.3809523809523808E-2</v>
      </c>
      <c r="AQ14">
        <v>-0.56088547359938457</v>
      </c>
      <c r="AR14">
        <v>6.363825259874939E-2</v>
      </c>
      <c r="AS14">
        <v>0.33333333333333331</v>
      </c>
      <c r="AT14">
        <v>0.28579749542229776</v>
      </c>
      <c r="AX14">
        <f t="shared" si="4"/>
        <v>5095</v>
      </c>
      <c r="AY14">
        <v>20.376999999999999</v>
      </c>
      <c r="AZ14">
        <v>2.3809523809523808E-2</v>
      </c>
      <c r="BA14">
        <v>-12.207656017010379</v>
      </c>
      <c r="BB14">
        <v>3.0739824405223337E-3</v>
      </c>
      <c r="BC14">
        <v>0.33333333333333331</v>
      </c>
      <c r="BD14">
        <v>0.29444400449129082</v>
      </c>
      <c r="BH14">
        <f t="shared" si="5"/>
        <v>5095</v>
      </c>
      <c r="BI14">
        <v>20.376999999999999</v>
      </c>
      <c r="BJ14">
        <v>2.3809523809523808E-2</v>
      </c>
      <c r="BK14">
        <v>8.0281766598017139</v>
      </c>
      <c r="BL14">
        <v>0.30667004896079669</v>
      </c>
      <c r="BM14">
        <v>0.33333333333333331</v>
      </c>
      <c r="BN14">
        <v>0.32893492276417174</v>
      </c>
      <c r="BR14">
        <f t="shared" si="6"/>
        <v>5095</v>
      </c>
      <c r="BS14">
        <v>20.376999999999999</v>
      </c>
      <c r="BT14">
        <v>2.3809523809523808E-2</v>
      </c>
      <c r="BU14">
        <v>8.8207024727893284</v>
      </c>
      <c r="BV14">
        <v>0.25842854648384045</v>
      </c>
      <c r="BW14">
        <v>0.33333333333333331</v>
      </c>
      <c r="BX14">
        <v>0.33213245851637974</v>
      </c>
      <c r="CB14">
        <f t="shared" si="7"/>
        <v>5095</v>
      </c>
      <c r="CC14">
        <v>20.376999999999999</v>
      </c>
      <c r="CD14">
        <v>2.3809523809523808E-2</v>
      </c>
      <c r="CE14">
        <v>4.1395078255196234</v>
      </c>
      <c r="CF14">
        <v>0.51437917600859195</v>
      </c>
      <c r="CG14">
        <v>0.33333333333333331</v>
      </c>
      <c r="CH14">
        <v>0.35760702956761892</v>
      </c>
      <c r="CL14">
        <f t="shared" si="8"/>
        <v>5095</v>
      </c>
      <c r="CM14">
        <v>20.376999999999999</v>
      </c>
      <c r="CN14">
        <v>2.3809523809523808E-2</v>
      </c>
      <c r="CO14">
        <v>3.7049727272905373</v>
      </c>
      <c r="CP14">
        <v>0.51562564694756952</v>
      </c>
      <c r="CQ14">
        <v>0.33333333333333331</v>
      </c>
      <c r="CR14">
        <v>0.34924901860970992</v>
      </c>
      <c r="CV14">
        <f t="shared" si="9"/>
        <v>5095</v>
      </c>
      <c r="CW14">
        <v>20.376999999999999</v>
      </c>
      <c r="CX14">
        <v>2.3809523809523808E-2</v>
      </c>
      <c r="CY14">
        <v>-9.2841198394706925</v>
      </c>
      <c r="CZ14">
        <v>6.5227719121369E-3</v>
      </c>
      <c r="DA14">
        <v>0.33333333333333331</v>
      </c>
      <c r="DB14">
        <v>0.28721977100115015</v>
      </c>
      <c r="DF14">
        <f t="shared" si="10"/>
        <v>5095</v>
      </c>
      <c r="DG14">
        <v>20.376999999999999</v>
      </c>
      <c r="DH14">
        <v>2.3809523809523808E-2</v>
      </c>
      <c r="DI14">
        <v>-47.625884281568148</v>
      </c>
      <c r="DJ14">
        <v>8.1758222083413903E-4</v>
      </c>
      <c r="DK14">
        <v>0.33333333333333331</v>
      </c>
      <c r="DL14">
        <v>0.36805943956498788</v>
      </c>
      <c r="DP14">
        <f t="shared" si="11"/>
        <v>5095</v>
      </c>
      <c r="DQ14">
        <v>20.376999999999999</v>
      </c>
      <c r="DR14">
        <v>2.3809523809523808E-2</v>
      </c>
      <c r="DS14">
        <v>1.9222369136967341</v>
      </c>
      <c r="DT14">
        <v>0.3539339102404655</v>
      </c>
      <c r="DU14">
        <v>0.33333333333333331</v>
      </c>
      <c r="DV14">
        <v>0.32448449085939618</v>
      </c>
      <c r="DZ14">
        <f t="shared" si="12"/>
        <v>5095</v>
      </c>
    </row>
    <row r="15" spans="1:130" x14ac:dyDescent="0.25">
      <c r="A15">
        <v>25.141999999999999</v>
      </c>
      <c r="B15">
        <v>2.3809523809523808E-2</v>
      </c>
      <c r="C15">
        <v>3.170931615222885</v>
      </c>
      <c r="D15">
        <v>0.39541202827800964</v>
      </c>
      <c r="E15">
        <v>0.35714285714285715</v>
      </c>
      <c r="F15">
        <v>0.44563689857549327</v>
      </c>
      <c r="J15">
        <f t="shared" si="0"/>
        <v>6287</v>
      </c>
      <c r="K15">
        <v>25.141999999999999</v>
      </c>
      <c r="L15">
        <v>2.3809523809523808E-2</v>
      </c>
      <c r="M15">
        <v>3.9772269778486677</v>
      </c>
      <c r="N15">
        <v>0.47132237660416387</v>
      </c>
      <c r="O15">
        <v>0.35714285714285715</v>
      </c>
      <c r="P15">
        <v>0.40023182275060787</v>
      </c>
      <c r="T15">
        <f t="shared" si="1"/>
        <v>6287</v>
      </c>
      <c r="U15">
        <v>25.141999999999999</v>
      </c>
      <c r="V15">
        <v>2.3809523809523808E-2</v>
      </c>
      <c r="W15">
        <v>2.3132522352958951</v>
      </c>
      <c r="X15">
        <v>0.38192897824862648</v>
      </c>
      <c r="Y15">
        <v>0.35714285714285715</v>
      </c>
      <c r="Z15">
        <v>0.33637330509034552</v>
      </c>
      <c r="AD15">
        <f t="shared" si="2"/>
        <v>6287</v>
      </c>
      <c r="AE15">
        <v>25.141999999999999</v>
      </c>
      <c r="AF15">
        <v>2.3809523809523808E-2</v>
      </c>
      <c r="AG15">
        <v>4.2592306549790147</v>
      </c>
      <c r="AH15">
        <v>0.42842545362365753</v>
      </c>
      <c r="AI15">
        <v>0.35714285714285715</v>
      </c>
      <c r="AJ15">
        <v>0.430323501212241</v>
      </c>
      <c r="AN15">
        <f t="shared" si="3"/>
        <v>6287</v>
      </c>
      <c r="AO15">
        <v>25.141999999999999</v>
      </c>
      <c r="AP15">
        <v>2.3809523809523808E-2</v>
      </c>
      <c r="AQ15">
        <v>-0.41362446346751236</v>
      </c>
      <c r="AR15">
        <v>7.147906587542277E-2</v>
      </c>
      <c r="AS15">
        <v>0.35714285714285715</v>
      </c>
      <c r="AT15">
        <v>0.30204167530478743</v>
      </c>
      <c r="AX15">
        <f t="shared" si="4"/>
        <v>6287</v>
      </c>
      <c r="AY15">
        <v>25.141999999999999</v>
      </c>
      <c r="AZ15">
        <v>2.3809523809523808E-2</v>
      </c>
      <c r="BA15">
        <v>-12.032536930830108</v>
      </c>
      <c r="BB15">
        <v>3.2478563832904353E-3</v>
      </c>
      <c r="BC15">
        <v>0.35714285714285715</v>
      </c>
      <c r="BD15">
        <v>0.30691559096538207</v>
      </c>
      <c r="BH15">
        <f t="shared" si="5"/>
        <v>6287</v>
      </c>
      <c r="BI15">
        <v>25.141999999999999</v>
      </c>
      <c r="BJ15">
        <v>2.3809523809523808E-2</v>
      </c>
      <c r="BK15">
        <v>8.6245287666522898</v>
      </c>
      <c r="BL15">
        <v>0.27327227691872619</v>
      </c>
      <c r="BM15">
        <v>0.35714285714285715</v>
      </c>
      <c r="BN15">
        <v>0.34846812050625192</v>
      </c>
      <c r="BR15">
        <f t="shared" si="6"/>
        <v>6287</v>
      </c>
      <c r="BS15">
        <v>25.141999999999999</v>
      </c>
      <c r="BT15">
        <v>2.3809523809523808E-2</v>
      </c>
      <c r="BU15">
        <v>9.4686130358199385</v>
      </c>
      <c r="BV15">
        <v>0.22724380092661481</v>
      </c>
      <c r="BW15">
        <v>0.35714285714285715</v>
      </c>
      <c r="BX15">
        <v>0.35173669700925625</v>
      </c>
      <c r="CB15">
        <f t="shared" si="7"/>
        <v>6287</v>
      </c>
      <c r="CC15">
        <v>25.141999999999999</v>
      </c>
      <c r="CD15">
        <v>2.3809523809523808E-2</v>
      </c>
      <c r="CE15">
        <v>4.41585489378389</v>
      </c>
      <c r="CF15">
        <v>0.50115396781513466</v>
      </c>
      <c r="CG15">
        <v>0.35714285714285715</v>
      </c>
      <c r="CH15">
        <v>0.37669585379465897</v>
      </c>
      <c r="CL15">
        <f t="shared" si="8"/>
        <v>6287</v>
      </c>
      <c r="CM15">
        <v>25.141999999999999</v>
      </c>
      <c r="CN15">
        <v>2.3809523809523808E-2</v>
      </c>
      <c r="CO15">
        <v>3.9597176835288028</v>
      </c>
      <c r="CP15">
        <v>0.51087004169992045</v>
      </c>
      <c r="CQ15">
        <v>0.35714285714285715</v>
      </c>
      <c r="CR15">
        <v>0.36823037401622571</v>
      </c>
      <c r="CV15">
        <f t="shared" si="9"/>
        <v>6287</v>
      </c>
      <c r="CW15">
        <v>25.141999999999999</v>
      </c>
      <c r="CX15">
        <v>2.3809523809523808E-2</v>
      </c>
      <c r="CY15">
        <v>-9.128215495665895</v>
      </c>
      <c r="CZ15">
        <v>6.9827645960411876E-3</v>
      </c>
      <c r="DA15">
        <v>0.35714285714285715</v>
      </c>
      <c r="DB15">
        <v>0.29746207050107459</v>
      </c>
      <c r="DF15">
        <f t="shared" si="10"/>
        <v>6287</v>
      </c>
      <c r="DG15">
        <v>25.141999999999999</v>
      </c>
      <c r="DH15">
        <v>2.3809523809523808E-2</v>
      </c>
      <c r="DI15">
        <v>-47.299895850614078</v>
      </c>
      <c r="DJ15">
        <v>8.4696049172836756E-4</v>
      </c>
      <c r="DK15">
        <v>0.35714285714285715</v>
      </c>
      <c r="DL15">
        <v>0.37400644128516758</v>
      </c>
      <c r="DP15">
        <f t="shared" si="11"/>
        <v>6287</v>
      </c>
      <c r="DQ15">
        <v>25.141999999999999</v>
      </c>
      <c r="DR15">
        <v>2.3809523809523808E-2</v>
      </c>
      <c r="DS15">
        <v>2.0650313201861428</v>
      </c>
      <c r="DT15">
        <v>0.35996010726513217</v>
      </c>
      <c r="DU15">
        <v>0.35714285714285715</v>
      </c>
      <c r="DV15">
        <v>0.33952397321075772</v>
      </c>
      <c r="DZ15">
        <f t="shared" si="12"/>
        <v>6287</v>
      </c>
    </row>
    <row r="16" spans="1:130" x14ac:dyDescent="0.25">
      <c r="A16">
        <v>25.141999999999999</v>
      </c>
      <c r="B16">
        <v>0</v>
      </c>
      <c r="C16">
        <v>3.3968423550261075</v>
      </c>
      <c r="D16">
        <v>0.38463749207212905</v>
      </c>
      <c r="E16">
        <v>0.38095238095238093</v>
      </c>
      <c r="F16">
        <v>0.45451386977979463</v>
      </c>
      <c r="J16">
        <f t="shared" si="0"/>
        <v>6287</v>
      </c>
      <c r="K16">
        <v>25.141999999999999</v>
      </c>
      <c r="L16">
        <v>0</v>
      </c>
      <c r="M16">
        <v>4.1667529334779694</v>
      </c>
      <c r="N16">
        <v>0.45847936817703339</v>
      </c>
      <c r="O16">
        <v>0.38095238095238093</v>
      </c>
      <c r="P16">
        <v>0.41166195199220024</v>
      </c>
      <c r="T16">
        <f t="shared" si="1"/>
        <v>6287</v>
      </c>
      <c r="U16">
        <v>25.141999999999999</v>
      </c>
      <c r="V16">
        <v>0</v>
      </c>
      <c r="W16">
        <v>2.4666875000401092</v>
      </c>
      <c r="X16">
        <v>0.39096106174234913</v>
      </c>
      <c r="Y16">
        <v>0.38095238095238093</v>
      </c>
      <c r="Z16">
        <v>0.3479108157880958</v>
      </c>
      <c r="AD16">
        <f t="shared" si="2"/>
        <v>6287</v>
      </c>
      <c r="AE16">
        <v>25.141999999999999</v>
      </c>
      <c r="AF16">
        <v>0</v>
      </c>
      <c r="AG16">
        <v>4.4693264239728254</v>
      </c>
      <c r="AH16">
        <v>0.41310255475407709</v>
      </c>
      <c r="AI16">
        <v>0.38095238095238093</v>
      </c>
      <c r="AJ16">
        <v>0.44098341365883287</v>
      </c>
      <c r="AN16">
        <f t="shared" si="3"/>
        <v>6287</v>
      </c>
      <c r="AO16">
        <v>25.141999999999999</v>
      </c>
      <c r="AP16">
        <v>0</v>
      </c>
      <c r="AQ16">
        <v>-0.26636345333564015</v>
      </c>
      <c r="AR16">
        <v>7.9864336697034993E-2</v>
      </c>
      <c r="AS16">
        <v>0.38095238095238093</v>
      </c>
      <c r="AT16">
        <v>0.31353630324735215</v>
      </c>
      <c r="AX16">
        <f t="shared" si="4"/>
        <v>6287</v>
      </c>
      <c r="AY16">
        <v>25.141999999999999</v>
      </c>
      <c r="AZ16">
        <v>0</v>
      </c>
      <c r="BA16">
        <v>-11.857417844649838</v>
      </c>
      <c r="BB16">
        <v>3.4315198982350038E-3</v>
      </c>
      <c r="BC16">
        <v>0.38095238095238093</v>
      </c>
      <c r="BD16">
        <v>0.31584562033023161</v>
      </c>
      <c r="BH16">
        <f t="shared" si="5"/>
        <v>6287</v>
      </c>
      <c r="BI16">
        <v>25.141999999999999</v>
      </c>
      <c r="BJ16">
        <v>0</v>
      </c>
      <c r="BK16">
        <v>9.2208808735028658</v>
      </c>
      <c r="BL16">
        <v>0.24294175867853554</v>
      </c>
      <c r="BM16">
        <v>0.38095238095238093</v>
      </c>
      <c r="BN16">
        <v>0.36203478425723745</v>
      </c>
      <c r="BR16">
        <f t="shared" si="6"/>
        <v>6287</v>
      </c>
      <c r="BS16">
        <v>25.141999999999999</v>
      </c>
      <c r="BT16">
        <v>0</v>
      </c>
      <c r="BU16">
        <v>10.116523598850549</v>
      </c>
      <c r="BV16">
        <v>0.19978716850818418</v>
      </c>
      <c r="BW16">
        <v>0.38095238095238093</v>
      </c>
      <c r="BX16">
        <v>0.3653302586179924</v>
      </c>
      <c r="CB16">
        <f t="shared" si="7"/>
        <v>6287</v>
      </c>
      <c r="CC16">
        <v>25.141999999999999</v>
      </c>
      <c r="CD16">
        <v>0</v>
      </c>
      <c r="CE16">
        <v>4.6922019620481565</v>
      </c>
      <c r="CF16">
        <v>0.48602601998895767</v>
      </c>
      <c r="CG16">
        <v>0.38095238095238093</v>
      </c>
      <c r="CH16">
        <v>0.38983660842908574</v>
      </c>
      <c r="CL16">
        <f t="shared" si="8"/>
        <v>6287</v>
      </c>
      <c r="CM16">
        <v>25.141999999999999</v>
      </c>
      <c r="CN16">
        <v>0</v>
      </c>
      <c r="CO16">
        <v>4.2144626397670679</v>
      </c>
      <c r="CP16">
        <v>0.50318335598924557</v>
      </c>
      <c r="CQ16">
        <v>0.38095238095238093</v>
      </c>
      <c r="CR16">
        <v>0.38133342487936817</v>
      </c>
      <c r="CV16">
        <f t="shared" si="9"/>
        <v>6287</v>
      </c>
      <c r="CW16">
        <v>25.141999999999999</v>
      </c>
      <c r="CX16">
        <v>0</v>
      </c>
      <c r="CY16">
        <v>-8.9723111518610974</v>
      </c>
      <c r="CZ16">
        <v>7.4706292220430058E-3</v>
      </c>
      <c r="DA16">
        <v>0.38095238095238093</v>
      </c>
      <c r="DB16">
        <v>0.30475164653899478</v>
      </c>
      <c r="DF16">
        <f t="shared" si="10"/>
        <v>6287</v>
      </c>
      <c r="DG16">
        <v>25.141999999999999</v>
      </c>
      <c r="DH16">
        <v>0</v>
      </c>
      <c r="DI16">
        <v>-46.973907419660009</v>
      </c>
      <c r="DJ16">
        <v>8.7739261444027953E-4</v>
      </c>
      <c r="DK16">
        <v>0.38095238095238093</v>
      </c>
      <c r="DL16">
        <v>0.37822075366508845</v>
      </c>
      <c r="DP16">
        <f t="shared" si="11"/>
        <v>6287</v>
      </c>
      <c r="DQ16">
        <v>25.141999999999999</v>
      </c>
      <c r="DR16">
        <v>0</v>
      </c>
      <c r="DS16">
        <v>2.2078257266755514</v>
      </c>
      <c r="DT16">
        <v>0.36525587626140166</v>
      </c>
      <c r="DU16">
        <v>0.38095238095238093</v>
      </c>
      <c r="DV16">
        <v>0.35002220067739043</v>
      </c>
      <c r="DZ16">
        <f t="shared" si="12"/>
        <v>6287</v>
      </c>
    </row>
    <row r="17" spans="1:130" x14ac:dyDescent="0.25">
      <c r="A17">
        <v>25.141999999999999</v>
      </c>
      <c r="B17">
        <v>0</v>
      </c>
      <c r="C17">
        <v>3.6227530948293301</v>
      </c>
      <c r="D17">
        <v>0.3741565499457139</v>
      </c>
      <c r="E17">
        <v>0.40476190476190477</v>
      </c>
      <c r="F17">
        <v>0.4892478623180021</v>
      </c>
      <c r="J17">
        <f t="shared" si="0"/>
        <v>6287</v>
      </c>
      <c r="K17">
        <v>25.141999999999999</v>
      </c>
      <c r="L17">
        <v>0</v>
      </c>
      <c r="M17">
        <v>4.356278889107271</v>
      </c>
      <c r="N17">
        <v>0.44598631738749217</v>
      </c>
      <c r="O17">
        <v>0.40476190476190477</v>
      </c>
      <c r="P17">
        <v>0.45603878756638316</v>
      </c>
      <c r="T17">
        <f t="shared" si="1"/>
        <v>6287</v>
      </c>
      <c r="U17">
        <v>25.141999999999999</v>
      </c>
      <c r="V17">
        <v>0</v>
      </c>
      <c r="W17">
        <v>2.6201227647843233</v>
      </c>
      <c r="X17">
        <v>0.39877117167355197</v>
      </c>
      <c r="Y17">
        <v>0.40476190476190477</v>
      </c>
      <c r="Z17">
        <v>0.39410237273988452</v>
      </c>
      <c r="AD17">
        <f t="shared" si="2"/>
        <v>6287</v>
      </c>
      <c r="AE17">
        <v>25.141999999999999</v>
      </c>
      <c r="AF17">
        <v>0</v>
      </c>
      <c r="AG17">
        <v>4.6794221929666362</v>
      </c>
      <c r="AH17">
        <v>0.39859599041280469</v>
      </c>
      <c r="AI17">
        <v>0.40476190476190477</v>
      </c>
      <c r="AJ17">
        <v>0.48212263165129088</v>
      </c>
      <c r="AN17">
        <f t="shared" si="3"/>
        <v>6287</v>
      </c>
      <c r="AO17">
        <v>25.141999999999999</v>
      </c>
      <c r="AP17">
        <v>0</v>
      </c>
      <c r="AQ17">
        <v>-0.11910244320376798</v>
      </c>
      <c r="AR17">
        <v>8.8780942031735796E-2</v>
      </c>
      <c r="AS17">
        <v>0.40476190476190477</v>
      </c>
      <c r="AT17">
        <v>0.36085329089199447</v>
      </c>
      <c r="AX17">
        <f t="shared" si="4"/>
        <v>6287</v>
      </c>
      <c r="AY17">
        <v>25.141999999999999</v>
      </c>
      <c r="AZ17">
        <v>0</v>
      </c>
      <c r="BA17">
        <v>-11.682298758469567</v>
      </c>
      <c r="BB17">
        <v>3.6255188889006509E-3</v>
      </c>
      <c r="BC17">
        <v>0.40476190476190477</v>
      </c>
      <c r="BD17">
        <v>0.35361675870397252</v>
      </c>
      <c r="BH17">
        <f t="shared" si="5"/>
        <v>6287</v>
      </c>
      <c r="BI17">
        <v>25.141999999999999</v>
      </c>
      <c r="BJ17">
        <v>0</v>
      </c>
      <c r="BK17">
        <v>9.8172329803534417</v>
      </c>
      <c r="BL17">
        <v>0.21576086812804621</v>
      </c>
      <c r="BM17">
        <v>0.40476190476190477</v>
      </c>
      <c r="BN17">
        <v>0.41571120171002396</v>
      </c>
      <c r="BR17">
        <f t="shared" si="6"/>
        <v>6287</v>
      </c>
      <c r="BS17">
        <v>25.141999999999999</v>
      </c>
      <c r="BT17">
        <v>0</v>
      </c>
      <c r="BU17">
        <v>10.764434161881159</v>
      </c>
      <c r="BV17">
        <v>0.17579671602956598</v>
      </c>
      <c r="BW17">
        <v>0.40476190476190477</v>
      </c>
      <c r="BX17">
        <v>0.41894282747248168</v>
      </c>
      <c r="CB17">
        <f t="shared" si="7"/>
        <v>6287</v>
      </c>
      <c r="CC17">
        <v>25.141999999999999</v>
      </c>
      <c r="CD17">
        <v>0</v>
      </c>
      <c r="CE17">
        <v>4.9685490303124231</v>
      </c>
      <c r="CF17">
        <v>0.46959862211463393</v>
      </c>
      <c r="CG17">
        <v>0.40476190476190477</v>
      </c>
      <c r="CH17">
        <v>0.44104387953198976</v>
      </c>
      <c r="CL17">
        <f t="shared" si="8"/>
        <v>6287</v>
      </c>
      <c r="CM17">
        <v>25.141999999999999</v>
      </c>
      <c r="CN17">
        <v>0</v>
      </c>
      <c r="CO17">
        <v>4.469207596005333</v>
      </c>
      <c r="CP17">
        <v>0.49319116465162738</v>
      </c>
      <c r="CQ17">
        <v>0.40476190476190477</v>
      </c>
      <c r="CR17">
        <v>0.43266320712382061</v>
      </c>
      <c r="CV17">
        <f t="shared" si="9"/>
        <v>6287</v>
      </c>
      <c r="CW17">
        <v>25.141999999999999</v>
      </c>
      <c r="CX17">
        <v>0</v>
      </c>
      <c r="CY17">
        <v>-8.8164068080562998</v>
      </c>
      <c r="CZ17">
        <v>7.9876961380833805E-3</v>
      </c>
      <c r="DA17">
        <v>0.40476190476190477</v>
      </c>
      <c r="DB17">
        <v>0.33524646976408012</v>
      </c>
      <c r="DF17">
        <f t="shared" si="10"/>
        <v>6287</v>
      </c>
      <c r="DG17">
        <v>25.141999999999999</v>
      </c>
      <c r="DH17">
        <v>0</v>
      </c>
      <c r="DI17">
        <v>-46.647918988705939</v>
      </c>
      <c r="DJ17">
        <v>9.0891626059477716E-4</v>
      </c>
      <c r="DK17">
        <v>0.40476190476190477</v>
      </c>
      <c r="DL17">
        <v>0.39572408086381783</v>
      </c>
      <c r="DP17">
        <f t="shared" si="11"/>
        <v>6287</v>
      </c>
      <c r="DQ17">
        <v>25.141999999999999</v>
      </c>
      <c r="DR17">
        <v>0</v>
      </c>
      <c r="DS17">
        <v>2.3506201331649601</v>
      </c>
      <c r="DT17">
        <v>0.36988095628049611</v>
      </c>
      <c r="DU17">
        <v>0.40476190476190477</v>
      </c>
      <c r="DV17">
        <v>0.39218599048066821</v>
      </c>
      <c r="DZ17">
        <f t="shared" si="12"/>
        <v>6287</v>
      </c>
    </row>
    <row r="18" spans="1:130" x14ac:dyDescent="0.25">
      <c r="A18">
        <v>29.907</v>
      </c>
      <c r="B18">
        <v>0</v>
      </c>
      <c r="C18">
        <v>3.8486638346325526</v>
      </c>
      <c r="D18">
        <v>0.36396120178796115</v>
      </c>
      <c r="E18">
        <v>0.42857142857142855</v>
      </c>
      <c r="F18">
        <v>0.49086926331632169</v>
      </c>
      <c r="J18">
        <f t="shared" si="0"/>
        <v>7478</v>
      </c>
      <c r="K18">
        <v>29.907</v>
      </c>
      <c r="L18">
        <v>0</v>
      </c>
      <c r="M18">
        <v>4.5458048447365726</v>
      </c>
      <c r="N18">
        <v>0.43383368828072055</v>
      </c>
      <c r="O18">
        <v>0.42857142857142855</v>
      </c>
      <c r="P18">
        <v>0.45809649623430637</v>
      </c>
      <c r="T18">
        <f t="shared" si="1"/>
        <v>7478</v>
      </c>
      <c r="U18">
        <v>29.907</v>
      </c>
      <c r="V18">
        <v>0</v>
      </c>
      <c r="W18">
        <v>2.7735580295285374</v>
      </c>
      <c r="X18">
        <v>0.40544420254243307</v>
      </c>
      <c r="Y18">
        <v>0.42857142857142855</v>
      </c>
      <c r="Z18">
        <v>0.39629626061045053</v>
      </c>
      <c r="AD18">
        <f t="shared" si="2"/>
        <v>7478</v>
      </c>
      <c r="AE18">
        <v>29.907</v>
      </c>
      <c r="AF18">
        <v>0</v>
      </c>
      <c r="AG18">
        <v>4.889517961960447</v>
      </c>
      <c r="AH18">
        <v>0.38482647424537048</v>
      </c>
      <c r="AI18">
        <v>0.42857142857142855</v>
      </c>
      <c r="AJ18">
        <v>0.4840216586148916</v>
      </c>
      <c r="AN18">
        <f t="shared" si="3"/>
        <v>7478</v>
      </c>
      <c r="AO18">
        <v>29.907</v>
      </c>
      <c r="AP18">
        <v>0</v>
      </c>
      <c r="AQ18">
        <v>2.8158566928104201E-2</v>
      </c>
      <c r="AR18">
        <v>9.8210094408422641E-2</v>
      </c>
      <c r="AS18">
        <v>0.42857142857142855</v>
      </c>
      <c r="AT18">
        <v>0.36314966144872945</v>
      </c>
      <c r="AX18">
        <f t="shared" si="4"/>
        <v>7478</v>
      </c>
      <c r="AY18">
        <v>29.907</v>
      </c>
      <c r="AZ18">
        <v>0</v>
      </c>
      <c r="BA18">
        <v>-11.507179672289297</v>
      </c>
      <c r="BB18">
        <v>3.830429085222172E-3</v>
      </c>
      <c r="BC18">
        <v>0.42857142857142855</v>
      </c>
      <c r="BD18">
        <v>0.35549411291746796</v>
      </c>
      <c r="BH18">
        <f t="shared" si="5"/>
        <v>7478</v>
      </c>
      <c r="BI18">
        <v>29.907</v>
      </c>
      <c r="BJ18">
        <v>0</v>
      </c>
      <c r="BK18">
        <v>10.413585087204018</v>
      </c>
      <c r="BL18">
        <v>0.19162030378186223</v>
      </c>
      <c r="BM18">
        <v>0.42857142857142855</v>
      </c>
      <c r="BN18">
        <v>0.41822974249715622</v>
      </c>
      <c r="BR18">
        <f t="shared" si="6"/>
        <v>7478</v>
      </c>
      <c r="BS18">
        <v>29.907</v>
      </c>
      <c r="BT18">
        <v>0</v>
      </c>
      <c r="BU18">
        <v>11.412344724911769</v>
      </c>
      <c r="BV18">
        <v>0.15492973224079135</v>
      </c>
      <c r="BW18">
        <v>0.42857142857142855</v>
      </c>
      <c r="BX18">
        <v>0.42145203039334145</v>
      </c>
      <c r="CB18">
        <f t="shared" si="7"/>
        <v>7478</v>
      </c>
      <c r="CC18">
        <v>29.907</v>
      </c>
      <c r="CD18">
        <v>0</v>
      </c>
      <c r="CE18">
        <v>5.2448960985766897</v>
      </c>
      <c r="CF18">
        <v>0.45234958694753985</v>
      </c>
      <c r="CG18">
        <v>0.42857142857142855</v>
      </c>
      <c r="CH18">
        <v>0.44342055828604249</v>
      </c>
      <c r="CL18">
        <f t="shared" si="8"/>
        <v>7478</v>
      </c>
      <c r="CM18">
        <v>29.907</v>
      </c>
      <c r="CN18">
        <v>0</v>
      </c>
      <c r="CO18">
        <v>4.7239525522435981</v>
      </c>
      <c r="CP18">
        <v>0.48142355939826115</v>
      </c>
      <c r="CQ18">
        <v>0.42857142857142855</v>
      </c>
      <c r="CR18">
        <v>0.43505557779183807</v>
      </c>
      <c r="CV18">
        <f t="shared" si="9"/>
        <v>7478</v>
      </c>
      <c r="CW18">
        <v>29.907</v>
      </c>
      <c r="CX18">
        <v>0</v>
      </c>
      <c r="CY18">
        <v>-8.6605024642515023</v>
      </c>
      <c r="CZ18">
        <v>8.5353328264875447E-3</v>
      </c>
      <c r="DA18">
        <v>0.42857142857142855</v>
      </c>
      <c r="DB18">
        <v>0.33675022356389861</v>
      </c>
      <c r="DF18">
        <f t="shared" si="10"/>
        <v>7478</v>
      </c>
      <c r="DG18">
        <v>29.907</v>
      </c>
      <c r="DH18">
        <v>0</v>
      </c>
      <c r="DI18">
        <v>-46.32193055775187</v>
      </c>
      <c r="DJ18">
        <v>9.415704387733824E-4</v>
      </c>
      <c r="DK18">
        <v>0.42857142857142855</v>
      </c>
      <c r="DL18">
        <v>0.39658311496244281</v>
      </c>
      <c r="DP18">
        <f t="shared" si="11"/>
        <v>7478</v>
      </c>
      <c r="DQ18">
        <v>29.907</v>
      </c>
      <c r="DR18">
        <v>0</v>
      </c>
      <c r="DS18">
        <v>2.4934145396543688</v>
      </c>
      <c r="DT18">
        <v>0.37388727400936062</v>
      </c>
      <c r="DU18">
        <v>0.42857142857142855</v>
      </c>
      <c r="DV18">
        <v>0.39419524297486352</v>
      </c>
      <c r="DZ18">
        <f t="shared" si="12"/>
        <v>7478</v>
      </c>
    </row>
    <row r="19" spans="1:130" x14ac:dyDescent="0.25">
      <c r="A19">
        <v>29.907</v>
      </c>
      <c r="B19">
        <v>0</v>
      </c>
      <c r="C19">
        <v>4.0745745744357755</v>
      </c>
      <c r="D19">
        <v>0.35404366548215344</v>
      </c>
      <c r="E19">
        <v>0.45238095238095238</v>
      </c>
      <c r="F19">
        <v>0.52136059727283457</v>
      </c>
      <c r="J19">
        <f t="shared" si="0"/>
        <v>7478</v>
      </c>
      <c r="K19">
        <v>29.907</v>
      </c>
      <c r="L19">
        <v>0</v>
      </c>
      <c r="M19">
        <v>4.7353308003658743</v>
      </c>
      <c r="N19">
        <v>0.4220122047460193</v>
      </c>
      <c r="O19">
        <v>0.45238095238095238</v>
      </c>
      <c r="P19">
        <v>0.49655494686851054</v>
      </c>
      <c r="T19">
        <f t="shared" si="1"/>
        <v>7478</v>
      </c>
      <c r="U19">
        <v>29.907</v>
      </c>
      <c r="V19">
        <v>0</v>
      </c>
      <c r="W19">
        <v>2.9269932942727515</v>
      </c>
      <c r="X19">
        <v>0.4110593487340487</v>
      </c>
      <c r="Y19">
        <v>0.45238095238095238</v>
      </c>
      <c r="Z19">
        <v>0.43809986197689299</v>
      </c>
      <c r="AD19">
        <f t="shared" si="2"/>
        <v>7478</v>
      </c>
      <c r="AE19">
        <v>29.907</v>
      </c>
      <c r="AF19">
        <v>0</v>
      </c>
      <c r="AG19">
        <v>5.0996137309542577</v>
      </c>
      <c r="AH19">
        <v>0.37172738205884343</v>
      </c>
      <c r="AI19">
        <v>0.45238095238095238</v>
      </c>
      <c r="AJ19">
        <v>0.51939694231739042</v>
      </c>
      <c r="AN19">
        <f t="shared" si="3"/>
        <v>7478</v>
      </c>
      <c r="AO19">
        <v>29.907</v>
      </c>
      <c r="AP19">
        <v>0</v>
      </c>
      <c r="AQ19">
        <v>0.17541957705997638</v>
      </c>
      <c r="AR19">
        <v>0.10812747079027227</v>
      </c>
      <c r="AS19">
        <v>0.45238095238095238</v>
      </c>
      <c r="AT19">
        <v>0.40768201163925566</v>
      </c>
      <c r="AX19">
        <f t="shared" si="4"/>
        <v>7478</v>
      </c>
      <c r="AY19">
        <v>29.907</v>
      </c>
      <c r="AZ19">
        <v>0</v>
      </c>
      <c r="BA19">
        <v>-11.332060586109026</v>
      </c>
      <c r="BB19">
        <v>4.0468576011220576E-3</v>
      </c>
      <c r="BC19">
        <v>0.45238095238095238</v>
      </c>
      <c r="BD19">
        <v>0.3927812344644207</v>
      </c>
      <c r="BH19">
        <f t="shared" si="5"/>
        <v>7478</v>
      </c>
      <c r="BI19">
        <v>29.907</v>
      </c>
      <c r="BJ19">
        <v>0</v>
      </c>
      <c r="BK19">
        <v>11.009937194054594</v>
      </c>
      <c r="BL19">
        <v>0.17030608492023919</v>
      </c>
      <c r="BM19">
        <v>0.45238095238095238</v>
      </c>
      <c r="BN19">
        <v>0.46556536449648561</v>
      </c>
      <c r="BR19">
        <f t="shared" si="6"/>
        <v>7478</v>
      </c>
      <c r="BS19">
        <v>29.907</v>
      </c>
      <c r="BT19">
        <v>0</v>
      </c>
      <c r="BU19">
        <v>12.060255287942379</v>
      </c>
      <c r="BV19">
        <v>0.13682215297458128</v>
      </c>
      <c r="BW19">
        <v>0.45238095238095238</v>
      </c>
      <c r="BX19">
        <v>0.4685151345885169</v>
      </c>
      <c r="CB19">
        <f t="shared" si="7"/>
        <v>7478</v>
      </c>
      <c r="CC19">
        <v>29.907</v>
      </c>
      <c r="CD19">
        <v>0</v>
      </c>
      <c r="CE19">
        <v>5.5212431668409563</v>
      </c>
      <c r="CF19">
        <v>0.4346541371911361</v>
      </c>
      <c r="CG19">
        <v>0.45238095238095238</v>
      </c>
      <c r="CH19">
        <v>0.48776650609687028</v>
      </c>
      <c r="CL19">
        <f t="shared" si="8"/>
        <v>7478</v>
      </c>
      <c r="CM19">
        <v>29.907</v>
      </c>
      <c r="CN19">
        <v>0</v>
      </c>
      <c r="CO19">
        <v>4.9786975084818632</v>
      </c>
      <c r="CP19">
        <v>0.4683253650443589</v>
      </c>
      <c r="CQ19">
        <v>0.45238095238095238</v>
      </c>
      <c r="CR19">
        <v>0.47984699692063598</v>
      </c>
      <c r="CV19">
        <f t="shared" si="9"/>
        <v>7478</v>
      </c>
      <c r="CW19">
        <v>29.907</v>
      </c>
      <c r="CX19">
        <v>0</v>
      </c>
      <c r="CY19">
        <v>-8.5045981204467047</v>
      </c>
      <c r="CZ19">
        <v>9.1149430177649947E-3</v>
      </c>
      <c r="DA19">
        <v>0.45238095238095238</v>
      </c>
      <c r="DB19">
        <v>0.36644996165662758</v>
      </c>
      <c r="DF19">
        <f t="shared" si="10"/>
        <v>7478</v>
      </c>
      <c r="DG19">
        <v>29.907</v>
      </c>
      <c r="DH19">
        <v>0</v>
      </c>
      <c r="DI19">
        <v>-45.9959421267978</v>
      </c>
      <c r="DJ19">
        <v>9.7539554125142822E-4</v>
      </c>
      <c r="DK19">
        <v>0.45238095238095238</v>
      </c>
      <c r="DL19">
        <v>0.41350384707084864</v>
      </c>
      <c r="DP19">
        <f t="shared" si="11"/>
        <v>7478</v>
      </c>
      <c r="DQ19">
        <v>29.907</v>
      </c>
      <c r="DR19">
        <v>0</v>
      </c>
      <c r="DS19">
        <v>2.6362089461437774</v>
      </c>
      <c r="DT19">
        <v>0.37732048025279563</v>
      </c>
      <c r="DU19">
        <v>0.45238095238095238</v>
      </c>
      <c r="DV19">
        <v>0.43262836776649594</v>
      </c>
      <c r="DZ19">
        <f t="shared" si="12"/>
        <v>7478</v>
      </c>
    </row>
    <row r="20" spans="1:130" x14ac:dyDescent="0.25">
      <c r="A20">
        <v>29.907</v>
      </c>
      <c r="B20">
        <v>2.3809523809523808E-2</v>
      </c>
      <c r="C20">
        <v>4.3004853142389985</v>
      </c>
      <c r="D20">
        <v>0.34439637096556358</v>
      </c>
      <c r="E20">
        <v>0.47619047619047616</v>
      </c>
      <c r="F20">
        <v>0.5289674111793925</v>
      </c>
      <c r="J20">
        <f t="shared" si="0"/>
        <v>7478</v>
      </c>
      <c r="K20">
        <v>29.907</v>
      </c>
      <c r="L20">
        <v>2.3809523809523808E-2</v>
      </c>
      <c r="M20">
        <v>4.9248567559951759</v>
      </c>
      <c r="N20">
        <v>0.41051284343634625</v>
      </c>
      <c r="O20">
        <v>0.47619047619047616</v>
      </c>
      <c r="P20">
        <v>0.50607739720844314</v>
      </c>
      <c r="T20">
        <f t="shared" si="1"/>
        <v>7478</v>
      </c>
      <c r="U20">
        <v>29.907</v>
      </c>
      <c r="V20">
        <v>2.3809523809523808E-2</v>
      </c>
      <c r="W20">
        <v>3.0804285590169656</v>
      </c>
      <c r="X20">
        <v>0.41569060271794933</v>
      </c>
      <c r="Y20">
        <v>0.47619047619047616</v>
      </c>
      <c r="Z20">
        <v>0.44867615882413658</v>
      </c>
      <c r="AD20">
        <f t="shared" si="2"/>
        <v>7478</v>
      </c>
      <c r="AE20">
        <v>29.907</v>
      </c>
      <c r="AF20">
        <v>2.3809523809523808E-2</v>
      </c>
      <c r="AG20">
        <v>5.3097094999480685</v>
      </c>
      <c r="AH20">
        <v>0.3592420365314134</v>
      </c>
      <c r="AI20">
        <v>0.47619047619047616</v>
      </c>
      <c r="AJ20">
        <v>0.52812520227810478</v>
      </c>
      <c r="AN20">
        <f t="shared" si="3"/>
        <v>7478</v>
      </c>
      <c r="AO20">
        <v>29.907</v>
      </c>
      <c r="AP20">
        <v>2.3809523809523808E-2</v>
      </c>
      <c r="AQ20">
        <v>0.32268058719184856</v>
      </c>
      <c r="AR20">
        <v>0.11850343577675231</v>
      </c>
      <c r="AS20">
        <v>0.47619047619047616</v>
      </c>
      <c r="AT20">
        <v>0.41916802371555056</v>
      </c>
      <c r="AX20">
        <f t="shared" si="4"/>
        <v>7478</v>
      </c>
      <c r="AY20">
        <v>29.907</v>
      </c>
      <c r="AZ20">
        <v>2.3809523809523808E-2</v>
      </c>
      <c r="BA20">
        <v>-11.156941499928756</v>
      </c>
      <c r="BB20">
        <v>4.2754445649211574E-3</v>
      </c>
      <c r="BC20">
        <v>0.47619047619047616</v>
      </c>
      <c r="BD20">
        <v>0.40268190486533056</v>
      </c>
      <c r="BH20">
        <f t="shared" si="5"/>
        <v>7478</v>
      </c>
      <c r="BI20">
        <v>29.907</v>
      </c>
      <c r="BJ20">
        <v>2.3809523809523808E-2</v>
      </c>
      <c r="BK20">
        <v>11.60628930090517</v>
      </c>
      <c r="BL20">
        <v>0.15155616321769827</v>
      </c>
      <c r="BM20">
        <v>0.47619047619047616</v>
      </c>
      <c r="BN20">
        <v>0.47732600941002151</v>
      </c>
      <c r="BR20">
        <f t="shared" si="6"/>
        <v>7478</v>
      </c>
      <c r="BS20">
        <v>29.907</v>
      </c>
      <c r="BT20">
        <v>2.3809523809523808E-2</v>
      </c>
      <c r="BU20">
        <v>12.708165850972989</v>
      </c>
      <c r="BV20">
        <v>0.12112152505482957</v>
      </c>
      <c r="BW20">
        <v>0.47619047619047616</v>
      </c>
      <c r="BX20">
        <v>0.48018110878802478</v>
      </c>
      <c r="CB20">
        <f t="shared" si="7"/>
        <v>7478</v>
      </c>
      <c r="CC20">
        <v>29.907</v>
      </c>
      <c r="CD20">
        <v>2.3809523809523808E-2</v>
      </c>
      <c r="CE20">
        <v>5.7975902351052229</v>
      </c>
      <c r="CF20">
        <v>0.41680426580478336</v>
      </c>
      <c r="CG20">
        <v>0.47619047619047616</v>
      </c>
      <c r="CH20">
        <v>0.49870748917579094</v>
      </c>
      <c r="CL20">
        <f t="shared" si="8"/>
        <v>7478</v>
      </c>
      <c r="CM20">
        <v>29.907</v>
      </c>
      <c r="CN20">
        <v>2.3809523809523808E-2</v>
      </c>
      <c r="CO20">
        <v>5.2334424647201283</v>
      </c>
      <c r="CP20">
        <v>0.45426675098505398</v>
      </c>
      <c r="CQ20">
        <v>0.47619047619047616</v>
      </c>
      <c r="CR20">
        <v>0.49094064968560175</v>
      </c>
      <c r="CV20">
        <f t="shared" si="9"/>
        <v>7478</v>
      </c>
      <c r="CW20">
        <v>29.907</v>
      </c>
      <c r="CX20">
        <v>2.3809523809523808E-2</v>
      </c>
      <c r="CY20">
        <v>-8.3486937766419071</v>
      </c>
      <c r="CZ20">
        <v>9.7279656289015071E-3</v>
      </c>
      <c r="DA20">
        <v>0.47619047619047616</v>
      </c>
      <c r="DB20">
        <v>0.37429550612074575</v>
      </c>
      <c r="DF20">
        <f t="shared" si="10"/>
        <v>7478</v>
      </c>
      <c r="DG20">
        <v>29.907</v>
      </c>
      <c r="DH20">
        <v>2.3809523809523808E-2</v>
      </c>
      <c r="DI20">
        <v>-45.669953695843731</v>
      </c>
      <c r="DJ20">
        <v>1.010433392316574E-3</v>
      </c>
      <c r="DK20">
        <v>0.47619047619047616</v>
      </c>
      <c r="DL20">
        <v>0.4179653450440417</v>
      </c>
      <c r="DP20">
        <f t="shared" si="11"/>
        <v>7478</v>
      </c>
      <c r="DQ20">
        <v>29.907</v>
      </c>
      <c r="DR20">
        <v>2.3809523809523808E-2</v>
      </c>
      <c r="DS20">
        <v>2.7790033526331861</v>
      </c>
      <c r="DT20">
        <v>0.38022111069782338</v>
      </c>
      <c r="DU20">
        <v>0.47619047619047616</v>
      </c>
      <c r="DV20">
        <v>0.44240179181285749</v>
      </c>
      <c r="DZ20">
        <f t="shared" si="12"/>
        <v>7478</v>
      </c>
    </row>
    <row r="21" spans="1:130" x14ac:dyDescent="0.25">
      <c r="A21">
        <v>34.671999999999997</v>
      </c>
      <c r="B21">
        <v>2.3809523809523808E-2</v>
      </c>
      <c r="C21">
        <v>4.5263960540422215</v>
      </c>
      <c r="D21">
        <v>0.33501195445121967</v>
      </c>
      <c r="E21">
        <v>0.5</v>
      </c>
      <c r="F21">
        <v>0.53673668622588067</v>
      </c>
      <c r="J21">
        <f t="shared" si="0"/>
        <v>8669</v>
      </c>
      <c r="K21">
        <v>34.671999999999997</v>
      </c>
      <c r="L21">
        <v>2.3809523809523808E-2</v>
      </c>
      <c r="M21">
        <v>5.1143827116244776</v>
      </c>
      <c r="N21">
        <v>0.39932682688079008</v>
      </c>
      <c r="O21">
        <v>0.5</v>
      </c>
      <c r="P21">
        <v>0.51577278978161745</v>
      </c>
      <c r="T21">
        <f t="shared" si="1"/>
        <v>8669</v>
      </c>
      <c r="U21">
        <v>34.671999999999997</v>
      </c>
      <c r="V21">
        <v>2.3809523809523808E-2</v>
      </c>
      <c r="W21">
        <v>3.2338638237611796</v>
      </c>
      <c r="X21">
        <v>0.41940718407661493</v>
      </c>
      <c r="Y21">
        <v>0.5</v>
      </c>
      <c r="Z21">
        <v>0.45953210063194927</v>
      </c>
      <c r="AD21">
        <f t="shared" si="2"/>
        <v>8669</v>
      </c>
      <c r="AE21">
        <v>34.671999999999997</v>
      </c>
      <c r="AF21">
        <v>2.3809523809523808E-2</v>
      </c>
      <c r="AG21">
        <v>5.5198052689418793</v>
      </c>
      <c r="AH21">
        <v>0.34732169304485883</v>
      </c>
      <c r="AI21">
        <v>0.5</v>
      </c>
      <c r="AJ21">
        <v>0.53700109886507907</v>
      </c>
      <c r="AN21">
        <f t="shared" si="3"/>
        <v>8669</v>
      </c>
      <c r="AO21">
        <v>34.671999999999997</v>
      </c>
      <c r="AP21">
        <v>2.3809523809523808E-2</v>
      </c>
      <c r="AQ21">
        <v>0.46994159732372076</v>
      </c>
      <c r="AR21">
        <v>0.12930335219352623</v>
      </c>
      <c r="AS21">
        <v>0.5</v>
      </c>
      <c r="AT21">
        <v>0.43104254884893861</v>
      </c>
      <c r="AX21">
        <f t="shared" si="4"/>
        <v>8669</v>
      </c>
      <c r="AY21">
        <v>34.671999999999997</v>
      </c>
      <c r="AZ21">
        <v>2.3809523809523808E-2</v>
      </c>
      <c r="BA21">
        <v>-10.981822413748485</v>
      </c>
      <c r="BB21">
        <v>4.5168648249234965E-3</v>
      </c>
      <c r="BC21">
        <v>0.5</v>
      </c>
      <c r="BD21">
        <v>0.4130449584616776</v>
      </c>
      <c r="BH21">
        <f t="shared" si="5"/>
        <v>8669</v>
      </c>
      <c r="BI21">
        <v>34.671999999999997</v>
      </c>
      <c r="BJ21">
        <v>2.3809523809523808E-2</v>
      </c>
      <c r="BK21">
        <v>12.202641407755745</v>
      </c>
      <c r="BL21">
        <v>0.13509547821516676</v>
      </c>
      <c r="BM21">
        <v>0.5</v>
      </c>
      <c r="BN21">
        <v>0.48929939140693057</v>
      </c>
      <c r="BR21">
        <f t="shared" si="6"/>
        <v>8669</v>
      </c>
      <c r="BS21">
        <v>34.671999999999997</v>
      </c>
      <c r="BT21">
        <v>2.3809523809523808E-2</v>
      </c>
      <c r="BU21">
        <v>13.356076414003599</v>
      </c>
      <c r="BV21">
        <v>0.10750353108251721</v>
      </c>
      <c r="BW21">
        <v>0.5</v>
      </c>
      <c r="BX21">
        <v>0.4920478662033233</v>
      </c>
      <c r="CB21">
        <f t="shared" si="7"/>
        <v>8669</v>
      </c>
      <c r="CC21">
        <v>34.671999999999997</v>
      </c>
      <c r="CD21">
        <v>2.3809523809523808E-2</v>
      </c>
      <c r="CE21">
        <v>6.0739373033694894</v>
      </c>
      <c r="CF21">
        <v>0.39902483782016024</v>
      </c>
      <c r="CG21">
        <v>0.5</v>
      </c>
      <c r="CH21">
        <v>0.50982339895464368</v>
      </c>
      <c r="CL21">
        <f t="shared" si="8"/>
        <v>8669</v>
      </c>
      <c r="CM21">
        <v>34.671999999999997</v>
      </c>
      <c r="CN21">
        <v>2.3809523809523808E-2</v>
      </c>
      <c r="CO21">
        <v>5.4881874209583934</v>
      </c>
      <c r="CP21">
        <v>0.43955343198229546</v>
      </c>
      <c r="CQ21">
        <v>0.5</v>
      </c>
      <c r="CR21">
        <v>0.50222813362390073</v>
      </c>
      <c r="CV21">
        <f t="shared" si="9"/>
        <v>8669</v>
      </c>
      <c r="CW21">
        <v>34.671999999999997</v>
      </c>
      <c r="CX21">
        <v>2.3809523809523808E-2</v>
      </c>
      <c r="CY21">
        <v>-8.1927894328371096</v>
      </c>
      <c r="CZ21">
        <v>1.0375873518136604E-2</v>
      </c>
      <c r="DA21">
        <v>0.5</v>
      </c>
      <c r="DB21">
        <v>0.38249590110503379</v>
      </c>
      <c r="DF21">
        <f t="shared" si="10"/>
        <v>8669</v>
      </c>
      <c r="DG21">
        <v>34.671999999999997</v>
      </c>
      <c r="DH21">
        <v>2.3809523809523808E-2</v>
      </c>
      <c r="DI21">
        <v>-45.343965264889661</v>
      </c>
      <c r="DJ21">
        <v>1.0467272982181994E-3</v>
      </c>
      <c r="DK21">
        <v>0.5</v>
      </c>
      <c r="DL21">
        <v>0.42262799521346806</v>
      </c>
      <c r="DP21">
        <f t="shared" si="11"/>
        <v>8669</v>
      </c>
      <c r="DQ21">
        <v>34.671999999999997</v>
      </c>
      <c r="DR21">
        <v>2.3809523809523808E-2</v>
      </c>
      <c r="DS21">
        <v>2.9217977591225948</v>
      </c>
      <c r="DT21">
        <v>0.38262547730807817</v>
      </c>
      <c r="DU21">
        <v>0.5</v>
      </c>
      <c r="DV21">
        <v>0.45245706782640444</v>
      </c>
      <c r="DZ21">
        <f t="shared" si="12"/>
        <v>8669</v>
      </c>
    </row>
    <row r="22" spans="1:130" x14ac:dyDescent="0.25">
      <c r="A22">
        <v>34.671999999999997</v>
      </c>
      <c r="B22">
        <v>0</v>
      </c>
      <c r="C22">
        <v>4.7523067938454444</v>
      </c>
      <c r="D22">
        <v>0.32588325280712188</v>
      </c>
      <c r="E22">
        <v>0.52380952380952384</v>
      </c>
      <c r="F22">
        <v>0.55852885717997669</v>
      </c>
      <c r="J22">
        <f t="shared" si="0"/>
        <v>8669</v>
      </c>
      <c r="K22">
        <v>34.671999999999997</v>
      </c>
      <c r="L22">
        <v>0</v>
      </c>
      <c r="M22">
        <v>5.3039086672537792</v>
      </c>
      <c r="N22">
        <v>0.38844561678471928</v>
      </c>
      <c r="O22">
        <v>0.52380952380952384</v>
      </c>
      <c r="P22">
        <v>0.54279986271671121</v>
      </c>
      <c r="T22">
        <f t="shared" si="1"/>
        <v>8669</v>
      </c>
      <c r="U22">
        <v>34.671999999999997</v>
      </c>
      <c r="V22">
        <v>0</v>
      </c>
      <c r="W22">
        <v>3.3872990885053937</v>
      </c>
      <c r="X22">
        <v>0.42227391354510713</v>
      </c>
      <c r="Y22">
        <v>0.52380952380952384</v>
      </c>
      <c r="Z22">
        <v>0.49024052372467469</v>
      </c>
      <c r="AD22">
        <f t="shared" si="2"/>
        <v>8669</v>
      </c>
      <c r="AE22">
        <v>34.671999999999997</v>
      </c>
      <c r="AF22">
        <v>0</v>
      </c>
      <c r="AG22">
        <v>5.7299010379356901</v>
      </c>
      <c r="AH22">
        <v>0.33592401933198829</v>
      </c>
      <c r="AI22">
        <v>0.52380952380952384</v>
      </c>
      <c r="AJ22">
        <v>0.56169275043626299</v>
      </c>
      <c r="AN22">
        <f t="shared" si="3"/>
        <v>8669</v>
      </c>
      <c r="AO22">
        <v>34.671999999999997</v>
      </c>
      <c r="AP22">
        <v>0</v>
      </c>
      <c r="AQ22">
        <v>0.61720260745559297</v>
      </c>
      <c r="AR22">
        <v>0.14048797023155746</v>
      </c>
      <c r="AS22">
        <v>0.52380952380952384</v>
      </c>
      <c r="AT22">
        <v>0.46506250275669664</v>
      </c>
      <c r="AX22">
        <f t="shared" si="4"/>
        <v>8669</v>
      </c>
      <c r="AY22">
        <v>34.671999999999997</v>
      </c>
      <c r="AZ22">
        <v>0</v>
      </c>
      <c r="BA22">
        <v>-10.806703327568215</v>
      </c>
      <c r="BB22">
        <v>4.7718297324728853E-3</v>
      </c>
      <c r="BC22">
        <v>0.52380952380952384</v>
      </c>
      <c r="BD22">
        <v>0.44347371806966862</v>
      </c>
      <c r="BH22">
        <f t="shared" si="5"/>
        <v>8669</v>
      </c>
      <c r="BI22">
        <v>34.671999999999997</v>
      </c>
      <c r="BJ22">
        <v>0</v>
      </c>
      <c r="BK22">
        <v>12.798993514606321</v>
      </c>
      <c r="BL22">
        <v>0.12065643257398065</v>
      </c>
      <c r="BM22">
        <v>0.52380952380952384</v>
      </c>
      <c r="BN22">
        <v>0.52260096858430938</v>
      </c>
      <c r="BR22">
        <f t="shared" si="6"/>
        <v>8669</v>
      </c>
      <c r="BS22">
        <v>34.671999999999997</v>
      </c>
      <c r="BT22">
        <v>0</v>
      </c>
      <c r="BU22">
        <v>14.003986977034209</v>
      </c>
      <c r="BV22">
        <v>9.5678727446023806E-2</v>
      </c>
      <c r="BW22">
        <v>0.52380952380952384</v>
      </c>
      <c r="BX22">
        <v>0.52500204912625381</v>
      </c>
      <c r="CB22">
        <f t="shared" si="7"/>
        <v>8669</v>
      </c>
      <c r="CC22">
        <v>34.671999999999997</v>
      </c>
      <c r="CD22">
        <v>0</v>
      </c>
      <c r="CE22">
        <v>6.350284371633756</v>
      </c>
      <c r="CF22">
        <v>0.38148683240867715</v>
      </c>
      <c r="CG22">
        <v>0.52380952380952384</v>
      </c>
      <c r="CH22">
        <v>0.54065311827973983</v>
      </c>
      <c r="CL22">
        <f t="shared" si="8"/>
        <v>8669</v>
      </c>
      <c r="CM22">
        <v>34.671999999999997</v>
      </c>
      <c r="CN22">
        <v>0</v>
      </c>
      <c r="CO22">
        <v>5.7429323771966585</v>
      </c>
      <c r="CP22">
        <v>0.42443604799517004</v>
      </c>
      <c r="CQ22">
        <v>0.52380952380952384</v>
      </c>
      <c r="CR22">
        <v>0.53361671618656836</v>
      </c>
      <c r="CV22">
        <f t="shared" si="9"/>
        <v>8669</v>
      </c>
      <c r="CW22">
        <v>34.671999999999997</v>
      </c>
      <c r="CX22">
        <v>0</v>
      </c>
      <c r="CY22">
        <v>-8.036885089032312</v>
      </c>
      <c r="CZ22">
        <v>1.1060172048484937E-2</v>
      </c>
      <c r="DA22">
        <v>0.52380952380952384</v>
      </c>
      <c r="DB22">
        <v>0.40653968750139563</v>
      </c>
      <c r="DF22">
        <f t="shared" si="10"/>
        <v>8669</v>
      </c>
      <c r="DG22">
        <v>34.671999999999997</v>
      </c>
      <c r="DH22">
        <v>0</v>
      </c>
      <c r="DI22">
        <v>-45.017976833935592</v>
      </c>
      <c r="DJ22">
        <v>1.0843220987985281E-3</v>
      </c>
      <c r="DK22">
        <v>0.52380952380952384</v>
      </c>
      <c r="DL22">
        <v>0.43631024809983732</v>
      </c>
      <c r="DP22">
        <f t="shared" si="11"/>
        <v>8669</v>
      </c>
      <c r="DQ22">
        <v>34.671999999999997</v>
      </c>
      <c r="DR22">
        <v>0</v>
      </c>
      <c r="DS22">
        <v>3.0645921656120034</v>
      </c>
      <c r="DT22">
        <v>0.38456636290456264</v>
      </c>
      <c r="DU22">
        <v>0.52380952380952384</v>
      </c>
      <c r="DV22">
        <v>0.4810398538014683</v>
      </c>
      <c r="DZ22">
        <f t="shared" si="12"/>
        <v>8669</v>
      </c>
    </row>
    <row r="23" spans="1:130" x14ac:dyDescent="0.25">
      <c r="C23">
        <v>4.9782175336486674</v>
      </c>
      <c r="D23">
        <v>0.3170032980886181</v>
      </c>
      <c r="E23">
        <v>0.54761904761904767</v>
      </c>
      <c r="F23">
        <v>0.62143343229468795</v>
      </c>
      <c r="M23">
        <v>5.4934346228830808</v>
      </c>
      <c r="N23">
        <v>0.37786090751249679</v>
      </c>
      <c r="O23">
        <v>0.54761904761904767</v>
      </c>
      <c r="P23">
        <v>0.61934649247377938</v>
      </c>
      <c r="W23">
        <v>3.5407343532496078</v>
      </c>
      <c r="X23">
        <v>0.42435154259456903</v>
      </c>
      <c r="Y23">
        <v>0.54761904761904767</v>
      </c>
      <c r="Z23">
        <v>0.58033548997754314</v>
      </c>
      <c r="AG23">
        <v>5.9399968069295008</v>
      </c>
      <c r="AH23">
        <v>0.32501192984880573</v>
      </c>
      <c r="AI23">
        <v>0.54761904761904767</v>
      </c>
      <c r="AJ23">
        <v>0.6313537117233009</v>
      </c>
      <c r="AQ23">
        <v>0.76446361758746517</v>
      </c>
      <c r="AR23">
        <v>0.15201388478280925</v>
      </c>
      <c r="AS23">
        <v>0.54761904761904767</v>
      </c>
      <c r="AT23">
        <v>0.56772154994406998</v>
      </c>
      <c r="BA23">
        <v>-10.631584241387944</v>
      </c>
      <c r="BB23">
        <v>5.0410890046905434E-3</v>
      </c>
      <c r="BC23">
        <v>0.54761904761904767</v>
      </c>
      <c r="BD23">
        <v>0.54228280104640669</v>
      </c>
      <c r="BK23">
        <v>13.395345621456897</v>
      </c>
      <c r="BL23">
        <v>0.1079898806868715</v>
      </c>
      <c r="BM23">
        <v>0.54761904761904767</v>
      </c>
      <c r="BN23">
        <v>0.61502590068276386</v>
      </c>
      <c r="BU23">
        <v>14.651897540064819</v>
      </c>
      <c r="BV23">
        <v>8.5393730924784556E-2</v>
      </c>
      <c r="BW23">
        <v>0.54761904761904767</v>
      </c>
      <c r="BX23">
        <v>0.61614150932102929</v>
      </c>
      <c r="CE23">
        <v>6.6266314398980226</v>
      </c>
      <c r="CF23">
        <v>0.36431814995670997</v>
      </c>
      <c r="CG23">
        <v>0.54761904761904767</v>
      </c>
      <c r="CH23">
        <v>0.62618621351562076</v>
      </c>
      <c r="CO23">
        <v>5.9976773334349236</v>
      </c>
      <c r="CP23">
        <v>0.40911854982332696</v>
      </c>
      <c r="CQ23">
        <v>0.54761904761904767</v>
      </c>
      <c r="CR23">
        <v>0.62126181046330198</v>
      </c>
      <c r="CY23">
        <v>-7.8809807452275145</v>
      </c>
      <c r="CZ23">
        <v>1.1782397452581844E-2</v>
      </c>
      <c r="DA23">
        <v>0.54761904761904767</v>
      </c>
      <c r="DB23">
        <v>0.48518989120074263</v>
      </c>
      <c r="DI23">
        <v>-44.691988402981522</v>
      </c>
      <c r="DJ23">
        <v>1.1232642208575494E-3</v>
      </c>
      <c r="DK23">
        <v>0.54761904761904767</v>
      </c>
      <c r="DL23">
        <v>0.48159084055100021</v>
      </c>
      <c r="DS23">
        <v>3.2073865721014121</v>
      </c>
      <c r="DT23">
        <v>0.38607356950296678</v>
      </c>
      <c r="DU23">
        <v>0.54761904761904767</v>
      </c>
      <c r="DV23">
        <v>0.56630169914817308</v>
      </c>
    </row>
    <row r="24" spans="1:130" x14ac:dyDescent="0.25">
      <c r="C24">
        <v>5.2041282734518903</v>
      </c>
      <c r="D24">
        <v>0.3083653122197666</v>
      </c>
      <c r="E24">
        <v>0.5714285714285714</v>
      </c>
      <c r="F24">
        <v>0.63062540614899132</v>
      </c>
      <c r="M24">
        <v>5.6829605785123825</v>
      </c>
      <c r="N24">
        <v>0.3675646197477811</v>
      </c>
      <c r="O24">
        <v>0.5714285714285714</v>
      </c>
      <c r="P24">
        <v>0.63033767544995489</v>
      </c>
      <c r="W24">
        <v>3.6941696179938219</v>
      </c>
      <c r="X24">
        <v>0.42569704652228801</v>
      </c>
      <c r="Y24">
        <v>0.5714285714285714</v>
      </c>
      <c r="Z24">
        <v>0.59358986821420112</v>
      </c>
      <c r="AG24">
        <v>6.1500925759233116</v>
      </c>
      <c r="AH24">
        <v>0.31455267949032117</v>
      </c>
      <c r="AI24">
        <v>0.5714285714285714</v>
      </c>
      <c r="AJ24">
        <v>0.64134028194156256</v>
      </c>
      <c r="AQ24">
        <v>0.91172462771933738</v>
      </c>
      <c r="AR24">
        <v>0.16383404950917055</v>
      </c>
      <c r="AS24">
        <v>0.5714285714285714</v>
      </c>
      <c r="AT24">
        <v>0.58306877069501184</v>
      </c>
      <c r="BA24">
        <v>-10.456465155207674</v>
      </c>
      <c r="BB24">
        <v>5.3254326689861275E-3</v>
      </c>
      <c r="BC24">
        <v>0.5714285714285714</v>
      </c>
      <c r="BD24">
        <v>0.55797708420953218</v>
      </c>
      <c r="BK24">
        <v>13.991697728307473</v>
      </c>
      <c r="BL24">
        <v>9.6870164676131326E-2</v>
      </c>
      <c r="BM24">
        <v>0.5714285714285714</v>
      </c>
      <c r="BN24">
        <v>0.62792486195922614</v>
      </c>
      <c r="BU24">
        <v>15.29980810309543</v>
      </c>
      <c r="BV24">
        <v>7.6429461152034861E-2</v>
      </c>
      <c r="BW24">
        <v>0.5714285714285714</v>
      </c>
      <c r="BX24">
        <v>0.62883260522319984</v>
      </c>
      <c r="CE24">
        <v>6.9029785081622892</v>
      </c>
      <c r="CF24">
        <v>0.34761238483823731</v>
      </c>
      <c r="CG24">
        <v>0.5714285714285714</v>
      </c>
      <c r="CH24">
        <v>0.63819475739365006</v>
      </c>
      <c r="CO24">
        <v>6.2524222896731887</v>
      </c>
      <c r="CP24">
        <v>0.39376555515026967</v>
      </c>
      <c r="CQ24">
        <v>0.5714285714285714</v>
      </c>
      <c r="CR24">
        <v>0.633622794152642</v>
      </c>
      <c r="CY24">
        <v>-7.7250764014227169</v>
      </c>
      <c r="CZ24">
        <v>1.2544114991814442E-2</v>
      </c>
      <c r="DA24">
        <v>0.5714285714285714</v>
      </c>
      <c r="DB24">
        <v>0.49790186808689457</v>
      </c>
      <c r="DI24">
        <v>-44.365999972027453</v>
      </c>
      <c r="DJ24">
        <v>1.1636017333050994E-3</v>
      </c>
      <c r="DK24">
        <v>0.5714285714285714</v>
      </c>
      <c r="DL24">
        <v>0.4890439086187266</v>
      </c>
      <c r="DS24">
        <v>3.3501809785908208</v>
      </c>
      <c r="DT24">
        <v>0.38717435633221109</v>
      </c>
      <c r="DU24">
        <v>0.5714285714285714</v>
      </c>
      <c r="DV24">
        <v>0.5790482170295238</v>
      </c>
    </row>
    <row r="25" spans="1:130" x14ac:dyDescent="0.25">
      <c r="C25">
        <v>5.4300390132551133</v>
      </c>
      <c r="D25">
        <v>0.29996270181962575</v>
      </c>
      <c r="E25">
        <v>0.59523809523809523</v>
      </c>
      <c r="F25">
        <v>0.64078224294745068</v>
      </c>
      <c r="M25">
        <v>5.8724865341416841</v>
      </c>
      <c r="N25">
        <v>0.35754889432657877</v>
      </c>
      <c r="O25">
        <v>0.59523809523809523</v>
      </c>
      <c r="P25">
        <v>0.64242161085106941</v>
      </c>
      <c r="W25">
        <v>3.847604882738036</v>
      </c>
      <c r="X25">
        <v>0.42636388716714502</v>
      </c>
      <c r="Y25">
        <v>0.59523809523809523</v>
      </c>
      <c r="Z25">
        <v>0.60823664854965664</v>
      </c>
      <c r="AG25">
        <v>6.3601883449171224</v>
      </c>
      <c r="AH25">
        <v>0.30451714994956702</v>
      </c>
      <c r="AI25">
        <v>0.59523809523809523</v>
      </c>
      <c r="AJ25">
        <v>0.65231959466388667</v>
      </c>
      <c r="AQ25">
        <v>1.0589856378512095</v>
      </c>
      <c r="AR25">
        <v>0.17589833547519618</v>
      </c>
      <c r="AS25">
        <v>0.59523809523809523</v>
      </c>
      <c r="AT25">
        <v>0.60006870633032039</v>
      </c>
      <c r="BA25">
        <v>-10.281346069027403</v>
      </c>
      <c r="BB25">
        <v>5.6256930912850995E-3</v>
      </c>
      <c r="BC25">
        <v>0.59523809523809523</v>
      </c>
      <c r="BD25">
        <v>0.5756387830056805</v>
      </c>
      <c r="BK25">
        <v>14.588049835158049</v>
      </c>
      <c r="BL25">
        <v>8.7096560963705105E-2</v>
      </c>
      <c r="BM25">
        <v>0.59523809523809523</v>
      </c>
      <c r="BN25">
        <v>0.64196709298436372</v>
      </c>
      <c r="BU25">
        <v>15.94771866612604</v>
      </c>
      <c r="BV25">
        <v>6.8597993673391366E-2</v>
      </c>
      <c r="BW25">
        <v>0.59523809523809523</v>
      </c>
      <c r="BX25">
        <v>0.64264305289127355</v>
      </c>
      <c r="CE25">
        <v>7.1793255764265558</v>
      </c>
      <c r="CF25">
        <v>0.33143591960310748</v>
      </c>
      <c r="CG25">
        <v>0.59523809523809523</v>
      </c>
      <c r="CH25">
        <v>0.651305822679345</v>
      </c>
      <c r="CO25">
        <v>6.5071672459114538</v>
      </c>
      <c r="CP25">
        <v>0.37850871594646635</v>
      </c>
      <c r="CQ25">
        <v>0.59523809523809523</v>
      </c>
      <c r="CR25">
        <v>0.64713159776228113</v>
      </c>
      <c r="CY25">
        <v>-7.5691720576179193</v>
      </c>
      <c r="CZ25">
        <v>1.3346916903141751E-2</v>
      </c>
      <c r="DA25">
        <v>0.59523809523809523</v>
      </c>
      <c r="DB25">
        <v>0.51232330343924726</v>
      </c>
      <c r="DI25">
        <v>-44.040011541073383</v>
      </c>
      <c r="DJ25">
        <v>1.20538440415472E-3</v>
      </c>
      <c r="DK25">
        <v>0.59523809523809523</v>
      </c>
      <c r="DL25">
        <v>0.49756287173330482</v>
      </c>
      <c r="DS25">
        <v>3.4929753850802294</v>
      </c>
      <c r="DT25">
        <v>0.38789379349559588</v>
      </c>
      <c r="DU25">
        <v>0.59523809523809523</v>
      </c>
      <c r="DV25">
        <v>0.5932011976672984</v>
      </c>
    </row>
    <row r="26" spans="1:130" x14ac:dyDescent="0.25">
      <c r="C26">
        <v>5.6559497530583362</v>
      </c>
      <c r="D26">
        <v>0.29178905316952203</v>
      </c>
      <c r="E26">
        <v>0.61904761904761907</v>
      </c>
      <c r="F26">
        <v>0.65159840140019587</v>
      </c>
      <c r="M26">
        <v>6.0620124897709857</v>
      </c>
      <c r="N26">
        <v>0.34780608623833908</v>
      </c>
      <c r="O26">
        <v>0.61904761904761907</v>
      </c>
      <c r="P26">
        <v>0.65521799590175767</v>
      </c>
      <c r="W26">
        <v>4.0010401474822501</v>
      </c>
      <c r="X26">
        <v>0.42640225002346666</v>
      </c>
      <c r="Y26">
        <v>0.61904761904761907</v>
      </c>
      <c r="Z26">
        <v>0.62382410869250871</v>
      </c>
      <c r="AG26">
        <v>6.5702841139109331</v>
      </c>
      <c r="AH26">
        <v>0.29487928124537166</v>
      </c>
      <c r="AI26">
        <v>0.61904761904761907</v>
      </c>
      <c r="AJ26">
        <v>0.66394804455137502</v>
      </c>
      <c r="AQ26">
        <v>1.2062466479830816</v>
      </c>
      <c r="AR26">
        <v>0.18815412186008751</v>
      </c>
      <c r="AS26">
        <v>0.61904761904761907</v>
      </c>
      <c r="AT26">
        <v>0.61819225723531523</v>
      </c>
      <c r="BA26">
        <v>-10.106226982847133</v>
      </c>
      <c r="BB26">
        <v>5.9427470897288831E-3</v>
      </c>
      <c r="BC26">
        <v>0.61904761904761907</v>
      </c>
      <c r="BD26">
        <v>0.5947835030714439</v>
      </c>
      <c r="BK26">
        <v>15.184401942008625</v>
      </c>
      <c r="BL26">
        <v>7.8492671347944951E-2</v>
      </c>
      <c r="BM26">
        <v>0.61904761904761907</v>
      </c>
      <c r="BN26">
        <v>0.65666733183162307</v>
      </c>
      <c r="BU26">
        <v>16.59562922915665</v>
      </c>
      <c r="BV26">
        <v>6.1738918092050843E-2</v>
      </c>
      <c r="BW26">
        <v>0.61904761904761907</v>
      </c>
      <c r="BX26">
        <v>0.65709556831660187</v>
      </c>
      <c r="CE26">
        <v>7.4556726446908224</v>
      </c>
      <c r="CF26">
        <v>0.31583364554419868</v>
      </c>
      <c r="CG26">
        <v>0.61904761904761907</v>
      </c>
      <c r="CH26">
        <v>0.66508120643410051</v>
      </c>
      <c r="CO26">
        <v>6.7619122021497189</v>
      </c>
      <c r="CP26">
        <v>0.36345217702137494</v>
      </c>
      <c r="CQ26">
        <v>0.61904761904761907</v>
      </c>
      <c r="CR26">
        <v>0.66133817742871237</v>
      </c>
      <c r="CY26">
        <v>-7.4132677138131218</v>
      </c>
      <c r="CZ26">
        <v>1.4192420127511157E-2</v>
      </c>
      <c r="DA26">
        <v>0.61904761904761907</v>
      </c>
      <c r="DB26">
        <v>0.52811708324321271</v>
      </c>
      <c r="DI26">
        <v>-43.714023110119314</v>
      </c>
      <c r="DJ26">
        <v>1.2486637594151721E-3</v>
      </c>
      <c r="DK26">
        <v>0.61904761904761907</v>
      </c>
      <c r="DL26">
        <v>0.50697948817569927</v>
      </c>
      <c r="DS26">
        <v>3.6357697915696381</v>
      </c>
      <c r="DT26">
        <v>0.38825505032831464</v>
      </c>
      <c r="DU26">
        <v>0.61904761904761907</v>
      </c>
      <c r="DV26">
        <v>0.60834375240212069</v>
      </c>
    </row>
    <row r="27" spans="1:130" x14ac:dyDescent="0.25">
      <c r="C27">
        <v>5.8818604928615592</v>
      </c>
      <c r="D27">
        <v>0.28383812731745311</v>
      </c>
      <c r="E27">
        <v>0.6428571428571429</v>
      </c>
      <c r="F27">
        <v>0.66778433757182865</v>
      </c>
      <c r="M27">
        <v>6.2515384454002874</v>
      </c>
      <c r="N27">
        <v>0.33832875879051078</v>
      </c>
      <c r="O27">
        <v>0.6428571428571429</v>
      </c>
      <c r="P27">
        <v>0.67422460112099136</v>
      </c>
      <c r="W27">
        <v>4.1544754122264642</v>
      </c>
      <c r="X27">
        <v>0.42585925952851356</v>
      </c>
      <c r="Y27">
        <v>0.6428571428571429</v>
      </c>
      <c r="Z27">
        <v>0.64710270394541181</v>
      </c>
      <c r="AG27">
        <v>6.7803798829047439</v>
      </c>
      <c r="AH27">
        <v>0.28561561408375968</v>
      </c>
      <c r="AI27">
        <v>0.6428571428571429</v>
      </c>
      <c r="AJ27">
        <v>0.68122810941328216</v>
      </c>
      <c r="AQ27">
        <v>1.3535076581149537</v>
      </c>
      <c r="AR27">
        <v>0.20054690631334712</v>
      </c>
      <c r="AS27">
        <v>0.6428571428571429</v>
      </c>
      <c r="AT27">
        <v>0.6452829260320847</v>
      </c>
      <c r="BA27">
        <v>-9.9311078966668624</v>
      </c>
      <c r="BB27">
        <v>6.2775181353758808E-3</v>
      </c>
      <c r="BC27">
        <v>0.6428571428571429</v>
      </c>
      <c r="BD27">
        <v>0.62398899147773301</v>
      </c>
      <c r="BK27">
        <v>15.780754048859201</v>
      </c>
      <c r="BL27">
        <v>7.0904727548736168E-2</v>
      </c>
      <c r="BM27">
        <v>0.6428571428571429</v>
      </c>
      <c r="BN27">
        <v>0.67815584981164934</v>
      </c>
      <c r="BU27">
        <v>17.24353979218726</v>
      </c>
      <c r="BV27">
        <v>5.5715691849935127E-2</v>
      </c>
      <c r="BW27">
        <v>0.6428571428571429</v>
      </c>
      <c r="BX27">
        <v>0.67821511737369566</v>
      </c>
      <c r="CE27">
        <v>7.7320197129550889</v>
      </c>
      <c r="CF27">
        <v>0.3008335654947365</v>
      </c>
      <c r="CG27">
        <v>0.6428571428571429</v>
      </c>
      <c r="CH27">
        <v>0.68532621266762228</v>
      </c>
      <c r="CO27">
        <v>7.016657158387984</v>
      </c>
      <c r="CP27">
        <v>0.34867722184139671</v>
      </c>
      <c r="CQ27">
        <v>0.6428571428571429</v>
      </c>
      <c r="CR27">
        <v>0.68223861442727263</v>
      </c>
      <c r="CY27">
        <v>-7.2573633700083242</v>
      </c>
      <c r="CZ27">
        <v>1.5082263814346838E-2</v>
      </c>
      <c r="DA27">
        <v>0.6428571428571429</v>
      </c>
      <c r="DB27">
        <v>0.55259546079362543</v>
      </c>
      <c r="DI27">
        <v>-43.388034679165244</v>
      </c>
      <c r="DJ27">
        <v>1.2934931439367331E-3</v>
      </c>
      <c r="DK27">
        <v>0.6428571428571429</v>
      </c>
      <c r="DL27">
        <v>0.52177935607523374</v>
      </c>
      <c r="DS27">
        <v>3.7785641980590468</v>
      </c>
      <c r="DT27">
        <v>0.38827963263311266</v>
      </c>
      <c r="DU27">
        <v>0.6428571428571429</v>
      </c>
      <c r="DV27">
        <v>0.63111944699271016</v>
      </c>
    </row>
    <row r="28" spans="1:130" x14ac:dyDescent="0.25">
      <c r="C28">
        <v>6.1077712326647822</v>
      </c>
      <c r="D28">
        <v>0.2761038553158916</v>
      </c>
      <c r="E28">
        <v>0.66666666666666663</v>
      </c>
      <c r="F28">
        <v>0.67553358392364138</v>
      </c>
      <c r="M28">
        <v>6.441064401029589</v>
      </c>
      <c r="N28">
        <v>0.3291096779321106</v>
      </c>
      <c r="O28">
        <v>0.66666666666666663</v>
      </c>
      <c r="P28">
        <v>0.68326205623977354</v>
      </c>
      <c r="W28">
        <v>4.3079106769706783</v>
      </c>
      <c r="X28">
        <v>0.42477917554838784</v>
      </c>
      <c r="Y28">
        <v>0.66666666666666663</v>
      </c>
      <c r="Z28">
        <v>0.65821609026984695</v>
      </c>
      <c r="AG28">
        <v>6.9904756518985547</v>
      </c>
      <c r="AH28">
        <v>0.27670491785617951</v>
      </c>
      <c r="AI28">
        <v>0.66666666666666663</v>
      </c>
      <c r="AJ28">
        <v>0.6894499999440824</v>
      </c>
      <c r="AQ28">
        <v>1.5007686682468258</v>
      </c>
      <c r="AR28">
        <v>0.21302092289483623</v>
      </c>
      <c r="AS28">
        <v>0.66666666666666663</v>
      </c>
      <c r="AT28">
        <v>0.65821170795265627</v>
      </c>
      <c r="BA28">
        <v>-9.7559888104865919</v>
      </c>
      <c r="BB28">
        <v>6.6309786411556226E-3</v>
      </c>
      <c r="BC28">
        <v>0.66666666666666663</v>
      </c>
      <c r="BD28">
        <v>0.63816537249783178</v>
      </c>
      <c r="BK28">
        <v>16.377106155709775</v>
      </c>
      <c r="BL28">
        <v>6.4199404023426734E-2</v>
      </c>
      <c r="BM28">
        <v>0.66666666666666663</v>
      </c>
      <c r="BN28">
        <v>0.68822015734434994</v>
      </c>
      <c r="BU28">
        <v>17.89145035521787</v>
      </c>
      <c r="BV28">
        <v>5.0412238938582751E-2</v>
      </c>
      <c r="BW28">
        <v>0.66666666666666663</v>
      </c>
      <c r="BX28">
        <v>0.68810481677764557</v>
      </c>
      <c r="CE28">
        <v>8.0083667812193546</v>
      </c>
      <c r="CF28">
        <v>0.28645049051306404</v>
      </c>
      <c r="CG28">
        <v>0.66666666666666663</v>
      </c>
      <c r="CH28">
        <v>0.69485869548916823</v>
      </c>
      <c r="CO28">
        <v>7.2714021146262491</v>
      </c>
      <c r="CP28">
        <v>0.33424620496498308</v>
      </c>
      <c r="CQ28">
        <v>0.66666666666666663</v>
      </c>
      <c r="CR28">
        <v>0.692087427546206</v>
      </c>
      <c r="CY28">
        <v>-7.1014590262035266</v>
      </c>
      <c r="CZ28">
        <v>1.6018106597218505E-2</v>
      </c>
      <c r="DA28">
        <v>0.66666666666666663</v>
      </c>
      <c r="DB28">
        <v>0.56467214955888378</v>
      </c>
      <c r="DI28">
        <v>-43.062046248211175</v>
      </c>
      <c r="DJ28">
        <v>1.3399277842706858E-3</v>
      </c>
      <c r="DK28">
        <v>0.66666666666666663</v>
      </c>
      <c r="DL28">
        <v>0.52918444078508964</v>
      </c>
      <c r="DS28">
        <v>3.9213586045484554</v>
      </c>
      <c r="DT28">
        <v>0.38798757948560575</v>
      </c>
      <c r="DU28">
        <v>0.66666666666666663</v>
      </c>
      <c r="DV28">
        <v>0.64206366303050699</v>
      </c>
    </row>
    <row r="29" spans="1:130" x14ac:dyDescent="0.25">
      <c r="C29">
        <v>6.3336819724680051</v>
      </c>
      <c r="D29">
        <v>0.26858033358935302</v>
      </c>
      <c r="E29">
        <v>0.69047619047619047</v>
      </c>
      <c r="F29">
        <v>0.67600938949540512</v>
      </c>
      <c r="M29">
        <v>6.6305903566588906</v>
      </c>
      <c r="N29">
        <v>0.32014180673196574</v>
      </c>
      <c r="O29">
        <v>0.69047619047619047</v>
      </c>
      <c r="P29">
        <v>0.68381561902689125</v>
      </c>
      <c r="W29">
        <v>4.4613459417148924</v>
      </c>
      <c r="X29">
        <v>0.42320357351510762</v>
      </c>
      <c r="Y29">
        <v>0.69047619047619047</v>
      </c>
      <c r="Z29">
        <v>0.65889761435543459</v>
      </c>
      <c r="AG29">
        <v>7.2005714208923655</v>
      </c>
      <c r="AH29">
        <v>0.26812788553580758</v>
      </c>
      <c r="AI29">
        <v>0.69047619047619047</v>
      </c>
      <c r="AJ29">
        <v>0.68995375035151585</v>
      </c>
      <c r="AQ29">
        <v>1.6480296783786978</v>
      </c>
      <c r="AR29">
        <v>0.22551975619933703</v>
      </c>
      <c r="AS29">
        <v>0.69047619047619047</v>
      </c>
      <c r="AT29">
        <v>0.659004238457786</v>
      </c>
      <c r="BA29">
        <v>-9.5808697243063214</v>
      </c>
      <c r="BB29">
        <v>7.0041523399989713E-3</v>
      </c>
      <c r="BC29">
        <v>0.69047619047619047</v>
      </c>
      <c r="BD29">
        <v>0.6390392035968645</v>
      </c>
      <c r="BK29">
        <v>16.973458262560349</v>
      </c>
      <c r="BL29">
        <v>5.8261491665875985E-2</v>
      </c>
      <c r="BM29">
        <v>0.69047619047619047</v>
      </c>
      <c r="BN29">
        <v>0.68883329539946125</v>
      </c>
      <c r="BU29">
        <v>18.53936091824848</v>
      </c>
      <c r="BV29">
        <v>4.5729902603913249E-2</v>
      </c>
      <c r="BW29">
        <v>0.69047619047619047</v>
      </c>
      <c r="BX29">
        <v>0.688707295348717</v>
      </c>
      <c r="CE29">
        <v>8.2847138494836212</v>
      </c>
      <c r="CF29">
        <v>0.27268900392741929</v>
      </c>
      <c r="CG29">
        <v>0.69047619047619047</v>
      </c>
      <c r="CH29">
        <v>0.69544056813344035</v>
      </c>
      <c r="CO29">
        <v>7.5261470708645142</v>
      </c>
      <c r="CP29">
        <v>0.32020586641814497</v>
      </c>
      <c r="CQ29">
        <v>0.69047619047619047</v>
      </c>
      <c r="CR29">
        <v>0.69268875035577959</v>
      </c>
      <c r="CY29">
        <v>-6.9455546823987291</v>
      </c>
      <c r="CZ29">
        <v>1.7001623636495617E-2</v>
      </c>
      <c r="DA29">
        <v>0.69047619047619047</v>
      </c>
      <c r="DB29">
        <v>0.56542116301795731</v>
      </c>
      <c r="DI29">
        <v>-42.736057817257105</v>
      </c>
      <c r="DJ29">
        <v>1.3880248536016033E-3</v>
      </c>
      <c r="DK29">
        <v>0.69047619047619047</v>
      </c>
      <c r="DL29">
        <v>0.52964614982997649</v>
      </c>
      <c r="DS29">
        <v>4.0641530110378641</v>
      </c>
      <c r="DT29">
        <v>0.38739762776445924</v>
      </c>
      <c r="DU29">
        <v>0.69047619047619047</v>
      </c>
      <c r="DV29">
        <v>0.64273634399122903</v>
      </c>
    </row>
    <row r="30" spans="1:130" x14ac:dyDescent="0.25">
      <c r="C30">
        <v>6.5595927122712281</v>
      </c>
      <c r="D30">
        <v>0.2612618194281921</v>
      </c>
      <c r="E30">
        <v>0.7142857142857143</v>
      </c>
      <c r="F30">
        <v>0.72139179291414934</v>
      </c>
      <c r="M30">
        <v>6.8201163122881923</v>
      </c>
      <c r="N30">
        <v>0.31141830000741971</v>
      </c>
      <c r="O30">
        <v>0.7142857142857143</v>
      </c>
      <c r="P30">
        <v>0.7358686503860592</v>
      </c>
      <c r="W30">
        <v>4.6147812064591065</v>
      </c>
      <c r="X30">
        <v>0.42117151022616622</v>
      </c>
      <c r="Y30">
        <v>0.7142857142857143</v>
      </c>
      <c r="Z30">
        <v>0.72323917195968845</v>
      </c>
      <c r="AG30">
        <v>7.4106671898861762</v>
      </c>
      <c r="AH30">
        <v>0.25986688136436387</v>
      </c>
      <c r="AI30">
        <v>0.7142857142857143</v>
      </c>
      <c r="AJ30">
        <v>0.73743271926957021</v>
      </c>
      <c r="AQ30">
        <v>1.7952906885105699</v>
      </c>
      <c r="AR30">
        <v>0.23798694115931213</v>
      </c>
      <c r="AS30">
        <v>0.7142857142857143</v>
      </c>
      <c r="AT30">
        <v>0.73338498511562245</v>
      </c>
      <c r="BA30">
        <v>-9.4057506381260509</v>
      </c>
      <c r="BB30">
        <v>7.3981167526779978E-3</v>
      </c>
      <c r="BC30">
        <v>0.7142857142857143</v>
      </c>
      <c r="BD30">
        <v>0.72323219090941804</v>
      </c>
      <c r="BK30">
        <v>17.569810369410924</v>
      </c>
      <c r="BL30">
        <v>5.2991631439568671E-2</v>
      </c>
      <c r="BM30">
        <v>0.7142857142857143</v>
      </c>
      <c r="BN30">
        <v>0.74467441925606037</v>
      </c>
      <c r="BU30">
        <v>19.18727148127909</v>
      </c>
      <c r="BV30">
        <v>4.1584782452899281E-2</v>
      </c>
      <c r="BW30">
        <v>0.7142857142857143</v>
      </c>
      <c r="BX30">
        <v>0.74358377287579591</v>
      </c>
      <c r="CE30">
        <v>8.5610609177478878</v>
      </c>
      <c r="CF30">
        <v>0.25954583403107395</v>
      </c>
      <c r="CG30">
        <v>0.7142857142857143</v>
      </c>
      <c r="CH30">
        <v>0.7490736986745028</v>
      </c>
      <c r="CO30">
        <v>7.7808920271027793</v>
      </c>
      <c r="CP30">
        <v>0.30659011561228028</v>
      </c>
      <c r="CQ30">
        <v>0.7142857142857143</v>
      </c>
      <c r="CR30">
        <v>0.74816199639523462</v>
      </c>
      <c r="CY30">
        <v>-6.7896503385939315</v>
      </c>
      <c r="CZ30">
        <v>1.8034503425556261E-2</v>
      </c>
      <c r="DA30">
        <v>0.7142857142857143</v>
      </c>
      <c r="DB30">
        <v>0.64072775745282562</v>
      </c>
      <c r="DI30">
        <v>-42.410069386303036</v>
      </c>
      <c r="DJ30">
        <v>1.4378435388132885E-3</v>
      </c>
      <c r="DK30">
        <v>0.7142857142857143</v>
      </c>
      <c r="DL30">
        <v>0.57780925085462276</v>
      </c>
      <c r="DS30">
        <v>4.2069474175272727</v>
      </c>
      <c r="DT30">
        <v>0.3865273506942718</v>
      </c>
      <c r="DU30">
        <v>0.7142857142857143</v>
      </c>
      <c r="DV30">
        <v>0.70708488801168135</v>
      </c>
    </row>
    <row r="31" spans="1:130" x14ac:dyDescent="0.25">
      <c r="C31">
        <v>6.785503452074451</v>
      </c>
      <c r="D31">
        <v>0.25414272660518838</v>
      </c>
      <c r="E31">
        <v>0.73809523809523814</v>
      </c>
      <c r="F31">
        <v>0.72612119949781118</v>
      </c>
      <c r="M31">
        <v>7.0096422679174939</v>
      </c>
      <c r="N31">
        <v>0.30293249909939934</v>
      </c>
      <c r="O31">
        <v>0.73809523809523814</v>
      </c>
      <c r="P31">
        <v>0.74120432561081628</v>
      </c>
      <c r="W31">
        <v>4.7682164712033206</v>
      </c>
      <c r="X31">
        <v>0.41871967697327384</v>
      </c>
      <c r="Y31">
        <v>0.73809523809523814</v>
      </c>
      <c r="Z31">
        <v>0.72984462105119574</v>
      </c>
      <c r="AG31">
        <v>7.620762958879987</v>
      </c>
      <c r="AH31">
        <v>0.25190573058796778</v>
      </c>
      <c r="AI31">
        <v>0.73809523809523814</v>
      </c>
      <c r="AJ31">
        <v>0.74231600440303147</v>
      </c>
      <c r="AQ31">
        <v>1.942551698642442</v>
      </c>
      <c r="AR31">
        <v>0.25036653909642209</v>
      </c>
      <c r="AS31">
        <v>0.73809523809523814</v>
      </c>
      <c r="AT31">
        <v>0.74094126871087995</v>
      </c>
      <c r="BA31">
        <v>-9.2306315519457804</v>
      </c>
      <c r="BB31">
        <v>7.8140057454320674E-3</v>
      </c>
      <c r="BC31">
        <v>0.73809523809523814</v>
      </c>
      <c r="BD31">
        <v>0.73198647092441238</v>
      </c>
      <c r="BK31">
        <v>18.166162476261498</v>
      </c>
      <c r="BL31">
        <v>4.8304211675644713E-2</v>
      </c>
      <c r="BM31">
        <v>0.73809523809523814</v>
      </c>
      <c r="BN31">
        <v>0.75018696155854792</v>
      </c>
      <c r="BU31">
        <v>19.8351820443097</v>
      </c>
      <c r="BV31">
        <v>3.7905444558040936E-2</v>
      </c>
      <c r="BW31">
        <v>0.73809523809523814</v>
      </c>
      <c r="BX31">
        <v>0.74900359438711461</v>
      </c>
      <c r="CE31">
        <v>8.8374079860121544</v>
      </c>
      <c r="CF31">
        <v>0.24701175002598935</v>
      </c>
      <c r="CG31">
        <v>0.73809523809523814</v>
      </c>
      <c r="CH31">
        <v>0.75444631294707154</v>
      </c>
      <c r="CO31">
        <v>8.0356369833410444</v>
      </c>
      <c r="CP31">
        <v>0.29342236313436371</v>
      </c>
      <c r="CQ31">
        <v>0.73809523809523814</v>
      </c>
      <c r="CR31">
        <v>0.75372154810114556</v>
      </c>
      <c r="CY31">
        <v>-6.633745994789134</v>
      </c>
      <c r="CZ31">
        <v>1.9118444357946893E-2</v>
      </c>
      <c r="DA31">
        <v>0.73809523809523814</v>
      </c>
      <c r="DB31">
        <v>0.64899353244557167</v>
      </c>
      <c r="DI31">
        <v>-42.084080955348966</v>
      </c>
      <c r="DJ31">
        <v>1.4894451097503998E-3</v>
      </c>
      <c r="DK31">
        <v>0.73809523809523814</v>
      </c>
      <c r="DL31">
        <v>0.58334324888389033</v>
      </c>
      <c r="DS31">
        <v>4.3497418240166814</v>
      </c>
      <c r="DT31">
        <v>0.38539327529752015</v>
      </c>
      <c r="DU31">
        <v>0.73809523809523814</v>
      </c>
      <c r="DV31">
        <v>0.71379008562101109</v>
      </c>
    </row>
    <row r="32" spans="1:130" x14ac:dyDescent="0.25">
      <c r="C32">
        <v>7.011414191877674</v>
      </c>
      <c r="D32">
        <v>0.24721762111157508</v>
      </c>
      <c r="E32">
        <v>0.76190476190476186</v>
      </c>
      <c r="F32">
        <v>0.72987989129307829</v>
      </c>
      <c r="M32">
        <v>7.1991682235467955</v>
      </c>
      <c r="N32">
        <v>0.29467792678985516</v>
      </c>
      <c r="O32">
        <v>0.76190476190476186</v>
      </c>
      <c r="P32">
        <v>0.74543226615221059</v>
      </c>
      <c r="W32">
        <v>4.9216517359475347</v>
      </c>
      <c r="X32">
        <v>0.41588254139502012</v>
      </c>
      <c r="Y32">
        <v>0.76190476190476186</v>
      </c>
      <c r="Z32">
        <v>0.73507721366140821</v>
      </c>
      <c r="AG32">
        <v>7.8308587278737978</v>
      </c>
      <c r="AH32">
        <v>0.24422954297770882</v>
      </c>
      <c r="AI32">
        <v>0.76190476190476186</v>
      </c>
      <c r="AJ32">
        <v>0.74618829302111533</v>
      </c>
      <c r="AQ32">
        <v>2.0898127087743141</v>
      </c>
      <c r="AR32">
        <v>0.26260368180168076</v>
      </c>
      <c r="AS32">
        <v>0.76190476190476186</v>
      </c>
      <c r="AT32">
        <v>0.74691200652861056</v>
      </c>
      <c r="BA32">
        <v>-9.0555124657655099</v>
      </c>
      <c r="BB32">
        <v>8.253012176924604E-3</v>
      </c>
      <c r="BC32">
        <v>0.76190476190476186</v>
      </c>
      <c r="BD32">
        <v>0.73892305640910028</v>
      </c>
      <c r="BK32">
        <v>18.762514583112072</v>
      </c>
      <c r="BL32">
        <v>4.412547505157538E-2</v>
      </c>
      <c r="BM32">
        <v>0.76190476190476186</v>
      </c>
      <c r="BN32">
        <v>0.7545261912019966</v>
      </c>
      <c r="BU32">
        <v>20.483092607340311</v>
      </c>
      <c r="BV32">
        <v>3.4630972932575714E-2</v>
      </c>
      <c r="BW32">
        <v>0.76190476190476186</v>
      </c>
      <c r="BX32">
        <v>0.75327042778513553</v>
      </c>
      <c r="CE32">
        <v>9.113755054276421</v>
      </c>
      <c r="CF32">
        <v>0.2350730739082206</v>
      </c>
      <c r="CG32">
        <v>0.76190476190476186</v>
      </c>
      <c r="CH32">
        <v>0.75868653144313725</v>
      </c>
      <c r="CO32">
        <v>8.2903819395793104</v>
      </c>
      <c r="CP32">
        <v>0.28071746916635526</v>
      </c>
      <c r="CQ32">
        <v>0.76190476190476186</v>
      </c>
      <c r="CR32">
        <v>0.75810924836266114</v>
      </c>
      <c r="CY32">
        <v>-6.4778416509843364</v>
      </c>
      <c r="CZ32">
        <v>2.0255151053782464E-2</v>
      </c>
      <c r="DA32">
        <v>0.76190476190476186</v>
      </c>
      <c r="DB32">
        <v>0.65561437076013851</v>
      </c>
      <c r="DI32">
        <v>-41.758092524394897</v>
      </c>
      <c r="DJ32">
        <v>1.542892990738971E-3</v>
      </c>
      <c r="DK32">
        <v>0.76190476190476186</v>
      </c>
      <c r="DL32">
        <v>0.58781766462879381</v>
      </c>
      <c r="DS32">
        <v>4.4925362305060901</v>
      </c>
      <c r="DT32">
        <v>0.38401098260344535</v>
      </c>
      <c r="DU32">
        <v>0.76190476190476186</v>
      </c>
      <c r="DV32">
        <v>0.71911544557062168</v>
      </c>
    </row>
    <row r="33" spans="3:126" x14ac:dyDescent="0.25">
      <c r="C33">
        <v>7.237324931680897</v>
      </c>
      <c r="D33">
        <v>0.24048121700925587</v>
      </c>
      <c r="E33">
        <v>0.7857142857142857</v>
      </c>
      <c r="F33">
        <v>0.75164671302467767</v>
      </c>
      <c r="M33">
        <v>7.3886941791760972</v>
      </c>
      <c r="N33">
        <v>0.2866482823576964</v>
      </c>
      <c r="O33">
        <v>0.7857142857142857</v>
      </c>
      <c r="P33">
        <v>0.76969060380559839</v>
      </c>
      <c r="W33">
        <v>5.0750870006917488</v>
      </c>
      <c r="X33">
        <v>0.41269247923139313</v>
      </c>
      <c r="Y33">
        <v>0.7857142857142857</v>
      </c>
      <c r="Z33">
        <v>0.76504362875687693</v>
      </c>
      <c r="AG33">
        <v>8.0409544968676094</v>
      </c>
      <c r="AH33">
        <v>0.23682456371463731</v>
      </c>
      <c r="AI33">
        <v>0.7857142857142857</v>
      </c>
      <c r="AJ33">
        <v>0.76846112780989684</v>
      </c>
      <c r="AQ33">
        <v>2.2370737189061862</v>
      </c>
      <c r="AR33">
        <v>0.27464507671709487</v>
      </c>
      <c r="AS33">
        <v>0.7857142857142857</v>
      </c>
      <c r="AT33">
        <v>0.78080316022159635</v>
      </c>
      <c r="BA33">
        <v>-8.8803933795852394</v>
      </c>
      <c r="BB33">
        <v>8.7163906334579641E-3</v>
      </c>
      <c r="BC33">
        <v>0.7857142857142857</v>
      </c>
      <c r="BD33">
        <v>0.77853384582045759</v>
      </c>
      <c r="BK33">
        <v>19.358866689962646</v>
      </c>
      <c r="BL33">
        <v>4.0391847450566599E-2</v>
      </c>
      <c r="BM33">
        <v>0.7857142857142857</v>
      </c>
      <c r="BN33">
        <v>0.77892462749316271</v>
      </c>
      <c r="BU33">
        <v>21.131003170370921</v>
      </c>
      <c r="BV33">
        <v>3.1709322836959875E-2</v>
      </c>
      <c r="BW33">
        <v>0.7857142857142857</v>
      </c>
      <c r="BX33">
        <v>0.77727415491902518</v>
      </c>
      <c r="CE33">
        <v>9.3901021225406875</v>
      </c>
      <c r="CF33">
        <v>0.22371288313966323</v>
      </c>
      <c r="CG33">
        <v>0.7857142857142857</v>
      </c>
      <c r="CH33">
        <v>0.78272157918595875</v>
      </c>
      <c r="CO33">
        <v>8.5451268958175763</v>
      </c>
      <c r="CP33">
        <v>0.26848336811016271</v>
      </c>
      <c r="CQ33">
        <v>0.7857142857142857</v>
      </c>
      <c r="CR33">
        <v>0.78297528685076023</v>
      </c>
      <c r="CY33">
        <v>-6.3219373071795388</v>
      </c>
      <c r="CZ33">
        <v>2.1446330444631741E-2</v>
      </c>
      <c r="DA33">
        <v>0.7857142857142857</v>
      </c>
      <c r="DB33">
        <v>0.69478549873978857</v>
      </c>
      <c r="DI33">
        <v>-41.432104093440827</v>
      </c>
      <c r="DJ33">
        <v>1.5982528344301728E-3</v>
      </c>
      <c r="DK33">
        <v>0.7857142857142857</v>
      </c>
      <c r="DL33">
        <v>0.61513287339908174</v>
      </c>
      <c r="DS33">
        <v>4.6353306369954987</v>
      </c>
      <c r="DT33">
        <v>0.3823951936635559</v>
      </c>
      <c r="DU33">
        <v>0.7857142857142857</v>
      </c>
      <c r="DV33">
        <v>0.74985326883650849</v>
      </c>
    </row>
    <row r="34" spans="3:126" x14ac:dyDescent="0.25">
      <c r="C34">
        <v>7.4632356714841199</v>
      </c>
      <c r="D34">
        <v>0.23392837239604469</v>
      </c>
      <c r="E34">
        <v>0.80952380952380953</v>
      </c>
      <c r="F34">
        <v>0.75720236867834823</v>
      </c>
      <c r="M34">
        <v>7.5782201348053988</v>
      </c>
      <c r="N34">
        <v>0.27883743676944589</v>
      </c>
      <c r="O34">
        <v>0.80952380952380953</v>
      </c>
      <c r="P34">
        <v>0.77581842392928413</v>
      </c>
      <c r="W34">
        <v>5.2285222654359629</v>
      </c>
      <c r="X34">
        <v>0.40917989698356416</v>
      </c>
      <c r="Y34">
        <v>0.80952380952380953</v>
      </c>
      <c r="Z34">
        <v>0.77258918709378732</v>
      </c>
      <c r="AG34">
        <v>8.2510502658614211</v>
      </c>
      <c r="AH34">
        <v>0.22967804660632321</v>
      </c>
      <c r="AI34">
        <v>0.80952380952380953</v>
      </c>
      <c r="AJ34">
        <v>0.77410430301226862</v>
      </c>
      <c r="AQ34">
        <v>2.3843347290380583</v>
      </c>
      <c r="AR34">
        <v>0.28643946762293993</v>
      </c>
      <c r="AS34">
        <v>0.80952380952380953</v>
      </c>
      <c r="AT34">
        <v>0.7892426342741099</v>
      </c>
      <c r="BA34">
        <v>-8.7052742934049689</v>
      </c>
      <c r="BB34">
        <v>9.2054602506634452E-3</v>
      </c>
      <c r="BC34">
        <v>0.80952380952380953</v>
      </c>
      <c r="BD34">
        <v>0.78843444841222776</v>
      </c>
      <c r="BK34">
        <v>19.95521879681322</v>
      </c>
      <c r="BL34">
        <v>3.7048482033614945E-2</v>
      </c>
      <c r="BM34">
        <v>0.80952380952380953</v>
      </c>
      <c r="BN34">
        <v>0.78495257043744815</v>
      </c>
      <c r="BU34">
        <v>21.778913733401531</v>
      </c>
      <c r="BV34">
        <v>2.9095935211123709E-2</v>
      </c>
      <c r="BW34">
        <v>0.80952380952380953</v>
      </c>
      <c r="BX34">
        <v>0.78320857991802328</v>
      </c>
      <c r="CE34">
        <v>9.6664491908049541</v>
      </c>
      <c r="CF34">
        <v>0.21291196447648408</v>
      </c>
      <c r="CG34">
        <v>0.80952380952380953</v>
      </c>
      <c r="CH34">
        <v>0.78871309587996463</v>
      </c>
      <c r="CO34">
        <v>8.7998718520558423</v>
      </c>
      <c r="CP34">
        <v>0.25672242056004985</v>
      </c>
      <c r="CQ34">
        <v>0.80952380952380953</v>
      </c>
      <c r="CR34">
        <v>0.78917143855828964</v>
      </c>
      <c r="CY34">
        <v>-6.1660329633747413</v>
      </c>
      <c r="CZ34">
        <v>2.2693687617150501E-2</v>
      </c>
      <c r="DA34">
        <v>0.80952380952380953</v>
      </c>
      <c r="DB34">
        <v>0.70498644890118634</v>
      </c>
      <c r="DI34">
        <v>-41.106115662486758</v>
      </c>
      <c r="DJ34">
        <v>1.6555925980327657E-3</v>
      </c>
      <c r="DK34">
        <v>0.80952380952380953</v>
      </c>
      <c r="DL34">
        <v>0.6225101290373789</v>
      </c>
      <c r="DS34">
        <v>4.7781250434849074</v>
      </c>
      <c r="DT34">
        <v>0.38055984380991342</v>
      </c>
      <c r="DU34">
        <v>0.80952380952380953</v>
      </c>
      <c r="DV34">
        <v>0.75765910794553926</v>
      </c>
    </row>
    <row r="35" spans="3:126" x14ac:dyDescent="0.25">
      <c r="C35">
        <v>7.6891464112873429</v>
      </c>
      <c r="D35">
        <v>0.22755408548084802</v>
      </c>
      <c r="E35">
        <v>0.83333333333333337</v>
      </c>
      <c r="F35">
        <v>0.7774489353429147</v>
      </c>
      <c r="M35">
        <v>7.7677460904347004</v>
      </c>
      <c r="N35">
        <v>0.27123942800094419</v>
      </c>
      <c r="O35">
        <v>0.83333333333333337</v>
      </c>
      <c r="P35">
        <v>0.79791896808658302</v>
      </c>
      <c r="W35">
        <v>5.381957530180177</v>
      </c>
      <c r="X35">
        <v>0.40537334634062133</v>
      </c>
      <c r="Y35">
        <v>0.83333333333333337</v>
      </c>
      <c r="Z35">
        <v>0.79967131695756766</v>
      </c>
      <c r="AG35">
        <v>8.4611460348552328</v>
      </c>
      <c r="AH35">
        <v>0.22277814565646245</v>
      </c>
      <c r="AI35">
        <v>0.83333333333333337</v>
      </c>
      <c r="AJ35">
        <v>0.79452532603767256</v>
      </c>
      <c r="AQ35">
        <v>2.5315957391699304</v>
      </c>
      <c r="AR35">
        <v>0.2979380465638336</v>
      </c>
      <c r="AS35">
        <v>0.83333333333333337</v>
      </c>
      <c r="AT35">
        <v>0.81915017816254954</v>
      </c>
      <c r="BA35">
        <v>-8.5301552072246984</v>
      </c>
      <c r="BB35">
        <v>9.7216076190681927E-3</v>
      </c>
      <c r="BC35">
        <v>0.83333333333333337</v>
      </c>
      <c r="BD35">
        <v>0.82348892935685292</v>
      </c>
      <c r="BK35">
        <v>20.551570903663794</v>
      </c>
      <c r="BL35">
        <v>3.4048002167037482E-2</v>
      </c>
      <c r="BM35">
        <v>0.83333333333333337</v>
      </c>
      <c r="BN35">
        <v>0.80623846949202027</v>
      </c>
      <c r="BU35">
        <v>22.426824296432141</v>
      </c>
      <c r="BV35">
        <v>2.6752573824806336E-2</v>
      </c>
      <c r="BW35">
        <v>0.83333333333333337</v>
      </c>
      <c r="BX35">
        <v>0.80418096023858543</v>
      </c>
      <c r="CE35">
        <v>9.9427962590692207</v>
      </c>
      <c r="CF35">
        <v>0.20264956762355388</v>
      </c>
      <c r="CG35">
        <v>0.83333333333333337</v>
      </c>
      <c r="CH35">
        <v>0.81005189669544397</v>
      </c>
      <c r="CO35">
        <v>9.0546168082941083</v>
      </c>
      <c r="CP35">
        <v>0.24543253622438141</v>
      </c>
      <c r="CQ35">
        <v>0.83333333333333337</v>
      </c>
      <c r="CR35">
        <v>0.81122429483116465</v>
      </c>
      <c r="CY35">
        <v>-6.0101286195699437</v>
      </c>
      <c r="CZ35">
        <v>2.3998921416803494E-2</v>
      </c>
      <c r="DA35">
        <v>0.83333333333333337</v>
      </c>
      <c r="DB35">
        <v>0.74270234291216364</v>
      </c>
      <c r="DI35">
        <v>-40.780127231532688</v>
      </c>
      <c r="DJ35">
        <v>1.7149826220006867E-3</v>
      </c>
      <c r="DK35">
        <v>0.83333333333333337</v>
      </c>
      <c r="DL35">
        <v>0.65091202848629859</v>
      </c>
      <c r="DS35">
        <v>4.9209194499743161</v>
      </c>
      <c r="DT35">
        <v>0.37851814711659509</v>
      </c>
      <c r="DU35">
        <v>0.83333333333333337</v>
      </c>
      <c r="DV35">
        <v>0.78590168133483329</v>
      </c>
    </row>
    <row r="36" spans="3:126" x14ac:dyDescent="0.25">
      <c r="C36">
        <v>7.9150571510905658</v>
      </c>
      <c r="D36">
        <v>0.22135349076579389</v>
      </c>
      <c r="E36">
        <v>0.8571428571428571</v>
      </c>
      <c r="F36">
        <v>0.80366791468720344</v>
      </c>
      <c r="M36">
        <v>7.9572720460640021</v>
      </c>
      <c r="N36">
        <v>0.26384845648653255</v>
      </c>
      <c r="O36">
        <v>0.8571428571428571</v>
      </c>
      <c r="P36">
        <v>0.82596516410164655</v>
      </c>
      <c r="W36">
        <v>5.5353927949243911</v>
      </c>
      <c r="X36">
        <v>0.40129963111879385</v>
      </c>
      <c r="Y36">
        <v>0.8571428571428571</v>
      </c>
      <c r="Z36">
        <v>0.8335994175910616</v>
      </c>
      <c r="AG36">
        <v>8.6712418038490444</v>
      </c>
      <c r="AH36">
        <v>0.21611382181766306</v>
      </c>
      <c r="AI36">
        <v>0.8571428571428571</v>
      </c>
      <c r="AJ36">
        <v>0.82062845031873588</v>
      </c>
      <c r="AQ36">
        <v>2.6788567493018025</v>
      </c>
      <c r="AR36">
        <v>0.30909481403821892</v>
      </c>
      <c r="AS36">
        <v>0.8571428571428571</v>
      </c>
      <c r="AT36">
        <v>0.85558864792115563</v>
      </c>
      <c r="BA36">
        <v>-8.3550361210444279</v>
      </c>
      <c r="BB36">
        <v>1.0266289770009816E-2</v>
      </c>
      <c r="BC36">
        <v>0.8571428571428571</v>
      </c>
      <c r="BD36">
        <v>0.86571335818835127</v>
      </c>
      <c r="BK36">
        <v>21.147923010514369</v>
      </c>
      <c r="BL36">
        <v>3.1349422666086861E-2</v>
      </c>
      <c r="BM36">
        <v>0.8571428571428571</v>
      </c>
      <c r="BN36">
        <v>0.83223732568264164</v>
      </c>
      <c r="BU36">
        <v>23.074734859462751</v>
      </c>
      <c r="BV36">
        <v>2.4646350604135486E-2</v>
      </c>
      <c r="BW36">
        <v>0.8571428571428571</v>
      </c>
      <c r="BX36">
        <v>0.82984259150543394</v>
      </c>
      <c r="CE36">
        <v>10.219143327333487</v>
      </c>
      <c r="CF36">
        <v>0.19290399794376673</v>
      </c>
      <c r="CG36">
        <v>0.8571428571428571</v>
      </c>
      <c r="CH36">
        <v>0.83652206355531644</v>
      </c>
      <c r="CO36">
        <v>9.3093617645323743</v>
      </c>
      <c r="CP36">
        <v>0.23460810478165581</v>
      </c>
      <c r="CQ36">
        <v>0.8571428571428571</v>
      </c>
      <c r="CR36">
        <v>0.83853001990524434</v>
      </c>
      <c r="CY36">
        <v>-5.8542242757651461</v>
      </c>
      <c r="CZ36">
        <v>2.5363719814149494E-2</v>
      </c>
      <c r="DA36">
        <v>0.8571428571428571</v>
      </c>
      <c r="DB36">
        <v>0.79224455423555729</v>
      </c>
      <c r="DI36">
        <v>-40.454138800578619</v>
      </c>
      <c r="DJ36">
        <v>1.7764957112432964E-3</v>
      </c>
      <c r="DK36">
        <v>0.8571428571428571</v>
      </c>
      <c r="DL36">
        <v>0.69154946812263529</v>
      </c>
      <c r="DS36">
        <v>5.0637138564637247</v>
      </c>
      <c r="DT36">
        <v>0.37628265265268485</v>
      </c>
      <c r="DU36">
        <v>0.8571428571428571</v>
      </c>
      <c r="DV36">
        <v>0.82179704750965321</v>
      </c>
    </row>
    <row r="37" spans="3:126" x14ac:dyDescent="0.25">
      <c r="C37">
        <v>8.1409678908937888</v>
      </c>
      <c r="D37">
        <v>0.21532185533239412</v>
      </c>
      <c r="E37">
        <v>0.88095238095238093</v>
      </c>
      <c r="F37">
        <v>0.81706646166907126</v>
      </c>
      <c r="M37">
        <v>8.1467980016933037</v>
      </c>
      <c r="N37">
        <v>0.25665888069223963</v>
      </c>
      <c r="O37">
        <v>0.88095238095238093</v>
      </c>
      <c r="P37">
        <v>0.84002765241217026</v>
      </c>
      <c r="W37">
        <v>5.6888280596686052</v>
      </c>
      <c r="X37">
        <v>0.39698390736281203</v>
      </c>
      <c r="Y37">
        <v>0.88095238095238093</v>
      </c>
      <c r="Z37">
        <v>0.85034608611907336</v>
      </c>
      <c r="AG37">
        <v>8.8813375728428561</v>
      </c>
      <c r="AH37">
        <v>0.20967476238316984</v>
      </c>
      <c r="AI37">
        <v>0.88095238095238093</v>
      </c>
      <c r="AJ37">
        <v>0.83381556962283521</v>
      </c>
      <c r="AQ37">
        <v>2.8261177594336746</v>
      </c>
      <c r="AR37">
        <v>0.31986688570034927</v>
      </c>
      <c r="AS37">
        <v>0.88095238095238093</v>
      </c>
      <c r="AT37">
        <v>0.87305686890842216</v>
      </c>
      <c r="BA37">
        <v>-8.1799170348641574</v>
      </c>
      <c r="BB37">
        <v>1.0841037237310329E-2</v>
      </c>
      <c r="BC37">
        <v>0.88095238095238093</v>
      </c>
      <c r="BD37">
        <v>0.88553767945629114</v>
      </c>
      <c r="BK37">
        <v>21.744275117364943</v>
      </c>
      <c r="BL37">
        <v>2.8917227830689642E-2</v>
      </c>
      <c r="BM37">
        <v>0.88095238095238093</v>
      </c>
      <c r="BN37">
        <v>0.84485856619223754</v>
      </c>
      <c r="BU37">
        <v>23.722645422493361</v>
      </c>
      <c r="BV37">
        <v>2.2748908964365142E-2</v>
      </c>
      <c r="BW37">
        <v>0.88095238095238093</v>
      </c>
      <c r="BX37">
        <v>0.84232365850834512</v>
      </c>
      <c r="CE37">
        <v>10.495490395597754</v>
      </c>
      <c r="CF37">
        <v>0.18365307984331505</v>
      </c>
      <c r="CG37">
        <v>0.88095238095238093</v>
      </c>
      <c r="CH37">
        <v>0.84954062641772998</v>
      </c>
      <c r="CO37">
        <v>9.5641067207706403</v>
      </c>
      <c r="CP37">
        <v>0.22424076592382139</v>
      </c>
      <c r="CQ37">
        <v>0.88095238095238093</v>
      </c>
      <c r="CR37">
        <v>0.85192907923298877</v>
      </c>
      <c r="CY37">
        <v>-5.6983199319603486</v>
      </c>
      <c r="CZ37">
        <v>2.6789755037354635E-2</v>
      </c>
      <c r="DA37">
        <v>0.88095238095238093</v>
      </c>
      <c r="DB37">
        <v>0.81750240257444429</v>
      </c>
      <c r="DI37">
        <v>-40.128150369624549</v>
      </c>
      <c r="DJ37">
        <v>1.840207218926655E-3</v>
      </c>
      <c r="DK37">
        <v>0.88095238095238093</v>
      </c>
      <c r="DL37">
        <v>0.71415225487505496</v>
      </c>
      <c r="DS37">
        <v>5.2065082629531334</v>
      </c>
      <c r="DT37">
        <v>0.37386529382195066</v>
      </c>
      <c r="DU37">
        <v>0.88095238095238093</v>
      </c>
      <c r="DV37">
        <v>0.83972921363058717</v>
      </c>
    </row>
    <row r="38" spans="3:126" x14ac:dyDescent="0.25">
      <c r="C38">
        <v>8.3668786306970109</v>
      </c>
      <c r="D38">
        <v>0.20945457522890396</v>
      </c>
      <c r="E38">
        <v>0.90476190476190477</v>
      </c>
      <c r="F38">
        <v>0.84349645855838551</v>
      </c>
      <c r="M38">
        <v>8.3363239573226053</v>
      </c>
      <c r="N38">
        <v>0.24966521280959489</v>
      </c>
      <c r="O38">
        <v>0.90476190476190477</v>
      </c>
      <c r="P38">
        <v>0.86717935812092051</v>
      </c>
      <c r="W38">
        <v>5.8422633244128193</v>
      </c>
      <c r="X38">
        <v>0.39244977717919216</v>
      </c>
      <c r="Y38">
        <v>0.90476190476190477</v>
      </c>
      <c r="Z38">
        <v>0.88197792184578683</v>
      </c>
      <c r="AG38">
        <v>9.0914333418366677</v>
      </c>
      <c r="AH38">
        <v>0.2034513109612574</v>
      </c>
      <c r="AI38">
        <v>0.90476190476190477</v>
      </c>
      <c r="AJ38">
        <v>0.85951620843132071</v>
      </c>
      <c r="AQ38">
        <v>2.9733787695655467</v>
      </c>
      <c r="AR38">
        <v>0.33021474495791703</v>
      </c>
      <c r="AS38">
        <v>0.90476190476190477</v>
      </c>
      <c r="AT38">
        <v>0.90490149568836997</v>
      </c>
      <c r="BA38">
        <v>-8.0047979486838869</v>
      </c>
      <c r="BB38">
        <v>1.144745718892002E-2</v>
      </c>
      <c r="BC38">
        <v>0.90476190476190477</v>
      </c>
      <c r="BD38">
        <v>0.92045580580295328</v>
      </c>
      <c r="BK38">
        <v>22.340627224215517</v>
      </c>
      <c r="BL38">
        <v>2.6720585530025782E-2</v>
      </c>
      <c r="BM38">
        <v>0.90476190476190477</v>
      </c>
      <c r="BN38">
        <v>0.86849100069366869</v>
      </c>
      <c r="BU38">
        <v>24.370555985523971</v>
      </c>
      <c r="BV38">
        <v>2.1035739288841195E-2</v>
      </c>
      <c r="BW38">
        <v>0.90476190476190477</v>
      </c>
      <c r="BX38">
        <v>0.86574735289526528</v>
      </c>
      <c r="CE38">
        <v>10.77183746386202</v>
      </c>
      <c r="CF38">
        <v>0.17487451632639653</v>
      </c>
      <c r="CG38">
        <v>0.90476190476190477</v>
      </c>
      <c r="CH38">
        <v>0.87421428984597815</v>
      </c>
      <c r="CO38">
        <v>9.8188516770089063</v>
      </c>
      <c r="CP38">
        <v>0.21432004492081017</v>
      </c>
      <c r="CQ38">
        <v>0.90476190476190477</v>
      </c>
      <c r="CR38">
        <v>0.87724383663782679</v>
      </c>
      <c r="CY38">
        <v>-5.542415588155551</v>
      </c>
      <c r="CZ38">
        <v>2.8278678475837309E-2</v>
      </c>
      <c r="DA38">
        <v>0.90476190476190477</v>
      </c>
      <c r="DB38">
        <v>0.866117473681979</v>
      </c>
      <c r="DI38">
        <v>-39.80216193867048</v>
      </c>
      <c r="DJ38">
        <v>1.9061951329350756E-3</v>
      </c>
      <c r="DK38">
        <v>0.90476190476190477</v>
      </c>
      <c r="DL38">
        <v>0.76264286063799769</v>
      </c>
      <c r="DS38">
        <v>5.3493026694425421</v>
      </c>
      <c r="DT38">
        <v>0.37127743185161549</v>
      </c>
      <c r="DU38">
        <v>0.90476190476190477</v>
      </c>
      <c r="DV38">
        <v>0.8739821479574561</v>
      </c>
    </row>
    <row r="39" spans="3:126" x14ac:dyDescent="0.25">
      <c r="C39">
        <v>8.5927893705002329</v>
      </c>
      <c r="D39">
        <v>0.20374717195612227</v>
      </c>
      <c r="E39">
        <v>0.9285714285714286</v>
      </c>
      <c r="F39">
        <v>0.86113846162884478</v>
      </c>
      <c r="M39">
        <v>8.525849912951907</v>
      </c>
      <c r="N39">
        <v>0.24286211456678033</v>
      </c>
      <c r="O39">
        <v>0.9285714285714286</v>
      </c>
      <c r="P39">
        <v>0.88482674881325696</v>
      </c>
      <c r="W39">
        <v>5.9956985891570334</v>
      </c>
      <c r="X39">
        <v>0.38771937680429697</v>
      </c>
      <c r="Y39">
        <v>0.9285714285714286</v>
      </c>
      <c r="Z39">
        <v>0.90188850150935429</v>
      </c>
      <c r="AG39">
        <v>9.3015291108304794</v>
      </c>
      <c r="AH39">
        <v>0.1974344063595502</v>
      </c>
      <c r="AI39">
        <v>0.9285714285714286</v>
      </c>
      <c r="AJ39">
        <v>0.87643140375670781</v>
      </c>
      <c r="AQ39">
        <v>3.1206397796974188</v>
      </c>
      <c r="AR39">
        <v>0.34010244187447197</v>
      </c>
      <c r="AS39">
        <v>0.9285714285714286</v>
      </c>
      <c r="AT39">
        <v>0.92402668672552235</v>
      </c>
      <c r="BA39">
        <v>-7.8296788625036156</v>
      </c>
      <c r="BB39">
        <v>1.2087236621385219E-2</v>
      </c>
      <c r="BC39">
        <v>0.9285714285714286</v>
      </c>
      <c r="BD39">
        <v>0.94031517839352985</v>
      </c>
      <c r="BK39">
        <v>22.936979331066091</v>
      </c>
      <c r="BL39">
        <v>2.4732678265176514E-2</v>
      </c>
      <c r="BM39">
        <v>0.9285714285714286</v>
      </c>
      <c r="BN39">
        <v>0.88337732352861453</v>
      </c>
      <c r="BU39">
        <v>25.018466548554581</v>
      </c>
      <c r="BV39">
        <v>1.9485604663999345E-2</v>
      </c>
      <c r="BW39">
        <v>0.9285714285714286</v>
      </c>
      <c r="BX39">
        <v>0.88054675821922868</v>
      </c>
      <c r="CE39">
        <v>11.048184532126287</v>
      </c>
      <c r="CF39">
        <v>0.16654616527800783</v>
      </c>
      <c r="CG39">
        <v>0.9285714285714286</v>
      </c>
      <c r="CH39">
        <v>0.88994446090660206</v>
      </c>
      <c r="CO39">
        <v>10.073596633247172</v>
      </c>
      <c r="CP39">
        <v>0.20483387584765239</v>
      </c>
      <c r="CQ39">
        <v>0.9285714285714286</v>
      </c>
      <c r="CR39">
        <v>0.89330921595917256</v>
      </c>
      <c r="CY39">
        <v>-5.3865112443507535</v>
      </c>
      <c r="CZ39">
        <v>2.9832115361236183E-2</v>
      </c>
      <c r="DA39">
        <v>0.9285714285714286</v>
      </c>
      <c r="DB39">
        <v>0.8967604226294319</v>
      </c>
      <c r="DI39">
        <v>-39.47617350771641</v>
      </c>
      <c r="DJ39">
        <v>1.9745401650629983E-3</v>
      </c>
      <c r="DK39">
        <v>0.9285714285714286</v>
      </c>
      <c r="DL39">
        <v>0.79793026347424567</v>
      </c>
      <c r="DS39">
        <v>5.4920970759319507</v>
      </c>
      <c r="DT39">
        <v>0.3685298943065875</v>
      </c>
      <c r="DU39">
        <v>0.9285714285714286</v>
      </c>
      <c r="DV39">
        <v>0.8957823389387447</v>
      </c>
    </row>
    <row r="40" spans="3:126" x14ac:dyDescent="0.25">
      <c r="C40">
        <v>8.818700110303455</v>
      </c>
      <c r="D40">
        <v>0.19819528904894992</v>
      </c>
      <c r="E40">
        <v>0.95238095238095233</v>
      </c>
      <c r="F40">
        <v>0.87264008630276746</v>
      </c>
      <c r="M40">
        <v>8.7153758685812086</v>
      </c>
      <c r="N40">
        <v>0.23624439315392362</v>
      </c>
      <c r="O40">
        <v>0.95238095238095233</v>
      </c>
      <c r="P40">
        <v>0.89610520442822572</v>
      </c>
      <c r="W40">
        <v>6.1491338539012474</v>
      </c>
      <c r="X40">
        <v>0.38281345935346794</v>
      </c>
      <c r="Y40">
        <v>0.95238095238095233</v>
      </c>
      <c r="Z40">
        <v>0.91427165243172981</v>
      </c>
      <c r="AG40">
        <v>9.5116248798242911</v>
      </c>
      <c r="AH40">
        <v>0.19161552901013834</v>
      </c>
      <c r="AI40">
        <v>0.95238095238095233</v>
      </c>
      <c r="AJ40">
        <v>0.88735067564286396</v>
      </c>
      <c r="AQ40">
        <v>3.2679007898292909</v>
      </c>
      <c r="AR40">
        <v>0.34949773969166897</v>
      </c>
      <c r="AS40">
        <v>0.95238095238095233</v>
      </c>
      <c r="AT40">
        <v>0.935496837711701</v>
      </c>
      <c r="BA40">
        <v>-7.6545597763233442</v>
      </c>
      <c r="BB40">
        <v>1.2762145608465458E-2</v>
      </c>
      <c r="BC40">
        <v>0.95238095238095233</v>
      </c>
      <c r="BD40">
        <v>0.95167211731505585</v>
      </c>
      <c r="BK40">
        <v>23.533331437916665</v>
      </c>
      <c r="BL40">
        <v>2.293013418294412E-2</v>
      </c>
      <c r="BM40">
        <v>0.95238095238095233</v>
      </c>
      <c r="BN40">
        <v>0.89272276116515403</v>
      </c>
      <c r="BU40">
        <v>25.666377111585192</v>
      </c>
      <c r="BV40">
        <v>1.8080058495177905E-2</v>
      </c>
      <c r="BW40">
        <v>0.95238095238095233</v>
      </c>
      <c r="BX40">
        <v>0.88985917008650595</v>
      </c>
      <c r="CE40">
        <v>11.324531600390554</v>
      </c>
      <c r="CF40">
        <v>0.1586462490584806</v>
      </c>
      <c r="CG40">
        <v>0.95238095238095233</v>
      </c>
      <c r="CH40">
        <v>0.89988401662001616</v>
      </c>
      <c r="CO40">
        <v>10.328341589485438</v>
      </c>
      <c r="CP40">
        <v>0.19576903106031349</v>
      </c>
      <c r="CQ40">
        <v>0.95238095238095233</v>
      </c>
      <c r="CR40">
        <v>0.90342190948229917</v>
      </c>
      <c r="CY40">
        <v>-5.2306069005459559</v>
      </c>
      <c r="CZ40">
        <v>3.1451659233219513E-2</v>
      </c>
      <c r="DA40">
        <v>0.95238095238095233</v>
      </c>
      <c r="DB40">
        <v>0.91549869555984686</v>
      </c>
      <c r="DI40">
        <v>-39.150185076762341</v>
      </c>
      <c r="DJ40">
        <v>2.0453258430078555E-3</v>
      </c>
      <c r="DK40">
        <v>0.95238095238095233</v>
      </c>
      <c r="DL40">
        <v>0.82211205270219567</v>
      </c>
      <c r="DS40">
        <v>5.6348914824213594</v>
      </c>
      <c r="DT40">
        <v>0.36563300935586163</v>
      </c>
      <c r="DU40">
        <v>0.95238095238095233</v>
      </c>
      <c r="DV40">
        <v>0.90942027411755799</v>
      </c>
    </row>
    <row r="41" spans="3:126" x14ac:dyDescent="0.25">
      <c r="C41">
        <v>9.0446108501066771</v>
      </c>
      <c r="D41">
        <v>0.19279468875109695</v>
      </c>
      <c r="E41">
        <v>0.97619047619047616</v>
      </c>
      <c r="F41">
        <v>0.92830879159556234</v>
      </c>
      <c r="M41">
        <v>8.9049018242105102</v>
      </c>
      <c r="N41">
        <v>0.22980699725942247</v>
      </c>
      <c r="O41">
        <v>0.97619047619047616</v>
      </c>
      <c r="P41">
        <v>0.94762601361732757</v>
      </c>
      <c r="W41">
        <v>6.3025691186454615</v>
      </c>
      <c r="X41">
        <v>0.37775147264945724</v>
      </c>
      <c r="Y41">
        <v>0.97619047619047616</v>
      </c>
      <c r="Z41">
        <v>0.96585286030647266</v>
      </c>
      <c r="AG41">
        <v>9.7217206488181027</v>
      </c>
      <c r="AH41">
        <v>0.18598665380834292</v>
      </c>
      <c r="AI41">
        <v>0.97619047619047616</v>
      </c>
      <c r="AJ41">
        <v>0.93885026970190721</v>
      </c>
      <c r="AQ41">
        <v>3.415161799961163</v>
      </c>
      <c r="AR41">
        <v>0.35837221106514461</v>
      </c>
      <c r="AS41">
        <v>0.97619047619047616</v>
      </c>
      <c r="AT41">
        <v>0.97865541140943579</v>
      </c>
      <c r="BA41">
        <v>-7.4794406901430728</v>
      </c>
      <c r="BB41">
        <v>1.3474040593509236E-2</v>
      </c>
      <c r="BC41">
        <v>0.97619047619047616</v>
      </c>
      <c r="BD41">
        <v>0.9886019875805625</v>
      </c>
      <c r="BK41">
        <v>24.129683544767239</v>
      </c>
      <c r="BL41">
        <v>2.1292543129324982E-2</v>
      </c>
      <c r="BM41">
        <v>0.97619047619047616</v>
      </c>
      <c r="BN41">
        <v>0.93453792552540105</v>
      </c>
      <c r="BU41">
        <v>26.314287674615802</v>
      </c>
      <c r="BV41">
        <v>1.6803038664327613E-2</v>
      </c>
      <c r="BW41">
        <v>0.97619047619047616</v>
      </c>
      <c r="BX41">
        <v>0.93180637031588665</v>
      </c>
      <c r="CE41">
        <v>11.60087866865482</v>
      </c>
      <c r="CF41">
        <v>0.15115351079020473</v>
      </c>
      <c r="CG41">
        <v>0.97619047619047616</v>
      </c>
      <c r="CH41">
        <v>0.94459388634431296</v>
      </c>
      <c r="CO41">
        <v>10.583086545723704</v>
      </c>
      <c r="CP41">
        <v>0.18711147250302212</v>
      </c>
      <c r="CQ41">
        <v>0.97619047619047616</v>
      </c>
      <c r="CR41">
        <v>0.94834080572331703</v>
      </c>
      <c r="CY41">
        <v>-5.0747025567411583</v>
      </c>
      <c r="CZ41">
        <v>3.3138866199021115E-2</v>
      </c>
      <c r="DA41">
        <v>0.97619047619047616</v>
      </c>
      <c r="DB41">
        <v>0.98301970579552855</v>
      </c>
      <c r="DI41">
        <v>-38.824196645808271</v>
      </c>
      <c r="DJ41">
        <v>2.1186386052352156E-3</v>
      </c>
      <c r="DK41">
        <v>0.97619047619047616</v>
      </c>
      <c r="DL41">
        <v>0.94355102091304388</v>
      </c>
      <c r="DS41">
        <v>5.7776858889107681</v>
      </c>
      <c r="DT41">
        <v>0.36259663639667583</v>
      </c>
      <c r="DU41">
        <v>0.97619047619047616</v>
      </c>
      <c r="DV41">
        <v>0.96635971254068709</v>
      </c>
    </row>
    <row r="42" spans="3:126" x14ac:dyDescent="0.25">
      <c r="C42">
        <v>9.2705215899098992</v>
      </c>
      <c r="D42">
        <v>0.18754124878039968</v>
      </c>
      <c r="E42">
        <v>1</v>
      </c>
      <c r="F42">
        <v>0.98559384112168191</v>
      </c>
      <c r="M42">
        <v>9.0944277798398119</v>
      </c>
      <c r="N42">
        <v>0.22354501321427483</v>
      </c>
      <c r="O42">
        <v>0</v>
      </c>
      <c r="P42">
        <v>0.99226598209336858</v>
      </c>
      <c r="W42">
        <v>6.4560043833896756</v>
      </c>
      <c r="X42">
        <v>0.3725516324872406</v>
      </c>
      <c r="Y42">
        <v>1</v>
      </c>
      <c r="Z42">
        <v>0.99772912654199364</v>
      </c>
      <c r="AG42">
        <v>9.9318164178119144</v>
      </c>
      <c r="AH42">
        <v>0.18054020843209012</v>
      </c>
      <c r="AI42">
        <v>1</v>
      </c>
      <c r="AJ42">
        <v>0.9886425100727595</v>
      </c>
      <c r="AQ42">
        <v>3.5624228100930351</v>
      </c>
      <c r="AR42">
        <v>0.36670128675696934</v>
      </c>
      <c r="AS42">
        <v>1</v>
      </c>
      <c r="AT42">
        <v>0.99907659389895442</v>
      </c>
      <c r="BA42">
        <v>-7.3043216039628014</v>
      </c>
      <c r="BB42">
        <v>1.4224867713276242E-2</v>
      </c>
      <c r="BC42">
        <v>1</v>
      </c>
      <c r="BD42">
        <v>0.99981650525933685</v>
      </c>
      <c r="BK42">
        <v>24.726035651617813</v>
      </c>
      <c r="BL42">
        <v>1.9802044854220002E-2</v>
      </c>
      <c r="BM42">
        <v>1</v>
      </c>
      <c r="BN42">
        <v>0.97592220934852103</v>
      </c>
      <c r="BU42">
        <v>26.962198237646412</v>
      </c>
      <c r="BV42">
        <v>1.5640525471234214E-2</v>
      </c>
      <c r="BW42">
        <v>1</v>
      </c>
      <c r="BX42">
        <v>0.97412307259339415</v>
      </c>
      <c r="CE42">
        <v>11.877225736919087</v>
      </c>
      <c r="CF42">
        <v>0.14404732813426704</v>
      </c>
      <c r="CG42">
        <v>1</v>
      </c>
      <c r="CH42">
        <v>0.98613182084187778</v>
      </c>
      <c r="CO42">
        <v>10.83783150196197</v>
      </c>
      <c r="CP42">
        <v>0.17884663789984667</v>
      </c>
      <c r="CQ42">
        <v>1</v>
      </c>
      <c r="CR42">
        <v>0.98824893152867177</v>
      </c>
      <c r="CY42">
        <v>-4.9187982129363608</v>
      </c>
      <c r="CZ42">
        <v>3.4895248996983749E-2</v>
      </c>
      <c r="DA42">
        <v>1</v>
      </c>
      <c r="DB42">
        <v>0.999986730893627</v>
      </c>
      <c r="DI42">
        <v>-38.498208214854202</v>
      </c>
      <c r="DJ42">
        <v>2.1945678987878884E-3</v>
      </c>
      <c r="DK42">
        <v>1</v>
      </c>
      <c r="DL42">
        <v>0.99999341991537616</v>
      </c>
      <c r="DS42">
        <v>5.9204802954001767</v>
      </c>
      <c r="DT42">
        <v>0.35943019354340949</v>
      </c>
      <c r="DU42">
        <v>1</v>
      </c>
      <c r="DV42">
        <v>0.99865765968142539</v>
      </c>
    </row>
    <row r="43" spans="3:126" x14ac:dyDescent="0.25">
      <c r="C43">
        <v>9.4964323297131212</v>
      </c>
      <c r="D43">
        <v>0.18243095918228008</v>
      </c>
      <c r="M43">
        <v>9.2839537354691135</v>
      </c>
      <c r="N43">
        <v>0.21745366124147197</v>
      </c>
      <c r="W43">
        <v>6.6094396481338897</v>
      </c>
      <c r="X43">
        <v>0.36723099165687934</v>
      </c>
      <c r="AG43">
        <v>10.141912186805726</v>
      </c>
      <c r="AH43">
        <v>0.1752690363655002</v>
      </c>
      <c r="AQ43">
        <v>3.7096838202249072</v>
      </c>
      <c r="AR43">
        <v>0.37446426004852018</v>
      </c>
      <c r="BA43">
        <v>-7.12920251778253</v>
      </c>
      <c r="BB43">
        <v>1.5016666138747664E-2</v>
      </c>
      <c r="BK43">
        <v>25.322387758468388</v>
      </c>
      <c r="BL43">
        <v>1.8442978328605024E-2</v>
      </c>
      <c r="BU43">
        <v>27.610108800677022</v>
      </c>
      <c r="BV43">
        <v>1.4580252769190141E-2</v>
      </c>
      <c r="CE43">
        <v>12.153572805183353</v>
      </c>
      <c r="CF43">
        <v>0.13730779327095649</v>
      </c>
      <c r="CO43">
        <v>11.092576458200236</v>
      </c>
      <c r="CP43">
        <v>0.17095967275646659</v>
      </c>
      <c r="CY43">
        <v>-4.7628938691315632</v>
      </c>
      <c r="CZ43">
        <v>3.6722270875813055E-2</v>
      </c>
      <c r="DI43">
        <v>-38.172219783900132</v>
      </c>
      <c r="DJ43">
        <v>2.2732062801110505E-3</v>
      </c>
      <c r="DS43">
        <v>6.0632747018895854</v>
      </c>
      <c r="DT43">
        <v>0.35614268240752084</v>
      </c>
    </row>
    <row r="44" spans="3:126" x14ac:dyDescent="0.25">
      <c r="C44">
        <v>9.7223430695163433</v>
      </c>
      <c r="D44">
        <v>0.17745991926894442</v>
      </c>
      <c r="M44">
        <v>9.4734796910984151</v>
      </c>
      <c r="N44">
        <v>0.21152829180759061</v>
      </c>
      <c r="W44">
        <v>6.7628749128781038</v>
      </c>
      <c r="X44">
        <v>0.36180550501541719</v>
      </c>
      <c r="AG44">
        <v>10.352007955799538</v>
      </c>
      <c r="AH44">
        <v>0.17016636397744636</v>
      </c>
      <c r="AQ44">
        <v>3.8569448303567793</v>
      </c>
      <c r="AR44">
        <v>0.3816442505348841</v>
      </c>
      <c r="BA44">
        <v>-6.9540834316022586</v>
      </c>
      <c r="BB44">
        <v>1.5851571416077598E-2</v>
      </c>
      <c r="BK44">
        <v>25.918739865318962</v>
      </c>
      <c r="BL44">
        <v>1.7201582779289157E-2</v>
      </c>
      <c r="BU44">
        <v>28.258019363707632</v>
      </c>
      <c r="BV44">
        <v>1.3611463516226748E-2</v>
      </c>
      <c r="CE44">
        <v>12.42991987344762</v>
      </c>
      <c r="CF44">
        <v>0.13091576611568295</v>
      </c>
      <c r="CO44">
        <v>11.347321414438502</v>
      </c>
      <c r="CP44">
        <v>0.16343561731297263</v>
      </c>
      <c r="CY44">
        <v>-4.6069895253267656</v>
      </c>
      <c r="CZ44">
        <v>3.8621339302685478E-2</v>
      </c>
      <c r="DI44">
        <v>-37.846231352946063</v>
      </c>
      <c r="DJ44">
        <v>2.354649518965525E-3</v>
      </c>
      <c r="DS44">
        <v>6.2060691083789941</v>
      </c>
      <c r="DT44">
        <v>0.35274271052844935</v>
      </c>
    </row>
    <row r="45" spans="3:126" x14ac:dyDescent="0.25">
      <c r="C45">
        <v>9.9482538093195654</v>
      </c>
      <c r="D45">
        <v>0.17262433464198529</v>
      </c>
      <c r="M45">
        <v>9.6630056467277168</v>
      </c>
      <c r="N45">
        <v>0.20576438207380143</v>
      </c>
      <c r="W45">
        <v>6.9163101776223179</v>
      </c>
      <c r="X45">
        <v>0.35629009087208779</v>
      </c>
      <c r="AG45">
        <v>10.562103724793349</v>
      </c>
      <c r="AH45">
        <v>0.16522577110960229</v>
      </c>
      <c r="AQ45">
        <v>4.0042058404886518</v>
      </c>
      <c r="AR45">
        <v>0.38822813124270272</v>
      </c>
      <c r="BA45">
        <v>-6.7789643454219872</v>
      </c>
      <c r="BB45">
        <v>1.6731818788185256E-2</v>
      </c>
      <c r="BK45">
        <v>26.515091972169536</v>
      </c>
      <c r="BL45">
        <v>1.6065742480277371E-2</v>
      </c>
      <c r="BU45">
        <v>28.905929926738242</v>
      </c>
      <c r="BV45">
        <v>1.2724702466020879E-2</v>
      </c>
      <c r="CE45">
        <v>12.706266941711887</v>
      </c>
      <c r="CF45">
        <v>0.12485290644257106</v>
      </c>
      <c r="CO45">
        <v>11.602066370676768</v>
      </c>
      <c r="CP45">
        <v>0.15625955609187084</v>
      </c>
      <c r="CY45">
        <v>-4.4510851815219681</v>
      </c>
      <c r="CZ45">
        <v>4.059379951480465E-2</v>
      </c>
      <c r="DI45">
        <v>-37.520242921991994</v>
      </c>
      <c r="DJ45">
        <v>2.4389967055014825E-3</v>
      </c>
      <c r="DS45">
        <v>6.3488635148684027</v>
      </c>
      <c r="DT45">
        <v>0.34923851176054321</v>
      </c>
    </row>
    <row r="46" spans="3:126" x14ac:dyDescent="0.25">
      <c r="C46">
        <v>10.174164549122787</v>
      </c>
      <c r="D46">
        <v>0.16792051429611454</v>
      </c>
      <c r="M46">
        <v>9.8525316023570184</v>
      </c>
      <c r="N46">
        <v>0.20015753244358209</v>
      </c>
      <c r="W46">
        <v>7.069745442366532</v>
      </c>
      <c r="X46">
        <v>0.35069868892771611</v>
      </c>
      <c r="AG46">
        <v>10.772199493787161</v>
      </c>
      <c r="AH46">
        <v>0.16044116471362621</v>
      </c>
      <c r="AQ46">
        <v>4.1514668506205243</v>
      </c>
      <c r="AR46">
        <v>0.39420642318684285</v>
      </c>
      <c r="BA46">
        <v>-6.6038452592417158</v>
      </c>
      <c r="BB46">
        <v>1.765974647454991E-2</v>
      </c>
      <c r="BK46">
        <v>27.11144407902011</v>
      </c>
      <c r="BL46">
        <v>1.5024768574447938E-2</v>
      </c>
      <c r="BU46">
        <v>29.553840489768852</v>
      </c>
      <c r="BV46">
        <v>1.1911639966531561E-2</v>
      </c>
      <c r="CE46">
        <v>12.982614009976153</v>
      </c>
      <c r="CF46">
        <v>0.11910168948900796</v>
      </c>
      <c r="CO46">
        <v>11.856811326915034</v>
      </c>
      <c r="CP46">
        <v>0.14941673643162423</v>
      </c>
      <c r="CY46">
        <v>-4.2951808377171705</v>
      </c>
      <c r="CZ46">
        <v>4.2640927930456665E-2</v>
      </c>
      <c r="DI46">
        <v>-37.194254491037924</v>
      </c>
      <c r="DJ46">
        <v>2.5263503605644851E-3</v>
      </c>
      <c r="DS46">
        <v>6.4916579213578114</v>
      </c>
      <c r="DT46">
        <v>0.34563796487551685</v>
      </c>
    </row>
    <row r="47" spans="3:126" x14ac:dyDescent="0.25">
      <c r="C47">
        <v>10.40007528892601</v>
      </c>
      <c r="D47">
        <v>0.1633448678018164</v>
      </c>
      <c r="M47">
        <v>10.04205755798632</v>
      </c>
      <c r="N47">
        <v>0.19470346320450269</v>
      </c>
      <c r="W47">
        <v>7.2231807071107461</v>
      </c>
      <c r="X47">
        <v>0.34504431498861732</v>
      </c>
      <c r="AG47">
        <v>10.982295262780973</v>
      </c>
      <c r="AH47">
        <v>0.1558067551473073</v>
      </c>
      <c r="AQ47">
        <v>4.2987278607523969</v>
      </c>
      <c r="AR47">
        <v>0.39957316155791078</v>
      </c>
      <c r="BA47">
        <v>-6.4287261730614444</v>
      </c>
      <c r="BB47">
        <v>1.8637798883526402E-2</v>
      </c>
      <c r="BK47">
        <v>27.707796185870684</v>
      </c>
      <c r="BL47">
        <v>1.4069212252899222E-2</v>
      </c>
      <c r="BU47">
        <v>30.201751052799462</v>
      </c>
      <c r="BV47">
        <v>1.1164921861957024E-2</v>
      </c>
      <c r="CE47">
        <v>13.25896107824042</v>
      </c>
      <c r="CF47">
        <v>0.11364540872534848</v>
      </c>
      <c r="CO47">
        <v>12.1115562831533</v>
      </c>
      <c r="CP47">
        <v>0.14289266134620715</v>
      </c>
      <c r="CY47">
        <v>-4.139276493912373</v>
      </c>
      <c r="CZ47">
        <v>4.476392543706488E-2</v>
      </c>
      <c r="DI47">
        <v>-36.868266060083855</v>
      </c>
      <c r="DJ47">
        <v>2.6168165493055673E-3</v>
      </c>
      <c r="DS47">
        <v>6.6344523278472201</v>
      </c>
      <c r="DT47">
        <v>0.34194861060195508</v>
      </c>
    </row>
    <row r="48" spans="3:126" x14ac:dyDescent="0.25">
      <c r="C48">
        <v>10.625986028729232</v>
      </c>
      <c r="D48">
        <v>0.15889390256477001</v>
      </c>
      <c r="M48">
        <v>10.231583513615622</v>
      </c>
      <c r="N48">
        <v>0.18939801126151759</v>
      </c>
      <c r="W48">
        <v>7.3766159718549602</v>
      </c>
      <c r="X48">
        <v>0.33933911265709821</v>
      </c>
      <c r="AG48">
        <v>11.192391031774784</v>
      </c>
      <c r="AH48">
        <v>0.15131703479763106</v>
      </c>
      <c r="AQ48">
        <v>4.4459888708842694</v>
      </c>
      <c r="AR48">
        <v>0.40432573772378511</v>
      </c>
      <c r="BA48">
        <v>-6.2536070868811731</v>
      </c>
      <c r="BB48">
        <v>1.9668529727925925E-2</v>
      </c>
      <c r="BK48">
        <v>28.304148292721258</v>
      </c>
      <c r="BL48">
        <v>1.3190704512798555E-2</v>
      </c>
      <c r="BU48">
        <v>30.849661615830072</v>
      </c>
      <c r="BV48">
        <v>1.0478041341537493E-2</v>
      </c>
      <c r="CE48">
        <v>13.535308146504686</v>
      </c>
      <c r="CF48">
        <v>0.10846816875432215</v>
      </c>
      <c r="CO48">
        <v>12.366301239391566</v>
      </c>
      <c r="CP48">
        <v>0.13667316117236056</v>
      </c>
      <c r="CY48">
        <v>-3.9833721501075749</v>
      </c>
      <c r="CZ48">
        <v>4.6963910575184092E-2</v>
      </c>
      <c r="DI48">
        <v>-36.542277629129785</v>
      </c>
      <c r="DJ48">
        <v>2.7105049981663164E-3</v>
      </c>
      <c r="DS48">
        <v>6.7772467343366287</v>
      </c>
      <c r="DT48">
        <v>0.33817766729156579</v>
      </c>
    </row>
    <row r="49" spans="3:124" x14ac:dyDescent="0.25">
      <c r="C49">
        <v>10.851896768532454</v>
      </c>
      <c r="D49">
        <v>0.15456422115994919</v>
      </c>
      <c r="M49">
        <v>10.421109469244923</v>
      </c>
      <c r="N49">
        <v>0.18423712695927216</v>
      </c>
      <c r="W49">
        <v>7.5300512365991743</v>
      </c>
      <c r="X49">
        <v>0.33359440218450132</v>
      </c>
      <c r="AG49">
        <v>11.402486800768596</v>
      </c>
      <c r="AH49">
        <v>0.14696675874708828</v>
      </c>
      <c r="AQ49">
        <v>4.593249881016142</v>
      </c>
      <c r="AR49">
        <v>0.40846472114574905</v>
      </c>
      <c r="BA49">
        <v>-6.0784880007009017</v>
      </c>
      <c r="BB49">
        <v>2.0754605010684102E-2</v>
      </c>
      <c r="BK49">
        <v>28.900500399571833</v>
      </c>
      <c r="BL49">
        <v>1.2381818468893753E-2</v>
      </c>
      <c r="BU49">
        <v>31.497572178860683</v>
      </c>
      <c r="BV49">
        <v>9.8452292782695988E-3</v>
      </c>
      <c r="CE49">
        <v>13.811655214768953</v>
      </c>
      <c r="CF49">
        <v>0.10355487072190402</v>
      </c>
      <c r="CO49">
        <v>12.621046195629832</v>
      </c>
      <c r="CP49">
        <v>0.13074444773079888</v>
      </c>
      <c r="CY49">
        <v>-3.8274678063027769</v>
      </c>
      <c r="CZ49">
        <v>4.9241912638789929E-2</v>
      </c>
      <c r="DI49">
        <v>-36.216289198175716</v>
      </c>
      <c r="DJ49">
        <v>2.8075292153091264E-3</v>
      </c>
      <c r="DS49">
        <v>6.9200411408260374</v>
      </c>
      <c r="DT49">
        <v>0.33433204537513878</v>
      </c>
    </row>
    <row r="50" spans="3:124" x14ac:dyDescent="0.25">
      <c r="C50">
        <v>11.077807508335676</v>
      </c>
      <c r="D50">
        <v>0.15035251873836603</v>
      </c>
      <c r="M50">
        <v>10.610635424874225</v>
      </c>
      <c r="N50">
        <v>0.17921687099099792</v>
      </c>
      <c r="W50">
        <v>7.6834865013433884</v>
      </c>
      <c r="X50">
        <v>0.32782072665831247</v>
      </c>
      <c r="AG50">
        <v>11.612582569762408</v>
      </c>
      <c r="AH50">
        <v>0.1427509272399671</v>
      </c>
      <c r="AQ50">
        <v>4.7405108911480145</v>
      </c>
      <c r="AR50">
        <v>0.41199366516522923</v>
      </c>
      <c r="BA50">
        <v>-5.9033689145206303</v>
      </c>
      <c r="BB50">
        <v>2.1898805843143288E-2</v>
      </c>
      <c r="BK50">
        <v>29.496852506422407</v>
      </c>
      <c r="BL50">
        <v>1.163595082879177E-2</v>
      </c>
      <c r="BU50">
        <v>32.145482741891293</v>
      </c>
      <c r="BV50">
        <v>9.261360177876302E-3</v>
      </c>
      <c r="CE50">
        <v>14.088002283033219</v>
      </c>
      <c r="CF50">
        <v>9.8891192149311566E-2</v>
      </c>
      <c r="CO50">
        <v>12.875791151868098</v>
      </c>
      <c r="CP50">
        <v>0.12509315411218594</v>
      </c>
      <c r="CY50">
        <v>-3.6715634624979789</v>
      </c>
      <c r="CZ50">
        <v>5.1598864713606363E-2</v>
      </c>
      <c r="DI50">
        <v>-35.890300767221646</v>
      </c>
      <c r="DJ50">
        <v>2.9080066145616857E-3</v>
      </c>
      <c r="DS50">
        <v>7.062835547315446</v>
      </c>
      <c r="DT50">
        <v>0.33041836074860337</v>
      </c>
    </row>
    <row r="51" spans="3:124" x14ac:dyDescent="0.25">
      <c r="C51">
        <v>11.303718248138898</v>
      </c>
      <c r="D51">
        <v>0.14625558050447679</v>
      </c>
      <c r="M51">
        <v>10.800161380503527</v>
      </c>
      <c r="N51">
        <v>0.17433341139163669</v>
      </c>
      <c r="W51">
        <v>7.8369217660876025</v>
      </c>
      <c r="X51">
        <v>0.32202789568193435</v>
      </c>
      <c r="AG51">
        <v>11.822678338756219</v>
      </c>
      <c r="AH51">
        <v>0.13866476973927983</v>
      </c>
      <c r="AQ51">
        <v>4.887771901279887</v>
      </c>
      <c r="AR51">
        <v>0.41491890042200896</v>
      </c>
      <c r="BA51">
        <v>-5.7282498283403589</v>
      </c>
      <c r="BB51">
        <v>2.3104031053788762E-2</v>
      </c>
      <c r="BK51">
        <v>30.093204613272981</v>
      </c>
      <c r="BL51">
        <v>1.0947219675524667E-2</v>
      </c>
      <c r="BU51">
        <v>32.793393304921899</v>
      </c>
      <c r="BV51">
        <v>8.721871335098462E-3</v>
      </c>
      <c r="CE51">
        <v>14.364349351297486</v>
      </c>
      <c r="CF51">
        <v>9.4463562713296478E-2</v>
      </c>
      <c r="CO51">
        <v>13.130536108106364</v>
      </c>
      <c r="CP51">
        <v>0.11970636268368599</v>
      </c>
      <c r="CY51">
        <v>-3.5156591186931809</v>
      </c>
      <c r="CZ51">
        <v>5.4035596676560251E-2</v>
      </c>
      <c r="DI51">
        <v>-35.564312336267577</v>
      </c>
      <c r="DJ51">
        <v>3.0120586429432622E-3</v>
      </c>
      <c r="DS51">
        <v>7.2056299538048547</v>
      </c>
      <c r="DT51">
        <v>0.32644294721047207</v>
      </c>
    </row>
    <row r="52" spans="3:124" x14ac:dyDescent="0.25">
      <c r="C52">
        <v>11.52962898794212</v>
      </c>
      <c r="D52">
        <v>0.14227027926232638</v>
      </c>
      <c r="M52">
        <v>10.989687336132828</v>
      </c>
      <c r="N52">
        <v>0.16958302061289893</v>
      </c>
      <c r="W52">
        <v>7.9903570308318166</v>
      </c>
      <c r="X52">
        <v>0.31622502669411612</v>
      </c>
      <c r="AG52">
        <v>12.032774107750031</v>
      </c>
      <c r="AH52">
        <v>0.1347037303935413</v>
      </c>
      <c r="AQ52">
        <v>5.0350329114117596</v>
      </c>
      <c r="AR52">
        <v>0.41724931942996862</v>
      </c>
      <c r="BA52">
        <v>-5.5531307421600875</v>
      </c>
      <c r="BB52">
        <v>2.4373299540178535E-2</v>
      </c>
      <c r="BK52">
        <v>30.689556720123555</v>
      </c>
      <c r="BL52">
        <v>1.031037614853513E-2</v>
      </c>
      <c r="BU52">
        <v>33.441303867952506</v>
      </c>
      <c r="BV52">
        <v>8.222693188463661E-3</v>
      </c>
      <c r="CE52">
        <v>14.640696419561753</v>
      </c>
      <c r="CF52">
        <v>9.0259137191991634E-2</v>
      </c>
      <c r="CO52">
        <v>13.38528106434463</v>
      </c>
      <c r="CP52">
        <v>0.11457162348091855</v>
      </c>
      <c r="CY52">
        <v>-3.3597547748883829</v>
      </c>
      <c r="CZ52">
        <v>5.6552828180749526E-2</v>
      </c>
      <c r="DI52">
        <v>-35.238323905313507</v>
      </c>
      <c r="DJ52">
        <v>3.1198109118387267E-3</v>
      </c>
      <c r="DS52">
        <v>7.3484243602942634</v>
      </c>
      <c r="DT52">
        <v>0.3224118680557197</v>
      </c>
    </row>
    <row r="53" spans="3:124" x14ac:dyDescent="0.25">
      <c r="C53">
        <v>11.755539727745342</v>
      </c>
      <c r="D53">
        <v>0.1383935730285572</v>
      </c>
      <c r="M53">
        <v>11.17921329176213</v>
      </c>
      <c r="N53">
        <v>0.16496207267802324</v>
      </c>
      <c r="W53">
        <v>8.1437922955760307</v>
      </c>
      <c r="X53">
        <v>0.31042058406454037</v>
      </c>
      <c r="AG53">
        <v>12.242869876743843</v>
      </c>
      <c r="AH53">
        <v>0.13086345475676833</v>
      </c>
      <c r="AQ53">
        <v>5.1822939215436321</v>
      </c>
      <c r="AR53">
        <v>0.41899615557203468</v>
      </c>
      <c r="BA53">
        <v>-5.3780116559798161</v>
      </c>
      <c r="BB53">
        <v>2.5709752311278918E-2</v>
      </c>
      <c r="BK53">
        <v>31.285908826974129</v>
      </c>
      <c r="BL53">
        <v>9.7207279896308445E-3</v>
      </c>
      <c r="BU53">
        <v>34.089214430983112</v>
      </c>
      <c r="BV53">
        <v>7.7601891908899035E-3</v>
      </c>
      <c r="CE53">
        <v>14.917043487826019</v>
      </c>
      <c r="CF53">
        <v>8.6265766542534247E-2</v>
      </c>
      <c r="CO53">
        <v>13.640026020582896</v>
      </c>
      <c r="CP53">
        <v>0.10967696478944453</v>
      </c>
      <c r="CY53">
        <v>-3.2038504310835849</v>
      </c>
      <c r="CZ53">
        <v>5.9151161651549169E-2</v>
      </c>
      <c r="DI53">
        <v>-34.912335474359438</v>
      </c>
      <c r="DJ53">
        <v>3.2313933318840241E-3</v>
      </c>
      <c r="DS53">
        <v>7.491218766783672</v>
      </c>
      <c r="DT53">
        <v>0.31833092691731901</v>
      </c>
    </row>
    <row r="54" spans="3:124" x14ac:dyDescent="0.25">
      <c r="C54">
        <v>11.981450467548564</v>
      </c>
      <c r="D54">
        <v>0.13462250271046111</v>
      </c>
      <c r="M54">
        <v>11.368739247391431</v>
      </c>
      <c r="N54">
        <v>0.1604670404140659</v>
      </c>
      <c r="W54">
        <v>8.2972275603202448</v>
      </c>
      <c r="X54">
        <v>0.30462241609258073</v>
      </c>
      <c r="AG54">
        <v>12.452965645737654</v>
      </c>
      <c r="AH54">
        <v>0.12713977762556622</v>
      </c>
      <c r="AQ54">
        <v>5.3295549316755046</v>
      </c>
      <c r="AR54">
        <v>0.4201727594912959</v>
      </c>
      <c r="BA54">
        <v>-5.2028925697995447</v>
      </c>
      <c r="BB54">
        <v>2.7116654161445951E-2</v>
      </c>
      <c r="BK54">
        <v>31.882260933824703</v>
      </c>
      <c r="BL54">
        <v>9.1740732353110012E-3</v>
      </c>
      <c r="BU54">
        <v>34.737124994013719</v>
      </c>
      <c r="BV54">
        <v>7.3311037838914E-3</v>
      </c>
      <c r="CE54">
        <v>15.193390556090286</v>
      </c>
      <c r="CF54">
        <v>8.2471967873414903E-2</v>
      </c>
      <c r="CO54">
        <v>13.894770976821162</v>
      </c>
      <c r="CP54">
        <v>0.10501089741802883</v>
      </c>
      <c r="CY54">
        <v>-3.0479460872787869</v>
      </c>
      <c r="CZ54">
        <v>6.1831075320647993E-2</v>
      </c>
      <c r="DI54">
        <v>-34.586347043405368</v>
      </c>
      <c r="DJ54">
        <v>3.3469402516244856E-3</v>
      </c>
      <c r="DS54">
        <v>7.6340131732730807</v>
      </c>
      <c r="DT54">
        <v>0.31420567793482468</v>
      </c>
    </row>
    <row r="55" spans="3:124" x14ac:dyDescent="0.25">
      <c r="C55">
        <v>12.207361207351786</v>
      </c>
      <c r="D55">
        <v>0.13095418984730184</v>
      </c>
      <c r="M55">
        <v>11.558265203020733</v>
      </c>
      <c r="N55">
        <v>0.15609449275960696</v>
      </c>
      <c r="W55">
        <v>8.4506628250644589</v>
      </c>
      <c r="X55">
        <v>0.29883779002760952</v>
      </c>
      <c r="AG55">
        <v>12.663061414731466</v>
      </c>
      <c r="AH55">
        <v>0.123528711874621</v>
      </c>
      <c r="AQ55">
        <v>5.4768159418073772</v>
      </c>
      <c r="AR55">
        <v>0.4207943755584741</v>
      </c>
      <c r="BA55">
        <v>-5.0277734836192733</v>
      </c>
      <c r="BB55">
        <v>2.8597394910867484E-2</v>
      </c>
      <c r="BK55">
        <v>32.478613040675278</v>
      </c>
      <c r="BL55">
        <v>8.6666426010235647E-3</v>
      </c>
      <c r="BU55">
        <v>35.385035557044326</v>
      </c>
      <c r="BV55">
        <v>6.9325172876831759E-3</v>
      </c>
      <c r="CE55">
        <v>15.469737624354552</v>
      </c>
      <c r="CF55">
        <v>7.8866893910022912E-2</v>
      </c>
      <c r="CO55">
        <v>14.149515933059428</v>
      </c>
      <c r="CP55">
        <v>0.10056241391323742</v>
      </c>
      <c r="CY55">
        <v>-2.8920417434739889</v>
      </c>
      <c r="CZ55">
        <v>6.4592916325901223E-2</v>
      </c>
      <c r="DI55">
        <v>-34.260358612451299</v>
      </c>
      <c r="DJ55">
        <v>3.4665906000042697E-3</v>
      </c>
      <c r="DS55">
        <v>7.7768075797624894</v>
      </c>
      <c r="DT55">
        <v>0.31004143531925915</v>
      </c>
    </row>
    <row r="56" spans="3:124" x14ac:dyDescent="0.25">
      <c r="C56">
        <v>12.433271947155008</v>
      </c>
      <c r="D56">
        <v>0.12738583441318371</v>
      </c>
      <c r="M56">
        <v>11.747791158650035</v>
      </c>
      <c r="N56">
        <v>0.15184109214581873</v>
      </c>
      <c r="W56">
        <v>8.604098089808673</v>
      </c>
      <c r="X56">
        <v>0.29307342522137841</v>
      </c>
      <c r="AG56">
        <v>12.873157183725278</v>
      </c>
      <c r="AH56">
        <v>0.12002643818682894</v>
      </c>
      <c r="AQ56">
        <v>5.6240769519392497</v>
      </c>
      <c r="AR56">
        <v>0.4208779207943012</v>
      </c>
      <c r="BA56">
        <v>-4.852654397439002</v>
      </c>
      <c r="BB56">
        <v>3.015549014039769E-2</v>
      </c>
      <c r="BK56">
        <v>33.074965147525852</v>
      </c>
      <c r="BL56">
        <v>8.195049324673671E-3</v>
      </c>
      <c r="BU56">
        <v>36.032946120074932</v>
      </c>
      <c r="BV56">
        <v>6.5618067062409415E-3</v>
      </c>
      <c r="CE56">
        <v>15.746084692618819</v>
      </c>
      <c r="CF56">
        <v>7.5440302418902608E-2</v>
      </c>
      <c r="CO56">
        <v>14.404260889297694</v>
      </c>
      <c r="CP56">
        <v>9.6320983753429179E-2</v>
      </c>
      <c r="CY56">
        <v>-2.7361373996691909</v>
      </c>
      <c r="CZ56">
        <v>6.7436893905882908E-2</v>
      </c>
      <c r="DI56">
        <v>-33.934370181497229</v>
      </c>
      <c r="DJ56">
        <v>3.590488032742071E-3</v>
      </c>
      <c r="DS56">
        <v>7.919601986251898</v>
      </c>
      <c r="DT56">
        <v>0.3058432823748431</v>
      </c>
    </row>
    <row r="57" spans="3:124" x14ac:dyDescent="0.25">
      <c r="C57">
        <v>12.65918268695823</v>
      </c>
      <c r="D57">
        <v>0.12391471267978982</v>
      </c>
      <c r="M57">
        <v>11.937317114279336</v>
      </c>
      <c r="N57">
        <v>0.14770359194889673</v>
      </c>
      <c r="W57">
        <v>8.7575333545528871</v>
      </c>
      <c r="X57">
        <v>0.28733552451580169</v>
      </c>
      <c r="AG57">
        <v>13.083252952719089</v>
      </c>
      <c r="AH57">
        <v>0.11662929558707449</v>
      </c>
      <c r="AQ57">
        <v>5.7713379620711223</v>
      </c>
      <c r="AR57">
        <v>0.42044176832513364</v>
      </c>
      <c r="BA57">
        <v>-4.6775353112587306</v>
      </c>
      <c r="BB57">
        <v>3.1794581341374063E-2</v>
      </c>
      <c r="BK57">
        <v>33.671317254376426</v>
      </c>
      <c r="BL57">
        <v>7.7562454230423305E-3</v>
      </c>
      <c r="BU57">
        <v>36.680856683105539</v>
      </c>
      <c r="BV57">
        <v>6.2166116020047719E-3</v>
      </c>
      <c r="CE57">
        <v>16.022431760883084</v>
      </c>
      <c r="CF57">
        <v>7.2182525948903564E-2</v>
      </c>
      <c r="CO57">
        <v>14.65900584553596</v>
      </c>
      <c r="CP57">
        <v>9.2276545383173564E-2</v>
      </c>
      <c r="CY57">
        <v>-2.5802330558643929</v>
      </c>
      <c r="CZ57">
        <v>7.0363072718928305E-2</v>
      </c>
      <c r="DI57">
        <v>-33.60838175054316</v>
      </c>
      <c r="DJ57">
        <v>3.7187810826442361E-3</v>
      </c>
      <c r="DS57">
        <v>8.0623963927413058</v>
      </c>
      <c r="DT57">
        <v>0.30161608003059837</v>
      </c>
    </row>
    <row r="58" spans="3:124" x14ac:dyDescent="0.25">
      <c r="C58">
        <v>12.885093426761452</v>
      </c>
      <c r="D58">
        <v>0.1205381751373583</v>
      </c>
      <c r="M58">
        <v>12.126843069908638</v>
      </c>
      <c r="N58">
        <v>0.14367883401190984</v>
      </c>
      <c r="W58">
        <v>8.9109686192971012</v>
      </c>
      <c r="X58">
        <v>0.281629803962889</v>
      </c>
      <c r="AG58">
        <v>13.293348721712901</v>
      </c>
      <c r="AH58">
        <v>0.11333377269965997</v>
      </c>
      <c r="AQ58">
        <v>5.9185989722029948</v>
      </c>
      <c r="AR58">
        <v>0.41950553715650496</v>
      </c>
      <c r="BA58">
        <v>-4.5024162250784592</v>
      </c>
      <c r="BB58">
        <v>3.3518435393218832E-2</v>
      </c>
      <c r="BK58">
        <v>34.267669361227</v>
      </c>
      <c r="BL58">
        <v>7.3474834715163721E-3</v>
      </c>
      <c r="BU58">
        <v>37.328767246136145</v>
      </c>
      <c r="BV58">
        <v>5.8948043248536891E-3</v>
      </c>
      <c r="CE58">
        <v>16.298778829147349</v>
      </c>
      <c r="CF58">
        <v>6.9084442160917525E-2</v>
      </c>
      <c r="CO58">
        <v>14.913750801774226</v>
      </c>
      <c r="CP58">
        <v>8.8419495800970985E-2</v>
      </c>
      <c r="CY58">
        <v>-2.4243287120595949</v>
      </c>
      <c r="CZ58">
        <v>7.3371366317250344E-2</v>
      </c>
      <c r="DI58">
        <v>-33.28239331958909</v>
      </c>
      <c r="DJ58">
        <v>3.8516233139020708E-3</v>
      </c>
      <c r="DS58">
        <v>8.2051907992307136</v>
      </c>
      <c r="DT58">
        <v>0.29736447492836882</v>
      </c>
    </row>
    <row r="59" spans="3:124" x14ac:dyDescent="0.25">
      <c r="C59">
        <v>13.111004166564674</v>
      </c>
      <c r="D59">
        <v>0.1172536444723096</v>
      </c>
      <c r="M59">
        <v>12.31636902553794</v>
      </c>
      <c r="N59">
        <v>0.13976374623417639</v>
      </c>
      <c r="W59">
        <v>9.0644038840413153</v>
      </c>
      <c r="X59">
        <v>0.27596152096751947</v>
      </c>
      <c r="AG59">
        <v>13.503444490706713</v>
      </c>
      <c r="AH59">
        <v>0.11013649965886356</v>
      </c>
      <c r="AQ59">
        <v>6.0658599823348673</v>
      </c>
      <c r="AR59">
        <v>0.41808988976658368</v>
      </c>
      <c r="BA59">
        <v>-4.3272971388981878</v>
      </c>
      <c r="BB59">
        <v>3.5330943273408549E-2</v>
      </c>
      <c r="BK59">
        <v>34.864021468077574</v>
      </c>
      <c r="BL59">
        <v>6.96628314953861E-3</v>
      </c>
      <c r="BU59">
        <v>37.976677809166752</v>
      </c>
      <c r="BV59">
        <v>5.5944639886785861E-3</v>
      </c>
      <c r="CE59">
        <v>16.575125897411613</v>
      </c>
      <c r="CF59">
        <v>6.6137444948353136E-2</v>
      </c>
      <c r="CO59">
        <v>15.168495758012492</v>
      </c>
      <c r="CP59">
        <v>8.4740678289176419E-2</v>
      </c>
      <c r="CY59">
        <v>-2.2684243682547969</v>
      </c>
      <c r="CZ59">
        <v>7.6461530807393013E-2</v>
      </c>
      <c r="DI59">
        <v>-32.956404888635021</v>
      </c>
      <c r="DJ59">
        <v>3.989173480415169E-3</v>
      </c>
      <c r="DS59">
        <v>8.3479852057201214</v>
      </c>
      <c r="DT59">
        <v>0.29309290710818575</v>
      </c>
    </row>
    <row r="60" spans="3:124" x14ac:dyDescent="0.25">
      <c r="C60">
        <v>13.336914906367896</v>
      </c>
      <c r="D60">
        <v>0.1140586135999809</v>
      </c>
      <c r="M60">
        <v>12.505894981167241</v>
      </c>
      <c r="N60">
        <v>0.13595534022632763</v>
      </c>
      <c r="W60">
        <v>9.2178391487855293</v>
      </c>
      <c r="X60">
        <v>0.27033550093817338</v>
      </c>
      <c r="AG60">
        <v>13.713540259700524</v>
      </c>
      <c r="AH60">
        <v>0.10703424061030105</v>
      </c>
      <c r="AQ60">
        <v>6.2131209924667399</v>
      </c>
      <c r="AR60">
        <v>0.41621633875302827</v>
      </c>
      <c r="BA60">
        <v>-4.1521780527179164</v>
      </c>
      <c r="BB60">
        <v>3.7236117895781157E-2</v>
      </c>
      <c r="BK60">
        <v>35.460373574928148</v>
      </c>
      <c r="BL60">
        <v>6.6104019055137683E-3</v>
      </c>
      <c r="BU60">
        <v>38.624588372197358</v>
      </c>
      <c r="BV60">
        <v>5.3138536799946234E-3</v>
      </c>
      <c r="CE60">
        <v>16.851472965675878</v>
      </c>
      <c r="CF60">
        <v>6.3333416494746747E-2</v>
      </c>
      <c r="CO60">
        <v>15.423240714250758</v>
      </c>
      <c r="CP60">
        <v>8.1231368771316648E-2</v>
      </c>
      <c r="CY60">
        <v>-2.1125200244499989</v>
      </c>
      <c r="CZ60">
        <v>7.963315872883707E-2</v>
      </c>
      <c r="DI60">
        <v>-32.630416457680951</v>
      </c>
      <c r="DJ60">
        <v>4.1315956881769166E-3</v>
      </c>
      <c r="DS60">
        <v>8.4907796122095291</v>
      </c>
      <c r="DT60">
        <v>0.28880561732702531</v>
      </c>
    </row>
    <row r="61" spans="3:124" x14ac:dyDescent="0.25">
      <c r="C61">
        <v>13.562825646171119</v>
      </c>
      <c r="D61">
        <v>0.11095064375096683</v>
      </c>
      <c r="M61">
        <v>12.695420936796543</v>
      </c>
      <c r="N61">
        <v>0.13225070902926789</v>
      </c>
      <c r="W61">
        <v>9.3712744135297434</v>
      </c>
      <c r="X61">
        <v>0.26475616252559087</v>
      </c>
      <c r="AG61">
        <v>13.923636028694336</v>
      </c>
      <c r="AH61">
        <v>0.10402388674787154</v>
      </c>
      <c r="AQ61">
        <v>6.3603820025986124</v>
      </c>
      <c r="AR61">
        <v>0.41390706351508511</v>
      </c>
      <c r="BA61">
        <v>-3.9770589665376455</v>
      </c>
      <c r="BB61">
        <v>3.9238090964182112E-2</v>
      </c>
      <c r="BK61">
        <v>36.056725681778723</v>
      </c>
      <c r="BL61">
        <v>6.2778091889264271E-3</v>
      </c>
      <c r="BU61">
        <v>39.272498935227965</v>
      </c>
      <c r="BV61">
        <v>5.0514004595595607E-3</v>
      </c>
      <c r="CE61">
        <v>17.127820033940143</v>
      </c>
      <c r="CF61">
        <v>6.0664700370369778E-2</v>
      </c>
      <c r="CO61">
        <v>15.677985670489024</v>
      </c>
      <c r="CP61">
        <v>7.7883261195265466E-2</v>
      </c>
      <c r="CY61">
        <v>-1.9566156806452011</v>
      </c>
      <c r="CZ61">
        <v>8.2885673182990116E-2</v>
      </c>
      <c r="DI61">
        <v>-32.304428026726882</v>
      </c>
      <c r="DJ61">
        <v>4.2790595617520771E-3</v>
      </c>
      <c r="DS61">
        <v>8.6335740186989369</v>
      </c>
      <c r="DT61">
        <v>0.28450665404277603</v>
      </c>
    </row>
    <row r="62" spans="3:124" x14ac:dyDescent="0.25">
      <c r="C62">
        <v>13.788736385974341</v>
      </c>
      <c r="D62">
        <v>0.10792736260960499</v>
      </c>
      <c r="M62">
        <v>12.884946892425845</v>
      </c>
      <c r="N62">
        <v>0.12864702489529067</v>
      </c>
      <c r="W62">
        <v>9.5247096782739575</v>
      </c>
      <c r="X62">
        <v>0.25922754152456795</v>
      </c>
      <c r="AG62">
        <v>14.133731797688148</v>
      </c>
      <c r="AH62">
        <v>0.10110244983725014</v>
      </c>
      <c r="AQ62">
        <v>6.507643012730485</v>
      </c>
      <c r="AR62">
        <v>0.41118473771980035</v>
      </c>
      <c r="BA62">
        <v>-3.8019398803573745</v>
      </c>
      <c r="BB62">
        <v>4.1341108719194795E-2</v>
      </c>
      <c r="BK62">
        <v>36.653077788629297</v>
      </c>
      <c r="BL62">
        <v>5.9666637769518931E-3</v>
      </c>
      <c r="BU62">
        <v>39.920409498258572</v>
      </c>
      <c r="BV62">
        <v>4.8056777823676962E-3</v>
      </c>
      <c r="CE62">
        <v>17.404167102204408</v>
      </c>
      <c r="CF62">
        <v>5.8124075734268962E-2</v>
      </c>
      <c r="CO62">
        <v>15.93273062672729</v>
      </c>
      <c r="CP62">
        <v>7.4688452268255295E-2</v>
      </c>
      <c r="CY62">
        <v>-1.8007113368404033</v>
      </c>
      <c r="CZ62">
        <v>8.6218322245068049E-2</v>
      </c>
      <c r="DI62">
        <v>-31.978439595772816</v>
      </c>
      <c r="DJ62">
        <v>4.4317404148692631E-3</v>
      </c>
      <c r="DS62">
        <v>8.7763684251883447</v>
      </c>
      <c r="DT62">
        <v>0.28019988009153335</v>
      </c>
    </row>
    <row r="63" spans="3:124" x14ac:dyDescent="0.25">
      <c r="C63">
        <v>14.014647125777563</v>
      </c>
      <c r="D63">
        <v>0.10498646250318538</v>
      </c>
      <c r="M63">
        <v>13.074472848055146</v>
      </c>
      <c r="N63">
        <v>0.12514153712965653</v>
      </c>
      <c r="W63">
        <v>9.6781449430181716</v>
      </c>
      <c r="X63">
        <v>0.25375331350968311</v>
      </c>
      <c r="AG63">
        <v>14.343827566681959</v>
      </c>
      <c r="AH63">
        <v>9.8267056182277004E-2</v>
      </c>
      <c r="AQ63">
        <v>6.6549040228623575</v>
      </c>
      <c r="AR63">
        <v>0.4080723680880749</v>
      </c>
      <c r="BA63">
        <v>-3.6268207941771036</v>
      </c>
      <c r="BB63">
        <v>4.3549526446234194E-2</v>
      </c>
      <c r="BK63">
        <v>37.249429895479871</v>
      </c>
      <c r="BL63">
        <v>5.6752937902103222E-3</v>
      </c>
      <c r="BU63">
        <v>40.568320061289178</v>
      </c>
      <c r="BV63">
        <v>4.5753900156984897E-3</v>
      </c>
      <c r="CE63">
        <v>17.680514170468673</v>
      </c>
      <c r="CF63">
        <v>5.5704732680160796E-2</v>
      </c>
      <c r="CO63">
        <v>16.187475582965554</v>
      </c>
      <c r="CP63">
        <v>7.1639425809157914E-2</v>
      </c>
      <c r="CY63">
        <v>-1.6448069930356055</v>
      </c>
      <c r="CZ63">
        <v>8.9630173691498491E-2</v>
      </c>
      <c r="DI63">
        <v>-31.65245116481875</v>
      </c>
      <c r="DJ63">
        <v>4.5898194251432697E-3</v>
      </c>
      <c r="DS63">
        <v>8.9191628316777525</v>
      </c>
      <c r="DT63">
        <v>0.27588897908311827</v>
      </c>
    </row>
    <row r="64" spans="3:124" x14ac:dyDescent="0.25">
      <c r="C64">
        <v>14.240557865580785</v>
      </c>
      <c r="D64">
        <v>0.10212569864050246</v>
      </c>
      <c r="M64">
        <v>13.263998803684448</v>
      </c>
      <c r="N64">
        <v>0.1217315699909861</v>
      </c>
      <c r="W64">
        <v>9.8315802077623857</v>
      </c>
      <c r="X64">
        <v>0.24833681527165349</v>
      </c>
      <c r="AG64">
        <v>14.553923335675771</v>
      </c>
      <c r="AH64">
        <v>9.5514940995302028E-2</v>
      </c>
      <c r="AQ64">
        <v>6.80216503299423</v>
      </c>
      <c r="AR64">
        <v>0.40459314484362374</v>
      </c>
      <c r="BA64">
        <v>-3.4517017079968326</v>
      </c>
      <c r="BB64">
        <v>4.5867801603715092E-2</v>
      </c>
      <c r="BK64">
        <v>37.845782002330445</v>
      </c>
      <c r="BL64">
        <v>5.4021790494778697E-3</v>
      </c>
      <c r="BU64">
        <v>41.216230624319785</v>
      </c>
      <c r="BV64">
        <v>4.3593587807896064E-3</v>
      </c>
      <c r="CE64">
        <v>17.956861238732937</v>
      </c>
      <c r="CF64">
        <v>5.3400248742598903E-2</v>
      </c>
      <c r="CO64">
        <v>16.44222053920382</v>
      </c>
      <c r="CP64">
        <v>6.8729036932942675E-2</v>
      </c>
      <c r="CY64">
        <v>-1.4889026492308077</v>
      </c>
      <c r="CZ64">
        <v>9.3120110075442672E-2</v>
      </c>
      <c r="DI64">
        <v>-31.326462733864684</v>
      </c>
      <c r="DJ64">
        <v>4.7534838129334577E-3</v>
      </c>
      <c r="DS64">
        <v>9.0619572381671603</v>
      </c>
      <c r="DT64">
        <v>0.27157746153690099</v>
      </c>
    </row>
    <row r="65" spans="3:124" x14ac:dyDescent="0.25">
      <c r="C65">
        <v>14.466468605384007</v>
      </c>
      <c r="D65">
        <v>9.934288739840412E-2</v>
      </c>
      <c r="M65">
        <v>13.453524759313749</v>
      </c>
      <c r="N65">
        <v>0.11841452064886447</v>
      </c>
      <c r="W65">
        <v>9.9850154725065998</v>
      </c>
      <c r="X65">
        <v>0.24298106511720544</v>
      </c>
      <c r="AG65">
        <v>14.764019104669583</v>
      </c>
      <c r="AH65">
        <v>9.2843443136670284E-2</v>
      </c>
      <c r="AQ65">
        <v>6.9494260431261026</v>
      </c>
      <c r="AR65">
        <v>0.40077030399582131</v>
      </c>
      <c r="BA65">
        <v>-3.2765826218165617</v>
      </c>
      <c r="BB65">
        <v>4.8300485420463668E-2</v>
      </c>
      <c r="BK65">
        <v>38.442134109181019</v>
      </c>
      <c r="BL65">
        <v>5.1459354737518155E-3</v>
      </c>
      <c r="BU65">
        <v>41.864141187350391</v>
      </c>
      <c r="BV65">
        <v>4.1565108825580045E-3</v>
      </c>
      <c r="CE65">
        <v>18.233208306997202</v>
      </c>
      <c r="CF65">
        <v>5.1204566562705577E-2</v>
      </c>
      <c r="CO65">
        <v>16.696965495442086</v>
      </c>
      <c r="CP65">
        <v>6.5950496240093956E-2</v>
      </c>
      <c r="CY65">
        <v>-1.3329983054260099</v>
      </c>
      <c r="CZ65">
        <v>9.6686824182835862E-2</v>
      </c>
      <c r="DI65">
        <v>-31.000474302910618</v>
      </c>
      <c r="DJ65">
        <v>4.922927024334816E-3</v>
      </c>
      <c r="DS65">
        <v>9.204751644656568</v>
      </c>
      <c r="DT65">
        <v>0.26726867077753869</v>
      </c>
    </row>
    <row r="66" spans="3:124" x14ac:dyDescent="0.25">
      <c r="C66">
        <v>14.692379345187229</v>
      </c>
      <c r="D66">
        <v>9.6635904655030788E-2</v>
      </c>
      <c r="M66">
        <v>13.643050714943051</v>
      </c>
      <c r="N66">
        <v>0.11518785719709879</v>
      </c>
      <c r="W66">
        <v>10.138450737250814</v>
      </c>
      <c r="X66">
        <v>0.23768878209179273</v>
      </c>
      <c r="AG66">
        <v>14.974114873663394</v>
      </c>
      <c r="AH66">
        <v>9.025000019215644E-2</v>
      </c>
      <c r="AQ66">
        <v>7.0966870532579751</v>
      </c>
      <c r="AR66">
        <v>0.39662700147568403</v>
      </c>
      <c r="BA66">
        <v>-3.1014635356362907</v>
      </c>
      <c r="BB66">
        <v>5.0852212802189101E-2</v>
      </c>
      <c r="BK66">
        <v>39.038486216031593</v>
      </c>
      <c r="BL66">
        <v>4.9053012614262695E-3</v>
      </c>
      <c r="BU66">
        <v>42.512051750380998</v>
      </c>
      <c r="BV66">
        <v>3.9658676247542914E-3</v>
      </c>
      <c r="CE66">
        <v>18.509555375261467</v>
      </c>
      <c r="CF66">
        <v>4.9111972699576768E-2</v>
      </c>
      <c r="CO66">
        <v>16.951710451680352</v>
      </c>
      <c r="CP66">
        <v>6.3297354148699095E-2</v>
      </c>
      <c r="CY66">
        <v>-1.1770939616212122</v>
      </c>
      <c r="CZ66">
        <v>0.10032881490097766</v>
      </c>
      <c r="DI66">
        <v>-30.674485871956552</v>
      </c>
      <c r="DJ66">
        <v>5.0983489182874972E-3</v>
      </c>
      <c r="DS66">
        <v>9.3475460511459758</v>
      </c>
      <c r="DT66">
        <v>0.26296578860807429</v>
      </c>
    </row>
    <row r="67" spans="3:124" x14ac:dyDescent="0.25">
      <c r="C67">
        <v>14.918290084990451</v>
      </c>
      <c r="D67">
        <v>9.4002684168471407E-2</v>
      </c>
      <c r="M67">
        <v>13.832576670572353</v>
      </c>
      <c r="N67">
        <v>0.1120491167211127</v>
      </c>
      <c r="W67">
        <v>10.291886001995028</v>
      </c>
      <c r="X67">
        <v>0.23246240418118316</v>
      </c>
      <c r="AG67">
        <v>15.184210642657206</v>
      </c>
      <c r="AH67">
        <v>8.7732143860345224E-2</v>
      </c>
      <c r="AQ67">
        <v>7.2439480633898476</v>
      </c>
      <c r="AR67">
        <v>0.39218619901223772</v>
      </c>
      <c r="BA67">
        <v>-2.9263444494560198</v>
      </c>
      <c r="BB67">
        <v>5.35276903778601E-2</v>
      </c>
      <c r="BK67">
        <v>39.634838322882167</v>
      </c>
      <c r="BL67">
        <v>4.6791246316030795E-3</v>
      </c>
      <c r="BU67">
        <v>43.159962313411604</v>
      </c>
      <c r="BV67">
        <v>3.7865353359534054E-3</v>
      </c>
      <c r="CE67">
        <v>18.785902443525732</v>
      </c>
      <c r="CF67">
        <v>4.7117077563479715E-2</v>
      </c>
      <c r="CO67">
        <v>17.206455407918618</v>
      </c>
      <c r="CP67">
        <v>6.0763485477759636E-2</v>
      </c>
      <c r="CY67">
        <v>-1.0211896178164144</v>
      </c>
      <c r="CZ67">
        <v>0.10404438353116356</v>
      </c>
      <c r="DI67">
        <v>-30.348497441002486</v>
      </c>
      <c r="DJ67">
        <v>5.2799559577790091E-3</v>
      </c>
      <c r="DS67">
        <v>9.4903404576353836</v>
      </c>
      <c r="DT67">
        <v>0.25867184077594163</v>
      </c>
    </row>
    <row r="68" spans="3:124" x14ac:dyDescent="0.25">
      <c r="C68">
        <v>15.144200824793673</v>
      </c>
      <c r="D68">
        <v>9.1441215999599604E-2</v>
      </c>
      <c r="M68">
        <v>14.022102626201654</v>
      </c>
      <c r="N68">
        <v>0.10899590341800158</v>
      </c>
      <c r="W68">
        <v>10.445321266739242</v>
      </c>
      <c r="X68">
        <v>0.2273041055448356</v>
      </c>
      <c r="AG68">
        <v>15.394306411651018</v>
      </c>
      <c r="AH68">
        <v>8.5287495624768436E-2</v>
      </c>
      <c r="AQ68">
        <v>7.3912090735217202</v>
      </c>
      <c r="AR68">
        <v>0.38747056152342807</v>
      </c>
      <c r="BA68">
        <v>-2.7512253632757488</v>
      </c>
      <c r="BB68">
        <v>5.6331682508475228E-2</v>
      </c>
      <c r="BK68">
        <v>40.231190429732742</v>
      </c>
      <c r="BL68">
        <v>4.4663529326877619E-3</v>
      </c>
      <c r="BU68">
        <v>43.807872876442211</v>
      </c>
      <c r="BV68">
        <v>3.6176969556463373E-3</v>
      </c>
      <c r="CE68">
        <v>19.062249511789997</v>
      </c>
      <c r="CF68">
        <v>4.5214796439538289E-2</v>
      </c>
      <c r="CO68">
        <v>17.461200364156884</v>
      </c>
      <c r="CP68">
        <v>5.8343074366083082E-2</v>
      </c>
      <c r="CY68">
        <v>-0.86528527401161659</v>
      </c>
      <c r="CZ68">
        <v>0.10783163057613106</v>
      </c>
      <c r="DI68">
        <v>-30.02250901004842</v>
      </c>
      <c r="DJ68">
        <v>5.4679614051001014E-3</v>
      </c>
      <c r="DS68">
        <v>9.6331348641247914</v>
      </c>
      <c r="DT68">
        <v>0.25438970224574947</v>
      </c>
    </row>
    <row r="69" spans="3:124" x14ac:dyDescent="0.25">
      <c r="C69">
        <v>15.370111564596895</v>
      </c>
      <c r="D69">
        <v>8.8949544977885694E-2</v>
      </c>
      <c r="M69">
        <v>14.211628581830956</v>
      </c>
      <c r="N69">
        <v>0.10602588676781452</v>
      </c>
      <c r="W69">
        <v>10.598756531483456</v>
      </c>
      <c r="X69">
        <v>0.22221581283109498</v>
      </c>
      <c r="AG69">
        <v>15.604402180644829</v>
      </c>
      <c r="AH69">
        <v>8.2913762688095097E-2</v>
      </c>
      <c r="AQ69">
        <v>7.5384700836535927</v>
      </c>
      <c r="AR69">
        <v>0.38250236570047452</v>
      </c>
      <c r="BA69">
        <v>-2.5761062770954779</v>
      </c>
      <c r="BB69">
        <v>5.9268995073247385E-2</v>
      </c>
      <c r="BK69">
        <v>40.827542536583316</v>
      </c>
      <c r="BL69">
        <v>4.2660229511946564E-3</v>
      </c>
      <c r="BU69">
        <v>44.455783439472818</v>
      </c>
      <c r="BV69">
        <v>3.4586045500590011E-3</v>
      </c>
      <c r="CE69">
        <v>19.338596580054261</v>
      </c>
      <c r="CF69">
        <v>4.3400331565244511E-2</v>
      </c>
      <c r="CO69">
        <v>17.71594532039515</v>
      </c>
      <c r="CP69">
        <v>5.6030599591082135E-2</v>
      </c>
      <c r="CY69">
        <v>-0.7093809302068188</v>
      </c>
      <c r="CZ69">
        <v>0.11168845303219134</v>
      </c>
      <c r="DI69">
        <v>-29.696520579094354</v>
      </c>
      <c r="DJ69">
        <v>5.662585521101395E-3</v>
      </c>
      <c r="DS69">
        <v>9.7759292706141991</v>
      </c>
      <c r="DT69">
        <v>0.25012210229124532</v>
      </c>
    </row>
    <row r="70" spans="3:124" x14ac:dyDescent="0.25">
      <c r="C70">
        <v>15.596022304400117</v>
      </c>
      <c r="D70">
        <v>8.6525769209013573E-2</v>
      </c>
      <c r="M70">
        <v>14.401154537460258</v>
      </c>
      <c r="N70">
        <v>0.10313679975466677</v>
      </c>
      <c r="W70">
        <v>10.75219179622767</v>
      </c>
      <c r="X70">
        <v>0.21719922062151636</v>
      </c>
      <c r="AG70">
        <v>15.814497949638641</v>
      </c>
      <c r="AH70">
        <v>8.0608734147875644E-2</v>
      </c>
      <c r="AQ70">
        <v>7.6857310937854653</v>
      </c>
      <c r="AR70">
        <v>0.37730341938597806</v>
      </c>
      <c r="BA70">
        <v>-2.400987190915207</v>
      </c>
      <c r="BB70">
        <v>6.2344456841960015E-2</v>
      </c>
      <c r="BK70">
        <v>41.42389464343389</v>
      </c>
      <c r="BL70">
        <v>4.0772522757749011E-3</v>
      </c>
      <c r="BU70">
        <v>45.103694002503424</v>
      </c>
      <c r="BV70">
        <v>3.3085726447312806E-3</v>
      </c>
      <c r="CE70">
        <v>19.614943648318526</v>
      </c>
      <c r="CF70">
        <v>4.1669155221429104E-2</v>
      </c>
      <c r="CO70">
        <v>17.970690276633416</v>
      </c>
      <c r="CP70">
        <v>5.3820820335265827E-2</v>
      </c>
      <c r="CY70">
        <v>-0.55347658640202102</v>
      </c>
      <c r="CZ70">
        <v>0.11561254221483877</v>
      </c>
      <c r="DI70">
        <v>-29.370532148140288</v>
      </c>
      <c r="DJ70">
        <v>5.8640557683819318E-3</v>
      </c>
      <c r="DS70">
        <v>9.9187236771036069</v>
      </c>
      <c r="DT70">
        <v>0.24587162941756172</v>
      </c>
    </row>
    <row r="71" spans="3:124" x14ac:dyDescent="0.25">
      <c r="C71">
        <v>15.821933044203339</v>
      </c>
      <c r="D71">
        <v>8.4168038623163216E-2</v>
      </c>
      <c r="M71">
        <v>14.590680493089559</v>
      </c>
      <c r="N71">
        <v>0.10032643713632476</v>
      </c>
      <c r="W71">
        <v>10.905627060971884</v>
      </c>
      <c r="X71">
        <v>0.21225580604908539</v>
      </c>
      <c r="AG71">
        <v>16.024593718632453</v>
      </c>
      <c r="AH71">
        <v>7.8370277395294896E-2</v>
      </c>
      <c r="AQ71">
        <v>7.8329921039173378</v>
      </c>
      <c r="AR71">
        <v>0.37189499128287729</v>
      </c>
      <c r="BA71">
        <v>-2.225868104734936</v>
      </c>
      <c r="BB71">
        <v>6.5562898237565365E-2</v>
      </c>
      <c r="BK71">
        <v>42.020246750284464</v>
      </c>
      <c r="BL71">
        <v>3.8992315904435053E-3</v>
      </c>
      <c r="BU71">
        <v>45.751604565534031</v>
      </c>
      <c r="BV71">
        <v>3.1669722757987693E-3</v>
      </c>
      <c r="CE71">
        <v>19.891290716582791</v>
      </c>
      <c r="CF71">
        <v>4.0016993793935259E-2</v>
      </c>
      <c r="CO71">
        <v>18.225435232871682</v>
      </c>
      <c r="CP71">
        <v>5.170876243459202E-2</v>
      </c>
      <c r="CY71">
        <v>-0.39757224259722318</v>
      </c>
      <c r="CZ71">
        <v>0.11960138214536177</v>
      </c>
      <c r="DI71">
        <v>-29.044543717186222</v>
      </c>
      <c r="DJ71">
        <v>6.0726070183241346E-3</v>
      </c>
      <c r="DS71">
        <v>10.061518083593015</v>
      </c>
      <c r="DT71">
        <v>0.24164073612370043</v>
      </c>
    </row>
    <row r="72" spans="3:124" x14ac:dyDescent="0.25">
      <c r="C72">
        <v>16.047843784006563</v>
      </c>
      <c r="D72">
        <v>8.1874553562851324E-2</v>
      </c>
      <c r="M72">
        <v>14.780206448718861</v>
      </c>
      <c r="N72">
        <v>9.7592653760943171E-2</v>
      </c>
      <c r="W72">
        <v>11.059062325716098</v>
      </c>
      <c r="X72">
        <v>0.20738684263271256</v>
      </c>
      <c r="AG72">
        <v>16.234689487626262</v>
      </c>
      <c r="AH72">
        <v>7.6196334720128864E-2</v>
      </c>
      <c r="AQ72">
        <v>7.9802531140492103</v>
      </c>
      <c r="AR72">
        <v>0.36629775048216989</v>
      </c>
      <c r="BA72">
        <v>-2.0507490185546651</v>
      </c>
      <c r="BB72">
        <v>6.8929127290402098E-2</v>
      </c>
      <c r="BK72">
        <v>42.616598857135038</v>
      </c>
      <c r="BL72">
        <v>3.7312177872870465E-3</v>
      </c>
      <c r="BU72">
        <v>46.399515128564637</v>
      </c>
      <c r="BV72">
        <v>3.0332256747131305E-3</v>
      </c>
      <c r="CE72">
        <v>20.167637784847056</v>
      </c>
      <c r="CF72">
        <v>3.8439812761893496E-2</v>
      </c>
      <c r="CO72">
        <v>18.480180189109948</v>
      </c>
      <c r="CP72">
        <v>4.9689705131688605E-2</v>
      </c>
      <c r="CY72">
        <v>-0.24166789879242534</v>
      </c>
      <c r="CZ72">
        <v>0.12365224852453291</v>
      </c>
      <c r="DI72">
        <v>-28.718555286232156</v>
      </c>
      <c r="DJ72">
        <v>6.2884817618706641E-3</v>
      </c>
      <c r="DS72">
        <v>10.204312490082422</v>
      </c>
      <c r="DT72">
        <v>0.23743174351420163</v>
      </c>
    </row>
    <row r="73" spans="3:124" x14ac:dyDescent="0.25">
      <c r="C73">
        <v>16.273754523809785</v>
      </c>
      <c r="D73">
        <v>7.9643563409251314E-2</v>
      </c>
      <c r="M73">
        <v>14.969732404348163</v>
      </c>
      <c r="N73">
        <v>9.493336292966896E-2</v>
      </c>
      <c r="W73">
        <v>11.212497590460313</v>
      </c>
      <c r="X73">
        <v>0.20259341336813433</v>
      </c>
      <c r="AG73">
        <v>16.444785256620072</v>
      </c>
      <c r="AH73">
        <v>7.4084920106649715E-2</v>
      </c>
      <c r="AQ73">
        <v>8.1275141241810829</v>
      </c>
      <c r="AR73">
        <v>0.3605317152608179</v>
      </c>
      <c r="BA73">
        <v>-1.8756299323743941</v>
      </c>
      <c r="BB73">
        <v>7.2447902585182772E-2</v>
      </c>
      <c r="BK73">
        <v>43.212950963985612</v>
      </c>
      <c r="BL73">
        <v>3.5725278029769317E-3</v>
      </c>
      <c r="BU73">
        <v>47.047425691595244</v>
      </c>
      <c r="BV73">
        <v>2.9068015121346937E-3</v>
      </c>
      <c r="CE73">
        <v>20.443984853111321</v>
      </c>
      <c r="CF73">
        <v>3.6933802567967321E-2</v>
      </c>
      <c r="CO73">
        <v>18.734925145348214</v>
      </c>
      <c r="CP73">
        <v>4.7759168347837562E-2</v>
      </c>
      <c r="CY73">
        <v>-8.5763554987627499E-2</v>
      </c>
      <c r="CZ73">
        <v>0.12776220831782428</v>
      </c>
      <c r="DI73">
        <v>-28.392566855278091</v>
      </c>
      <c r="DJ73">
        <v>6.5119303239187147E-3</v>
      </c>
      <c r="DS73">
        <v>10.34710689657183</v>
      </c>
      <c r="DT73">
        <v>0.2332468457680468</v>
      </c>
    </row>
    <row r="74" spans="3:124" x14ac:dyDescent="0.25">
      <c r="C74">
        <v>16.499665263613007</v>
      </c>
      <c r="D74">
        <v>7.74733652459446E-2</v>
      </c>
      <c r="M74">
        <v>15.159258359977464</v>
      </c>
      <c r="N74">
        <v>9.2346534803862554E-2</v>
      </c>
      <c r="W74">
        <v>11.365932855204527</v>
      </c>
      <c r="X74">
        <v>0.19787642311323891</v>
      </c>
      <c r="AG74">
        <v>16.654881025613882</v>
      </c>
      <c r="AH74">
        <v>7.2034116206606769E-2</v>
      </c>
      <c r="AQ74">
        <v>8.2747751343129554</v>
      </c>
      <c r="AR74">
        <v>0.35461621057610093</v>
      </c>
      <c r="BA74">
        <v>-1.7005108461941232</v>
      </c>
      <c r="BB74">
        <v>7.6123903004677709E-2</v>
      </c>
      <c r="BK74">
        <v>43.809303070836187</v>
      </c>
      <c r="BL74">
        <v>3.4225330955280605E-3</v>
      </c>
      <c r="BU74">
        <v>47.69533625462585</v>
      </c>
      <c r="BV74">
        <v>2.7872106362018759E-3</v>
      </c>
      <c r="CE74">
        <v>20.720331921375585</v>
      </c>
      <c r="CF74">
        <v>3.5495365326051492E-2</v>
      </c>
      <c r="CO74">
        <v>18.98967010158648</v>
      </c>
      <c r="CP74">
        <v>4.5912900480223298E-2</v>
      </c>
      <c r="CY74">
        <v>7.0140788817170341E-2</v>
      </c>
      <c r="CZ74">
        <v>0.13192811997478676</v>
      </c>
      <c r="DI74">
        <v>-28.066578424324025</v>
      </c>
      <c r="DJ74">
        <v>6.7432110811849093E-3</v>
      </c>
      <c r="DS74">
        <v>10.489901303061238</v>
      </c>
      <c r="DT74">
        <v>0.22908811447205379</v>
      </c>
    </row>
    <row r="75" spans="3:124" x14ac:dyDescent="0.25">
      <c r="C75">
        <v>16.725576003416229</v>
      </c>
      <c r="D75">
        <v>7.5362302559083327E-2</v>
      </c>
      <c r="M75">
        <v>15.348784315606766</v>
      </c>
      <c r="N75">
        <v>8.983019485572051E-2</v>
      </c>
      <c r="W75">
        <v>11.519368119948741</v>
      </c>
      <c r="X75">
        <v>0.19323661030385017</v>
      </c>
      <c r="AG75">
        <v>16.864976794607692</v>
      </c>
      <c r="AH75">
        <v>7.0042071476648871E-2</v>
      </c>
      <c r="AQ75">
        <v>8.422036144444828</v>
      </c>
      <c r="AR75">
        <v>0.34856983366754002</v>
      </c>
      <c r="BA75">
        <v>-1.5253917600138522</v>
      </c>
      <c r="BB75">
        <v>7.9961694080378273E-2</v>
      </c>
      <c r="BK75">
        <v>44.405655177686761</v>
      </c>
      <c r="BL75">
        <v>3.2806546882107757E-3</v>
      </c>
      <c r="BU75">
        <v>48.343246817656457</v>
      </c>
      <c r="BV75">
        <v>2.6740022485520804E-3</v>
      </c>
      <c r="CE75">
        <v>20.99667898963985</v>
      </c>
      <c r="CF75">
        <v>3.4121102322505648E-2</v>
      </c>
      <c r="CO75">
        <v>19.244415057824746</v>
      </c>
      <c r="CP75">
        <v>4.4146866724985988E-2</v>
      </c>
      <c r="CY75">
        <v>0.22604513262196818</v>
      </c>
      <c r="CZ75">
        <v>0.13614663430324811</v>
      </c>
      <c r="DI75">
        <v>-27.740589993369959</v>
      </c>
      <c r="DJ75">
        <v>6.9825906833700631E-3</v>
      </c>
      <c r="DS75">
        <v>10.632695709550646</v>
      </c>
      <c r="DT75">
        <v>0.22495750282532254</v>
      </c>
    </row>
    <row r="76" spans="3:124" x14ac:dyDescent="0.25">
      <c r="C76">
        <v>16.951486743219451</v>
      </c>
      <c r="D76">
        <v>7.330876397297216E-2</v>
      </c>
      <c r="M76">
        <v>15.538310271236067</v>
      </c>
      <c r="N76">
        <v>8.7382422361117068E-2</v>
      </c>
      <c r="W76">
        <v>11.672803384692955</v>
      </c>
      <c r="X76">
        <v>0.18867455803412628</v>
      </c>
      <c r="AG76">
        <v>17.075072563601502</v>
      </c>
      <c r="AH76">
        <v>6.8106997468662181E-2</v>
      </c>
      <c r="AQ76">
        <v>8.5692971545767005</v>
      </c>
      <c r="AR76">
        <v>0.34241042717114173</v>
      </c>
      <c r="BA76">
        <v>-1.3502726738335813</v>
      </c>
      <c r="BB76">
        <v>8.3965690771006379E-2</v>
      </c>
      <c r="BK76">
        <v>45.002007284537335</v>
      </c>
      <c r="BL76">
        <v>3.1463587165833236E-3</v>
      </c>
      <c r="BU76">
        <v>48.991157380687063</v>
      </c>
      <c r="BV76">
        <v>2.5667604685291963E-3</v>
      </c>
      <c r="CE76">
        <v>21.273026057904115</v>
      </c>
      <c r="CF76">
        <v>3.280780226797949E-2</v>
      </c>
      <c r="CO76">
        <v>19.499160014063012</v>
      </c>
      <c r="CP76">
        <v>4.2457237921858203E-2</v>
      </c>
      <c r="CY76">
        <v>0.38194947642676602</v>
      </c>
      <c r="CZ76">
        <v>0.14041419601683047</v>
      </c>
      <c r="DI76">
        <v>-27.414601562415893</v>
      </c>
      <c r="DJ76">
        <v>7.2303442774269231E-3</v>
      </c>
      <c r="DS76">
        <v>10.775490116040054</v>
      </c>
      <c r="DT76">
        <v>0.22085684972066624</v>
      </c>
    </row>
    <row r="77" spans="3:124" x14ac:dyDescent="0.25">
      <c r="C77">
        <v>17.177397483022673</v>
      </c>
      <c r="D77">
        <v>7.1311182020104003E-2</v>
      </c>
      <c r="M77">
        <v>15.727836226865369</v>
      </c>
      <c r="N77">
        <v>8.5001348933513993E-2</v>
      </c>
      <c r="W77">
        <v>11.826238649437169</v>
      </c>
      <c r="X77">
        <v>0.18419070453396455</v>
      </c>
      <c r="AG77">
        <v>17.285168332595312</v>
      </c>
      <c r="AH77">
        <v>6.6227166262492157E-2</v>
      </c>
      <c r="AQ77">
        <v>8.716558164708573</v>
      </c>
      <c r="AR77">
        <v>0.33615505915189769</v>
      </c>
      <c r="BA77">
        <v>-1.1751535876533103</v>
      </c>
      <c r="BB77">
        <v>8.8140116505236718E-2</v>
      </c>
      <c r="BK77">
        <v>45.598359391387909</v>
      </c>
      <c r="BL77">
        <v>3.019152422464672E-3</v>
      </c>
      <c r="BU77">
        <v>49.63906794371767</v>
      </c>
      <c r="BV77">
        <v>2.4651012421242949E-3</v>
      </c>
      <c r="CE77">
        <v>21.54937312616838</v>
      </c>
      <c r="CF77">
        <v>3.1552430258135533E-2</v>
      </c>
      <c r="CO77">
        <v>19.753904970301278</v>
      </c>
      <c r="CP77">
        <v>4.0840379912397612E-2</v>
      </c>
      <c r="CY77">
        <v>0.53785382023156392</v>
      </c>
      <c r="CZ77">
        <v>0.14472704597197456</v>
      </c>
      <c r="DI77">
        <v>-27.088613131461827</v>
      </c>
      <c r="DJ77">
        <v>7.4867557347056846E-3</v>
      </c>
      <c r="DS77">
        <v>10.918284522529461</v>
      </c>
      <c r="DT77">
        <v>0.21678788370841459</v>
      </c>
    </row>
    <row r="78" spans="3:124" x14ac:dyDescent="0.25">
      <c r="C78">
        <v>17.403308222825896</v>
      </c>
      <c r="D78">
        <v>6.9368031944710903E-2</v>
      </c>
      <c r="M78">
        <v>15.917362182494671</v>
      </c>
      <c r="N78">
        <v>8.268515709781972E-2</v>
      </c>
      <c r="W78">
        <v>11.979673914181383</v>
      </c>
      <c r="X78">
        <v>0.17978535307413698</v>
      </c>
      <c r="AG78">
        <v>17.495264101589122</v>
      </c>
      <c r="AH78">
        <v>6.4400908031413434E-2</v>
      </c>
      <c r="AQ78">
        <v>8.8638191748404456</v>
      </c>
      <c r="AR78">
        <v>0.32982000946809842</v>
      </c>
      <c r="BA78">
        <v>-1.0000345014730394</v>
      </c>
      <c r="BB78">
        <v>9.248895834614293E-2</v>
      </c>
      <c r="BK78">
        <v>46.194711498238483</v>
      </c>
      <c r="BL78">
        <v>2.8985805454845252E-3</v>
      </c>
      <c r="BU78">
        <v>50.286978506748277</v>
      </c>
      <c r="BV78">
        <v>2.3686695574951376E-3</v>
      </c>
      <c r="CE78">
        <v>21.825720194432645</v>
      </c>
      <c r="CF78">
        <v>3.0352117403022398E-2</v>
      </c>
      <c r="CO78">
        <v>20.008649926539544</v>
      </c>
      <c r="CP78">
        <v>3.9292843400892473E-2</v>
      </c>
      <c r="CY78">
        <v>0.6937581640363617</v>
      </c>
      <c r="CZ78">
        <v>0.14908122410818034</v>
      </c>
      <c r="DI78">
        <v>-26.762624700507761</v>
      </c>
      <c r="DJ78">
        <v>7.7521178807212652E-3</v>
      </c>
      <c r="DS78">
        <v>11.061078929018869</v>
      </c>
      <c r="DT78">
        <v>0.21275222684748477</v>
      </c>
    </row>
    <row r="79" spans="3:124" x14ac:dyDescent="0.25">
      <c r="C79">
        <v>17.629218962629118</v>
      </c>
      <c r="D79">
        <v>6.7477830538916886E-2</v>
      </c>
      <c r="M79">
        <v>16.106888138123974</v>
      </c>
      <c r="N79">
        <v>8.0432078903109341E-2</v>
      </c>
      <c r="W79">
        <v>12.133109178925597</v>
      </c>
      <c r="X79">
        <v>0.17545868132830733</v>
      </c>
      <c r="AG79">
        <v>17.705359870582932</v>
      </c>
      <c r="AH79">
        <v>6.262660873151632E-2</v>
      </c>
      <c r="AQ79">
        <v>9.0110801849723181</v>
      </c>
      <c r="AR79">
        <v>0.32342076189404811</v>
      </c>
      <c r="BA79">
        <v>-0.82491541529276846</v>
      </c>
      <c r="BB79">
        <v>9.701591816244394E-2</v>
      </c>
      <c r="BK79">
        <v>46.791063605089057</v>
      </c>
      <c r="BL79">
        <v>2.7842220687745614E-3</v>
      </c>
      <c r="BU79">
        <v>50.934889069778883</v>
      </c>
      <c r="BV79">
        <v>2.2771369335120458E-3</v>
      </c>
      <c r="CE79">
        <v>22.102067262696909</v>
      </c>
      <c r="CF79">
        <v>2.920415108643527E-2</v>
      </c>
      <c r="CO79">
        <v>20.26339488277781</v>
      </c>
      <c r="CP79">
        <v>3.7811354304768681E-2</v>
      </c>
      <c r="CY79">
        <v>0.84966250784115949</v>
      </c>
      <c r="CZ79">
        <v>0.1534725731025591</v>
      </c>
      <c r="DI79">
        <v>-26.436636269553695</v>
      </c>
      <c r="DJ79">
        <v>8.0267327272532836E-3</v>
      </c>
      <c r="DS79">
        <v>11.203873335508277</v>
      </c>
      <c r="DT79">
        <v>0.20875139844818477</v>
      </c>
    </row>
    <row r="80" spans="3:124" x14ac:dyDescent="0.25">
      <c r="C80">
        <v>17.85512970243234</v>
      </c>
      <c r="D80">
        <v>6.5639135010604172E-2</v>
      </c>
      <c r="M80">
        <v>16.296414093753278</v>
      </c>
      <c r="N80">
        <v>7.8240394573146313E-2</v>
      </c>
      <c r="W80">
        <v>12.286544443669811</v>
      </c>
      <c r="X80">
        <v>0.17121075021959206</v>
      </c>
      <c r="AG80">
        <v>17.915455639576741</v>
      </c>
      <c r="AH80">
        <v>6.0902707906905211E-2</v>
      </c>
      <c r="AQ80">
        <v>9.1583411951041906</v>
      </c>
      <c r="AR80">
        <v>0.31697200144522991</v>
      </c>
      <c r="BA80">
        <v>-0.64979632911249752</v>
      </c>
      <c r="BB80">
        <v>0.10172435972638912</v>
      </c>
      <c r="BK80">
        <v>47.387415711939632</v>
      </c>
      <c r="BL80">
        <v>2.6756872805260849E-3</v>
      </c>
      <c r="BU80">
        <v>51.58279963280949</v>
      </c>
      <c r="BV80">
        <v>2.1901991517808087E-3</v>
      </c>
      <c r="CE80">
        <v>22.378414330961174</v>
      </c>
      <c r="CF80">
        <v>2.8105965818270504E-2</v>
      </c>
      <c r="CO80">
        <v>20.518139839016076</v>
      </c>
      <c r="CP80">
        <v>3.6392804579648767E-2</v>
      </c>
      <c r="CY80">
        <v>1.0055668516459573</v>
      </c>
      <c r="CZ80">
        <v>0.15789674274703294</v>
      </c>
      <c r="DI80">
        <v>-26.110647838599629</v>
      </c>
      <c r="DJ80">
        <v>8.310911706453478E-3</v>
      </c>
      <c r="DS80">
        <v>11.346667741997685</v>
      </c>
      <c r="DT80">
        <v>0.20478681871082516</v>
      </c>
    </row>
    <row r="81" spans="3:124" x14ac:dyDescent="0.25">
      <c r="C81">
        <v>18.081040442235562</v>
      </c>
      <c r="D81">
        <v>6.3850541882129089E-2</v>
      </c>
      <c r="M81">
        <v>16.485940049382581</v>
      </c>
      <c r="N81">
        <v>7.6108431193676121E-2</v>
      </c>
      <c r="W81">
        <v>12.439979708414025</v>
      </c>
      <c r="X81">
        <v>0.16704151227792488</v>
      </c>
      <c r="AG81">
        <v>18.125551408570551</v>
      </c>
      <c r="AH81">
        <v>5.9227696603260854E-2</v>
      </c>
      <c r="AQ81">
        <v>9.3056022052360632</v>
      </c>
      <c r="AR81">
        <v>0.31048761637101252</v>
      </c>
      <c r="BA81">
        <v>-0.47467724293222657</v>
      </c>
      <c r="BB81">
        <v>0.10661725170087226</v>
      </c>
      <c r="BK81">
        <v>47.983767818790206</v>
      </c>
      <c r="BL81">
        <v>2.5726151176398916E-3</v>
      </c>
      <c r="BU81">
        <v>52.230710195840096</v>
      </c>
      <c r="BV81">
        <v>2.1075742060807515E-3</v>
      </c>
      <c r="CE81">
        <v>22.654761399225439</v>
      </c>
      <c r="CF81">
        <v>2.7055134644599427E-2</v>
      </c>
      <c r="CO81">
        <v>20.772884795254342</v>
      </c>
      <c r="CP81">
        <v>3.5034243503005005E-2</v>
      </c>
      <c r="CY81">
        <v>1.1614711954507551</v>
      </c>
      <c r="CZ81">
        <v>0.16234919505363438</v>
      </c>
      <c r="DI81">
        <v>-25.784659407645563</v>
      </c>
      <c r="DJ81">
        <v>8.6049759065967481E-3</v>
      </c>
      <c r="DS81">
        <v>11.489462148487092</v>
      </c>
      <c r="DT81">
        <v>0.20085981226387828</v>
      </c>
    </row>
    <row r="82" spans="3:124" x14ac:dyDescent="0.25">
      <c r="C82">
        <v>18.306951182038784</v>
      </c>
      <c r="D82">
        <v>6.2110685919046449E-2</v>
      </c>
      <c r="M82">
        <v>16.675466005011884</v>
      </c>
      <c r="N82">
        <v>7.4034561435489366E-2</v>
      </c>
      <c r="W82">
        <v>12.593414973158239</v>
      </c>
      <c r="X82">
        <v>0.16295081953315121</v>
      </c>
      <c r="AG82">
        <v>18.335647177564361</v>
      </c>
      <c r="AH82">
        <v>5.7600115382911515E-2</v>
      </c>
      <c r="AQ82">
        <v>9.4528632153679357</v>
      </c>
      <c r="AR82">
        <v>0.30398070430381618</v>
      </c>
      <c r="BA82">
        <v>-0.29955815675195563</v>
      </c>
      <c r="BB82">
        <v>0.11169710652986441</v>
      </c>
      <c r="BK82">
        <v>48.58011992564078</v>
      </c>
      <c r="BL82">
        <v>2.4746707616250035E-3</v>
      </c>
      <c r="BU82">
        <v>52.878620758870703</v>
      </c>
      <c r="BV82">
        <v>2.0290004461991722E-3</v>
      </c>
      <c r="CE82">
        <v>22.931108467489704</v>
      </c>
      <c r="CF82">
        <v>2.6049361081919738E-2</v>
      </c>
      <c r="CO82">
        <v>21.027629751492608</v>
      </c>
      <c r="CP82">
        <v>3.3732869399525203E-2</v>
      </c>
      <c r="CY82">
        <v>1.3173755392555528</v>
      </c>
      <c r="CZ82">
        <v>0.16682521009036547</v>
      </c>
      <c r="DI82">
        <v>-25.458670976691497</v>
      </c>
      <c r="DJ82">
        <v>8.9092563090697793E-3</v>
      </c>
      <c r="DS82">
        <v>11.6322565549765</v>
      </c>
      <c r="DT82">
        <v>0.1969716116051157</v>
      </c>
    </row>
    <row r="83" spans="3:124" x14ac:dyDescent="0.25">
      <c r="C83">
        <v>18.532861921842006</v>
      </c>
      <c r="D83">
        <v>6.04182390880251E-2</v>
      </c>
      <c r="M83">
        <v>16.864991960641188</v>
      </c>
      <c r="N83">
        <v>7.2017202312280482E-2</v>
      </c>
      <c r="W83">
        <v>12.746850237902454</v>
      </c>
      <c r="X83">
        <v>0.15893843096752588</v>
      </c>
      <c r="AG83">
        <v>18.545742946558171</v>
      </c>
      <c r="AH83">
        <v>5.6018552435095938E-2</v>
      </c>
      <c r="AQ83">
        <v>9.6001242254998083</v>
      </c>
      <c r="AR83">
        <v>0.29746358207957962</v>
      </c>
      <c r="BA83">
        <v>-0.12443907057168466</v>
      </c>
      <c r="BB83">
        <v>0.11696591530721703</v>
      </c>
      <c r="BK83">
        <v>49.176472032491354</v>
      </c>
      <c r="BL83">
        <v>2.381543460340395E-3</v>
      </c>
      <c r="BU83">
        <v>53.526531321901309</v>
      </c>
      <c r="BV83">
        <v>1.9542348958026855E-3</v>
      </c>
      <c r="CE83">
        <v>23.207455535753969</v>
      </c>
      <c r="CF83">
        <v>2.5086471543771457E-2</v>
      </c>
      <c r="CO83">
        <v>21.282374707730874</v>
      </c>
      <c r="CP83">
        <v>3.2486021790803406E-2</v>
      </c>
      <c r="CY83">
        <v>1.4732798830603506</v>
      </c>
      <c r="CZ83">
        <v>0.17131989254697449</v>
      </c>
      <c r="DI83">
        <v>-25.132682545737431</v>
      </c>
      <c r="DJ83">
        <v>9.2240940261463979E-3</v>
      </c>
      <c r="DS83">
        <v>11.775050961465908</v>
      </c>
      <c r="DT83">
        <v>0.19312336044888692</v>
      </c>
    </row>
    <row r="84" spans="3:124" x14ac:dyDescent="0.25">
      <c r="C84">
        <v>18.758772661645228</v>
      </c>
      <c r="D84">
        <v>5.8771909543159098E-2</v>
      </c>
      <c r="M84">
        <v>17.054517916270491</v>
      </c>
      <c r="N84">
        <v>7.0054813972352845E-2</v>
      </c>
      <c r="W84">
        <v>12.900285502646668</v>
      </c>
      <c r="X84">
        <v>0.15500401955009044</v>
      </c>
      <c r="AG84">
        <v>18.755838715551981</v>
      </c>
      <c r="AH84">
        <v>5.4481641775589881E-2</v>
      </c>
      <c r="AQ84">
        <v>9.7473852356316808</v>
      </c>
      <c r="AR84">
        <v>0.29094779877176152</v>
      </c>
      <c r="BA84">
        <v>5.0680015608586315E-2</v>
      </c>
      <c r="BB84">
        <v>0.1224250787699261</v>
      </c>
      <c r="BK84">
        <v>49.772824139341928</v>
      </c>
      <c r="BL84">
        <v>2.2929445521846486E-3</v>
      </c>
      <c r="BU84">
        <v>54.174441884931916</v>
      </c>
      <c r="BV84">
        <v>1.8830517263132764E-3</v>
      </c>
      <c r="CE84">
        <v>23.483802604018233</v>
      </c>
      <c r="CF84">
        <v>2.4164408229603977E-2</v>
      </c>
      <c r="CO84">
        <v>21.53711966396914</v>
      </c>
      <c r="CP84">
        <v>3.129117395171746E-2</v>
      </c>
      <c r="CY84">
        <v>1.6291842268651484</v>
      </c>
      <c r="CZ84">
        <v>0.17582817902683034</v>
      </c>
      <c r="DI84">
        <v>-24.806694114783365</v>
      </c>
      <c r="DJ84">
        <v>9.5498405390496491E-3</v>
      </c>
      <c r="DS84">
        <v>11.917845367955316</v>
      </c>
      <c r="DT84">
        <v>0.1893161169824632</v>
      </c>
    </row>
    <row r="85" spans="3:124" x14ac:dyDescent="0.25">
      <c r="C85">
        <v>18.98468340144845</v>
      </c>
      <c r="D85">
        <v>5.7170440639900844E-2</v>
      </c>
      <c r="M85">
        <v>17.244043871899795</v>
      </c>
      <c r="N85">
        <v>6.8145898523249079E-2</v>
      </c>
      <c r="W85">
        <v>13.053720767390882</v>
      </c>
      <c r="X85">
        <v>0.15114717887428383</v>
      </c>
      <c r="AG85">
        <v>18.965934484545791</v>
      </c>
      <c r="AH85">
        <v>5.2988061530310451E-2</v>
      </c>
      <c r="AQ85">
        <v>9.8946462457635533</v>
      </c>
      <c r="AR85">
        <v>0.28444415150944274</v>
      </c>
      <c r="BA85">
        <v>0.22579910178885729</v>
      </c>
      <c r="BB85">
        <v>0.12807533464355944</v>
      </c>
      <c r="BK85">
        <v>50.369176246192502</v>
      </c>
      <c r="BL85">
        <v>2.2086056719790152E-3</v>
      </c>
      <c r="BU85">
        <v>54.822352447962523</v>
      </c>
      <c r="BV85">
        <v>1.8152408707967384E-3</v>
      </c>
      <c r="CE85">
        <v>23.760149672282498</v>
      </c>
      <c r="CF85">
        <v>2.3281222447443094E-2</v>
      </c>
      <c r="CO85">
        <v>21.791864620207406</v>
      </c>
      <c r="CP85">
        <v>3.0145925855811877E-2</v>
      </c>
      <c r="CY85">
        <v>1.7850885706699462</v>
      </c>
      <c r="CZ85">
        <v>0.18034484605781695</v>
      </c>
      <c r="DI85">
        <v>-24.480705683829299</v>
      </c>
      <c r="DJ85">
        <v>9.8868579357487864E-3</v>
      </c>
      <c r="DS85">
        <v>12.060639774444724</v>
      </c>
      <c r="DT85">
        <v>0.18555085703415558</v>
      </c>
    </row>
    <row r="86" spans="3:124" x14ac:dyDescent="0.25">
      <c r="C86">
        <v>19.210594141251672</v>
      </c>
      <c r="D86">
        <v>5.5612609975863314E-2</v>
      </c>
      <c r="M86">
        <v>17.433569827529098</v>
      </c>
      <c r="N86">
        <v>6.628899888840846E-2</v>
      </c>
      <c r="W86">
        <v>13.207156032135096</v>
      </c>
      <c r="X86">
        <v>0.14736742941906822</v>
      </c>
      <c r="AG86">
        <v>19.176030253539601</v>
      </c>
      <c r="AH86">
        <v>5.153653229791659E-2</v>
      </c>
      <c r="AQ86">
        <v>10.041907255895426</v>
      </c>
      <c r="AR86">
        <v>0.27796270367889114</v>
      </c>
      <c r="BA86">
        <v>0.40091818796912826</v>
      </c>
      <c r="BB86">
        <v>0.13391668166003942</v>
      </c>
      <c r="BK86">
        <v>50.965528353043076</v>
      </c>
      <c r="BL86">
        <v>2.1282771201082342E-3</v>
      </c>
      <c r="BU86">
        <v>55.470263010993129</v>
      </c>
      <c r="BV86">
        <v>1.7506067636614954E-3</v>
      </c>
      <c r="CE86">
        <v>24.036496740546763</v>
      </c>
      <c r="CF86">
        <v>2.2435068343517328E-2</v>
      </c>
      <c r="CO86">
        <v>22.046609576445672</v>
      </c>
      <c r="CP86">
        <v>2.9047997492129003E-2</v>
      </c>
      <c r="CY86">
        <v>1.940992914474744</v>
      </c>
      <c r="CZ86">
        <v>0.18486451881186525</v>
      </c>
      <c r="DI86">
        <v>-24.154717252875233</v>
      </c>
      <c r="DJ86">
        <v>1.0235519147882325E-2</v>
      </c>
      <c r="DS86">
        <v>12.203434180934131</v>
      </c>
      <c r="DT86">
        <v>0.18182847715572781</v>
      </c>
    </row>
    <row r="87" spans="3:124" x14ac:dyDescent="0.25">
      <c r="C87">
        <v>19.436504881054894</v>
      </c>
      <c r="D87">
        <v>5.4097228457759473E-2</v>
      </c>
      <c r="M87">
        <v>17.623095783158401</v>
      </c>
      <c r="N87">
        <v>6.4482697694979496E-2</v>
      </c>
      <c r="W87">
        <v>13.36059129687931</v>
      </c>
      <c r="X87">
        <v>0.14366422445283919</v>
      </c>
      <c r="AG87">
        <v>19.386126022533411</v>
      </c>
      <c r="AH87">
        <v>5.0125815586791717E-2</v>
      </c>
      <c r="AQ87">
        <v>10.189168266027298</v>
      </c>
      <c r="AR87">
        <v>0.27151280513681736</v>
      </c>
      <c r="BA87">
        <v>0.5760372741493992</v>
      </c>
      <c r="BB87">
        <v>0.13994830067142397</v>
      </c>
      <c r="BK87">
        <v>51.561880459893651</v>
      </c>
      <c r="BL87">
        <v>2.0517263785230022E-3</v>
      </c>
      <c r="BU87">
        <v>56.118173574023736</v>
      </c>
      <c r="BV87">
        <v>1.6889671935394006E-3</v>
      </c>
      <c r="CE87">
        <v>24.312843808811028</v>
      </c>
      <c r="CF87">
        <v>2.1624197013556664E-2</v>
      </c>
      <c r="CO87">
        <v>22.301354532683938</v>
      </c>
      <c r="CP87">
        <v>2.7995222536185912E-2</v>
      </c>
      <c r="CY87">
        <v>2.096897258279542</v>
      </c>
      <c r="CZ87">
        <v>0.18938168051939089</v>
      </c>
      <c r="DI87">
        <v>-23.828728821921167</v>
      </c>
      <c r="DJ87">
        <v>1.0596208186138557E-2</v>
      </c>
      <c r="DS87">
        <v>12.346228587423539</v>
      </c>
      <c r="DT87">
        <v>0.17814979762145641</v>
      </c>
    </row>
    <row r="88" spans="3:124" x14ac:dyDescent="0.25">
      <c r="C88">
        <v>19.662415620858116</v>
      </c>
      <c r="D88">
        <v>5.2623139393766422E-2</v>
      </c>
      <c r="M88">
        <v>17.812621738787705</v>
      </c>
      <c r="N88">
        <v>6.2725616191938005E-2</v>
      </c>
      <c r="W88">
        <v>13.514026561623524</v>
      </c>
      <c r="X88">
        <v>0.14003695559842985</v>
      </c>
      <c r="AG88">
        <v>19.596221791527221</v>
      </c>
      <c r="AH88">
        <v>4.8754712322129461E-2</v>
      </c>
      <c r="AQ88">
        <v>10.336429276159171</v>
      </c>
      <c r="AR88">
        <v>0.26510311409214421</v>
      </c>
      <c r="BA88">
        <v>0.75115636032967015</v>
      </c>
      <c r="BB88">
        <v>0.14616847339751382</v>
      </c>
      <c r="BK88">
        <v>52.158232566744225</v>
      </c>
      <c r="BL88">
        <v>1.9787367590035454E-3</v>
      </c>
      <c r="BU88">
        <v>56.766084137054342</v>
      </c>
      <c r="BV88">
        <v>1.6301522581051351E-3</v>
      </c>
      <c r="CE88">
        <v>24.589190877075293</v>
      </c>
      <c r="CF88">
        <v>2.0846950971967673E-2</v>
      </c>
      <c r="CO88">
        <v>22.556099488922204</v>
      </c>
      <c r="CP88">
        <v>2.6985542358152544E-2</v>
      </c>
      <c r="CY88">
        <v>2.25280160208434</v>
      </c>
      <c r="CZ88">
        <v>0.19389068256154349</v>
      </c>
      <c r="DI88">
        <v>-23.502740390967102</v>
      </c>
      <c r="DJ88">
        <v>1.0969320373359277E-2</v>
      </c>
      <c r="DS88">
        <v>12.489022993912947</v>
      </c>
      <c r="DT88">
        <v>0.17451556534603915</v>
      </c>
    </row>
    <row r="89" spans="3:124" x14ac:dyDescent="0.25">
      <c r="C89">
        <v>19.888326360661338</v>
      </c>
      <c r="D89">
        <v>5.1189217610621791E-2</v>
      </c>
      <c r="M89">
        <v>18.002147694417008</v>
      </c>
      <c r="N89">
        <v>6.1016413197685533E-2</v>
      </c>
      <c r="W89">
        <v>13.667461826367738</v>
      </c>
      <c r="X89">
        <v>0.13648495807660596</v>
      </c>
      <c r="AG89">
        <v>19.80631756052103</v>
      </c>
      <c r="AH89">
        <v>4.7422061419150632E-2</v>
      </c>
      <c r="AQ89">
        <v>10.483690286291043</v>
      </c>
      <c r="AR89">
        <v>0.2587416203411585</v>
      </c>
      <c r="BA89">
        <v>0.92627544650994109</v>
      </c>
      <c r="BB89">
        <v>0.15257449946946297</v>
      </c>
      <c r="BK89">
        <v>52.754584673594799</v>
      </c>
      <c r="BL89">
        <v>1.9091061706673492E-3</v>
      </c>
      <c r="BU89">
        <v>57.413994700084949</v>
      </c>
      <c r="BV89">
        <v>1.5740034108114949E-3</v>
      </c>
      <c r="CE89">
        <v>24.865537945339558</v>
      </c>
      <c r="CF89">
        <v>2.0101758956513765E-2</v>
      </c>
      <c r="CO89">
        <v>22.81084444516047</v>
      </c>
      <c r="CP89">
        <v>2.6017000351725085E-2</v>
      </c>
      <c r="CY89">
        <v>2.408705945889138</v>
      </c>
      <c r="CZ89">
        <v>0.19838575521980251</v>
      </c>
      <c r="DI89">
        <v>-23.176751960013036</v>
      </c>
      <c r="DJ89">
        <v>1.1355262574563237E-2</v>
      </c>
      <c r="DS89">
        <v>12.631817400402355</v>
      </c>
      <c r="DT89">
        <v>0.17092645672342222</v>
      </c>
    </row>
    <row r="90" spans="3:124" x14ac:dyDescent="0.25">
      <c r="C90">
        <v>20.11423710046456</v>
      </c>
      <c r="D90">
        <v>4.9794368594778093E-2</v>
      </c>
      <c r="M90">
        <v>18.191673650046312</v>
      </c>
      <c r="N90">
        <v>5.935378407632453E-2</v>
      </c>
      <c r="W90">
        <v>13.820897091111952</v>
      </c>
      <c r="X90">
        <v>0.13300751564458571</v>
      </c>
      <c r="AG90">
        <v>20.01641332951484</v>
      </c>
      <c r="AH90">
        <v>4.6126738418759222E-2</v>
      </c>
      <c r="AQ90">
        <v>10.630951296422916</v>
      </c>
      <c r="AR90">
        <v>0.25243566956817587</v>
      </c>
      <c r="BA90">
        <v>1.1013945326902121</v>
      </c>
      <c r="BB90">
        <v>0.1591626125650738</v>
      </c>
      <c r="BK90">
        <v>53.350936780445373</v>
      </c>
      <c r="BL90">
        <v>1.8426459951019067E-3</v>
      </c>
      <c r="BU90">
        <v>58.061905263115555</v>
      </c>
      <c r="BV90">
        <v>1.5203725905950339E-3</v>
      </c>
      <c r="CE90">
        <v>25.141885013603822</v>
      </c>
      <c r="CF90">
        <v>1.9387131047487214E-2</v>
      </c>
      <c r="CO90">
        <v>23.065589401398736</v>
      </c>
      <c r="CP90">
        <v>2.5087736567683976E-2</v>
      </c>
      <c r="CY90">
        <v>2.564610289693936</v>
      </c>
      <c r="CZ90">
        <v>0.20286101905910467</v>
      </c>
      <c r="DI90">
        <v>-22.85076352905897</v>
      </c>
      <c r="DJ90">
        <v>1.1754453423011022E-2</v>
      </c>
      <c r="DS90">
        <v>12.774611806891762</v>
      </c>
      <c r="DT90">
        <v>0.16738308038849639</v>
      </c>
    </row>
    <row r="91" spans="3:124" x14ac:dyDescent="0.25">
      <c r="C91">
        <v>20.340147840267782</v>
      </c>
      <c r="D91">
        <v>4.8437527656959717E-2</v>
      </c>
      <c r="M91">
        <v>18.381199605675615</v>
      </c>
      <c r="N91">
        <v>5.7736459741828679E-2</v>
      </c>
      <c r="W91">
        <v>13.974332355856166</v>
      </c>
      <c r="X91">
        <v>0.12960386524529649</v>
      </c>
      <c r="AG91">
        <v>20.22650909850865</v>
      </c>
      <c r="AH91">
        <v>4.4867654182202482E-2</v>
      </c>
      <c r="AQ91">
        <v>10.778212306554789</v>
      </c>
      <c r="AR91">
        <v>0.24619198845015206</v>
      </c>
      <c r="BA91">
        <v>1.2765136188704831</v>
      </c>
      <c r="BB91">
        <v>0.16592789657261872</v>
      </c>
      <c r="BK91">
        <v>53.947288887295947</v>
      </c>
      <c r="BL91">
        <v>1.7791800587390102E-3</v>
      </c>
      <c r="BU91">
        <v>58.709815826146162</v>
      </c>
      <c r="BV91">
        <v>1.4691214265585303E-3</v>
      </c>
      <c r="CE91">
        <v>25.418232081868087</v>
      </c>
      <c r="CF91">
        <v>1.8701654081648936E-2</v>
      </c>
      <c r="CO91">
        <v>23.320334357637002</v>
      </c>
      <c r="CP91">
        <v>2.4195982636667907E-2</v>
      </c>
      <c r="CY91">
        <v>2.720514633498734</v>
      </c>
      <c r="CZ91">
        <v>0.20731049691737435</v>
      </c>
      <c r="DI91">
        <v>-22.524775098104904</v>
      </c>
      <c r="DJ91">
        <v>1.2167323541353246E-2</v>
      </c>
      <c r="DS91">
        <v>12.91740621338117</v>
      </c>
      <c r="DT91">
        <v>0.16388597990350698</v>
      </c>
    </row>
    <row r="92" spans="3:124" x14ac:dyDescent="0.25">
      <c r="C92">
        <v>20.566058580071005</v>
      </c>
      <c r="D92">
        <v>4.7117659119484873E-2</v>
      </c>
      <c r="M92">
        <v>18.570725561304918</v>
      </c>
      <c r="N92">
        <v>5.6163205689348711E-2</v>
      </c>
      <c r="W92">
        <v>14.12776762060038</v>
      </c>
      <c r="X92">
        <v>0.1262732013823023</v>
      </c>
      <c r="AG92">
        <v>20.43660486750246</v>
      </c>
      <c r="AH92">
        <v>4.3643753641534777E-2</v>
      </c>
      <c r="AQ92">
        <v>10.925473316686661</v>
      </c>
      <c r="AR92">
        <v>0.24001671032886401</v>
      </c>
      <c r="BA92">
        <v>1.451632705050754</v>
      </c>
      <c r="BB92">
        <v>0.17286420286679596</v>
      </c>
      <c r="BK92">
        <v>54.543640994146521</v>
      </c>
      <c r="BL92">
        <v>1.7185436931808772E-3</v>
      </c>
      <c r="BU92">
        <v>59.357726389176769</v>
      </c>
      <c r="BV92">
        <v>1.420120510478907E-3</v>
      </c>
      <c r="CE92">
        <v>25.694579150132352</v>
      </c>
      <c r="CF92">
        <v>1.8043987342434127E-2</v>
      </c>
      <c r="CO92">
        <v>23.575079313875268</v>
      </c>
      <c r="CP92">
        <v>2.3340056966262724E-2</v>
      </c>
      <c r="CY92">
        <v>2.876418977303532</v>
      </c>
      <c r="CZ92">
        <v>0.21172812647106587</v>
      </c>
      <c r="DI92">
        <v>-22.198786667150838</v>
      </c>
      <c r="DJ92">
        <v>1.2594315756818129E-2</v>
      </c>
      <c r="DS92">
        <v>13.060200619870578</v>
      </c>
      <c r="DT92">
        <v>0.16043563637093114</v>
      </c>
    </row>
    <row r="93" spans="3:124" x14ac:dyDescent="0.25">
      <c r="C93">
        <v>20.791969319874227</v>
      </c>
      <c r="D93">
        <v>4.5833755525732052E-2</v>
      </c>
      <c r="M93">
        <v>18.760251516934222</v>
      </c>
      <c r="N93">
        <v>5.4632821052913852E-2</v>
      </c>
      <c r="W93">
        <v>14.281202885344594</v>
      </c>
      <c r="X93">
        <v>0.12301468023459673</v>
      </c>
      <c r="AG93">
        <v>20.64670063649627</v>
      </c>
      <c r="AH93">
        <v>4.2454014602902101E-2</v>
      </c>
      <c r="AQ93">
        <v>11.072734326818534</v>
      </c>
      <c r="AR93">
        <v>0.23391540123826615</v>
      </c>
      <c r="BA93">
        <v>1.626751791231025</v>
      </c>
      <c r="BB93">
        <v>0.17996406993011468</v>
      </c>
      <c r="BK93">
        <v>55.139993100997096</v>
      </c>
      <c r="BL93">
        <v>1.6605828751573948E-3</v>
      </c>
      <c r="BU93">
        <v>60.005636952207375</v>
      </c>
      <c r="BV93">
        <v>1.3732487307353705E-3</v>
      </c>
      <c r="CE93">
        <v>25.970926218396617</v>
      </c>
      <c r="CF93">
        <v>1.7412858509077079E-2</v>
      </c>
      <c r="CO93">
        <v>23.829824270113534</v>
      </c>
      <c r="CP93">
        <v>2.2518360198093824E-2</v>
      </c>
      <c r="CY93">
        <v>3.03232332110833</v>
      </c>
      <c r="CZ93">
        <v>0.21610777334314316</v>
      </c>
      <c r="DI93">
        <v>-21.872798236196772</v>
      </c>
      <c r="DJ93">
        <v>1.3035885309303776E-2</v>
      </c>
      <c r="DS93">
        <v>13.202995026359986</v>
      </c>
      <c r="DT93">
        <v>0.15703247097448869</v>
      </c>
    </row>
    <row r="94" spans="3:124" x14ac:dyDescent="0.25">
      <c r="C94">
        <v>21.017880059677449</v>
      </c>
      <c r="D94">
        <v>4.4584836871147622E-2</v>
      </c>
      <c r="M94">
        <v>18.949777472563525</v>
      </c>
      <c r="N94">
        <v>5.3144137688810045E-2</v>
      </c>
      <c r="W94">
        <v>14.434638150088809</v>
      </c>
      <c r="X94">
        <v>0.11982742352475165</v>
      </c>
      <c r="AG94">
        <v>20.85679640549008</v>
      </c>
      <c r="AH94">
        <v>4.1297446599861884E-2</v>
      </c>
      <c r="AQ94">
        <v>11.219995336950406</v>
      </c>
      <c r="AR94">
        <v>0.22789308609731415</v>
      </c>
      <c r="BA94">
        <v>1.8018708774112959</v>
      </c>
      <c r="BB94">
        <v>0.18721864670228924</v>
      </c>
      <c r="BK94">
        <v>55.73634520784767</v>
      </c>
      <c r="BL94">
        <v>1.6051534386536286E-3</v>
      </c>
      <c r="BU94">
        <v>60.653547515237982</v>
      </c>
      <c r="BV94">
        <v>1.3283926619144053E-3</v>
      </c>
      <c r="CE94">
        <v>26.247273286660882</v>
      </c>
      <c r="CF94">
        <v>1.6807059848399496E-2</v>
      </c>
      <c r="CO94">
        <v>24.0845692263518</v>
      </c>
      <c r="CP94">
        <v>2.1729370911208246E-2</v>
      </c>
      <c r="CY94">
        <v>3.188227664913128</v>
      </c>
      <c r="CZ94">
        <v>0.22044324471683074</v>
      </c>
      <c r="DI94">
        <v>-21.546809805242706</v>
      </c>
      <c r="DJ94">
        <v>1.3492500051142131E-2</v>
      </c>
      <c r="DS94">
        <v>13.345789432849394</v>
      </c>
      <c r="DT94">
        <v>0.15367684744988394</v>
      </c>
    </row>
    <row r="95" spans="3:124" x14ac:dyDescent="0.25">
      <c r="C95">
        <v>21.243790799480671</v>
      </c>
      <c r="D95">
        <v>4.3369949855207604E-2</v>
      </c>
      <c r="M95">
        <v>19.139303428192829</v>
      </c>
      <c r="N95">
        <v>5.1696019283934892E-2</v>
      </c>
      <c r="W95">
        <v>14.588073414833023</v>
      </c>
      <c r="X95">
        <v>0.1167105221532472</v>
      </c>
      <c r="AG95">
        <v>21.06689217448389</v>
      </c>
      <c r="AH95">
        <v>4.0173089794135898E-2</v>
      </c>
      <c r="AQ95">
        <v>11.367256347082279</v>
      </c>
      <c r="AR95">
        <v>0.22195427489990274</v>
      </c>
      <c r="BA95">
        <v>1.9769899635915669</v>
      </c>
      <c r="BB95">
        <v>0.19461762118508105</v>
      </c>
      <c r="BK95">
        <v>56.332697314698244</v>
      </c>
      <c r="BL95">
        <v>1.5521203525104145E-3</v>
      </c>
      <c r="BU95">
        <v>61.301458078268588</v>
      </c>
      <c r="BV95">
        <v>1.2854460049358505E-3</v>
      </c>
      <c r="CE95">
        <v>26.523620354925146</v>
      </c>
      <c r="CF95">
        <v>1.6225444634034396E-2</v>
      </c>
      <c r="CO95">
        <v>24.339314182590066</v>
      </c>
      <c r="CP95">
        <v>2.0971641558631935E-2</v>
      </c>
      <c r="CY95">
        <v>3.344132008717926</v>
      </c>
      <c r="CZ95">
        <v>0.22472830341549163</v>
      </c>
      <c r="DI95">
        <v>-21.22082137428864</v>
      </c>
      <c r="DJ95">
        <v>1.3964640637198251E-2</v>
      </c>
      <c r="DS95">
        <v>13.488583839338801</v>
      </c>
      <c r="DT95">
        <v>0.15036907448680417</v>
      </c>
    </row>
    <row r="96" spans="3:124" x14ac:dyDescent="0.25">
      <c r="C96">
        <v>21.469701539283893</v>
      </c>
      <c r="D96">
        <v>4.2188167153762779E-2</v>
      </c>
      <c r="M96">
        <v>19.328829383822132</v>
      </c>
      <c r="N96">
        <v>5.0287360488449194E-2</v>
      </c>
      <c r="W96">
        <v>14.741508679577237</v>
      </c>
      <c r="X96">
        <v>0.11366303961117306</v>
      </c>
      <c r="AG96">
        <v>21.2769879434777</v>
      </c>
      <c r="AH96">
        <v>3.9080013921362559E-2</v>
      </c>
      <c r="AQ96">
        <v>11.514517357214151</v>
      </c>
      <c r="AR96">
        <v>0.21610298875355322</v>
      </c>
      <c r="BA96">
        <v>2.152109049771838</v>
      </c>
      <c r="BB96">
        <v>0.20214915596572991</v>
      </c>
      <c r="BK96">
        <v>56.929049421548818</v>
      </c>
      <c r="BL96">
        <v>1.5013570574799451E-3</v>
      </c>
      <c r="BU96">
        <v>61.949368641299195</v>
      </c>
      <c r="BV96">
        <v>1.2443090730670041E-3</v>
      </c>
      <c r="CE96">
        <v>26.799967423189411</v>
      </c>
      <c r="CF96">
        <v>1.5666923778824549E-2</v>
      </c>
      <c r="CO96">
        <v>24.594059138828332</v>
      </c>
      <c r="CP96">
        <v>2.0243794624585604E-2</v>
      </c>
      <c r="CY96">
        <v>3.500036352522724</v>
      </c>
      <c r="CZ96">
        <v>0.22895668240614242</v>
      </c>
      <c r="DI96">
        <v>-20.894832943334574</v>
      </c>
      <c r="DJ96">
        <v>1.445280070385695E-2</v>
      </c>
      <c r="DS96">
        <v>13.631378245828209</v>
      </c>
      <c r="DT96">
        <v>0.14710940806364697</v>
      </c>
    </row>
    <row r="97" spans="3:124" x14ac:dyDescent="0.25">
      <c r="C97">
        <v>21.695612279087115</v>
      </c>
      <c r="D97">
        <v>4.1038586711211446E-2</v>
      </c>
      <c r="M97">
        <v>19.518355339451436</v>
      </c>
      <c r="N97">
        <v>4.8917086072062389E-2</v>
      </c>
      <c r="W97">
        <v>14.894943944321451</v>
      </c>
      <c r="X97">
        <v>0.11068401518288747</v>
      </c>
      <c r="AG97">
        <v>21.48708371247151</v>
      </c>
      <c r="AH97">
        <v>3.801731727956998E-2</v>
      </c>
      <c r="AQ97">
        <v>11.661778367346024</v>
      </c>
      <c r="AR97">
        <v>0.21034278563711001</v>
      </c>
      <c r="BA97">
        <v>2.327228135952109</v>
      </c>
      <c r="BB97">
        <v>0.20979983244330455</v>
      </c>
      <c r="BK97">
        <v>57.525401528399392</v>
      </c>
      <c r="BL97">
        <v>1.4527448573229461E-3</v>
      </c>
      <c r="BU97">
        <v>62.597279204329801</v>
      </c>
      <c r="BV97">
        <v>1.2048883196566808E-3</v>
      </c>
      <c r="CE97">
        <v>27.076314491453676</v>
      </c>
      <c r="CF97">
        <v>1.5130462667044511E-2</v>
      </c>
      <c r="CO97">
        <v>24.848804095066598</v>
      </c>
      <c r="CP97">
        <v>1.9544518990429922E-2</v>
      </c>
      <c r="CY97">
        <v>3.6559406963275221</v>
      </c>
      <c r="CZ97">
        <v>0.23312209968142156</v>
      </c>
      <c r="DI97">
        <v>-20.568844512380508</v>
      </c>
      <c r="DJ97">
        <v>1.4957487035331255E-2</v>
      </c>
      <c r="DS97">
        <v>13.774172652317617</v>
      </c>
      <c r="DT97">
        <v>0.1438980537163928</v>
      </c>
    </row>
    <row r="98" spans="3:124" x14ac:dyDescent="0.25">
      <c r="C98">
        <v>21.921523018890337</v>
      </c>
      <c r="D98">
        <v>3.9920331051959634E-2</v>
      </c>
      <c r="M98">
        <v>19.707881295080739</v>
      </c>
      <c r="N98">
        <v>4.758415010330868E-2</v>
      </c>
      <c r="W98">
        <v>15.048379209065665</v>
      </c>
      <c r="X98">
        <v>0.10777246694965069</v>
      </c>
      <c r="AG98">
        <v>21.697179481465319</v>
      </c>
      <c r="AH98">
        <v>3.6984125758234856E-2</v>
      </c>
      <c r="AQ98">
        <v>11.809039377477896</v>
      </c>
      <c r="AR98">
        <v>0.20467678576497061</v>
      </c>
      <c r="BA98">
        <v>2.5023472221323799</v>
      </c>
      <c r="BB98">
        <v>0.21755460564295992</v>
      </c>
      <c r="BK98">
        <v>58.121753635249966</v>
      </c>
      <c r="BL98">
        <v>1.406172359072695E-3</v>
      </c>
      <c r="BU98">
        <v>63.245189767360408</v>
      </c>
      <c r="BV98">
        <v>1.167095903835777E-3</v>
      </c>
      <c r="CE98">
        <v>27.352661559717941</v>
      </c>
      <c r="CF98">
        <v>1.4615078173948455E-2</v>
      </c>
      <c r="CO98">
        <v>25.103549051304864</v>
      </c>
      <c r="CP98">
        <v>1.8872566497988325E-2</v>
      </c>
      <c r="CY98">
        <v>3.8118450401323201</v>
      </c>
      <c r="CZ98">
        <v>0.23721827347229946</v>
      </c>
      <c r="DI98">
        <v>-20.242856081426442</v>
      </c>
      <c r="DJ98">
        <v>1.5479219715600928E-2</v>
      </c>
      <c r="DS98">
        <v>13.916967058807025</v>
      </c>
      <c r="DT98">
        <v>0.14073516874299336</v>
      </c>
    </row>
    <row r="99" spans="3:124" x14ac:dyDescent="0.25">
      <c r="C99">
        <v>22.147433758693559</v>
      </c>
      <c r="D99">
        <v>3.883254661064349E-2</v>
      </c>
      <c r="M99">
        <v>19.897407250710042</v>
      </c>
      <c r="N99">
        <v>4.6287535151186665E-2</v>
      </c>
      <c r="W99">
        <v>15.201814473809879</v>
      </c>
      <c r="X99">
        <v>0.10492739460470149</v>
      </c>
      <c r="AG99">
        <v>21.907275250459129</v>
      </c>
      <c r="AH99">
        <v>3.5979591905924542E-2</v>
      </c>
      <c r="AQ99">
        <v>11.956300387609769</v>
      </c>
      <c r="AR99">
        <v>0.19910769646131374</v>
      </c>
      <c r="BA99">
        <v>2.6774663083126509</v>
      </c>
      <c r="BB99">
        <v>0.22539677157675253</v>
      </c>
      <c r="BK99">
        <v>58.718105742100541</v>
      </c>
      <c r="BL99">
        <v>1.3615349580721502E-3</v>
      </c>
      <c r="BU99">
        <v>63.893100330391015</v>
      </c>
      <c r="BV99">
        <v>1.130849290800668E-3</v>
      </c>
      <c r="CE99">
        <v>27.629008627982206</v>
      </c>
      <c r="CF99">
        <v>1.4119835860947581E-2</v>
      </c>
      <c r="CO99">
        <v>25.35829400754313</v>
      </c>
      <c r="CP99">
        <v>1.8226748699456844E-2</v>
      </c>
      <c r="CY99">
        <v>3.9677493839371181</v>
      </c>
      <c r="CZ99">
        <v>0.24123893774148142</v>
      </c>
      <c r="DI99">
        <v>-19.916867650472376</v>
      </c>
      <c r="DJ99">
        <v>1.6018532264156077E-2</v>
      </c>
      <c r="DS99">
        <v>14.059761465296432</v>
      </c>
      <c r="DT99">
        <v>0.13762086434460619</v>
      </c>
    </row>
    <row r="100" spans="3:124" x14ac:dyDescent="0.25">
      <c r="C100">
        <v>22.373344498496781</v>
      </c>
      <c r="D100">
        <v>3.7774403080602079E-2</v>
      </c>
      <c r="M100">
        <v>20.086933206339346</v>
      </c>
      <c r="N100">
        <v>4.5026251508553557E-2</v>
      </c>
      <c r="W100">
        <v>15.355249738554093</v>
      </c>
      <c r="X100">
        <v>0.10214778208973042</v>
      </c>
      <c r="AG100">
        <v>22.117371019452939</v>
      </c>
      <c r="AH100">
        <v>3.5002894034642323E-2</v>
      </c>
      <c r="AQ100">
        <v>12.103561397741641</v>
      </c>
      <c r="AR100">
        <v>0.19363783646242749</v>
      </c>
      <c r="BA100">
        <v>2.8525853944929218</v>
      </c>
      <c r="BB100">
        <v>0.2333079491494838</v>
      </c>
      <c r="BK100">
        <v>59.314457848951115</v>
      </c>
      <c r="BL100">
        <v>1.3187343638197161E-3</v>
      </c>
      <c r="BU100">
        <v>64.541010893421628</v>
      </c>
      <c r="BV100">
        <v>1.0960708836260842E-3</v>
      </c>
      <c r="CE100">
        <v>27.90535569624647</v>
      </c>
      <c r="CF100">
        <v>1.3643847335472159E-2</v>
      </c>
      <c r="CO100">
        <v>25.613038963781396</v>
      </c>
      <c r="CP100">
        <v>1.7605933783656526E-2</v>
      </c>
      <c r="CY100">
        <v>4.1236537277419156</v>
      </c>
      <c r="CZ100">
        <v>0.24517785790531682</v>
      </c>
      <c r="DI100">
        <v>-19.59087921951831</v>
      </c>
      <c r="DJ100">
        <v>1.657597175357868E-2</v>
      </c>
      <c r="DS100">
        <v>14.20255587178584</v>
      </c>
      <c r="DT100">
        <v>0.13455520770496623</v>
      </c>
    </row>
    <row r="101" spans="3:124" x14ac:dyDescent="0.25">
      <c r="C101">
        <v>22.599255238300003</v>
      </c>
      <c r="D101">
        <v>3.6745092780103815E-2</v>
      </c>
      <c r="M101">
        <v>20.276459161968649</v>
      </c>
      <c r="N101">
        <v>4.3799336436680956E-2</v>
      </c>
      <c r="W101">
        <v>15.508685003298307</v>
      </c>
      <c r="X101">
        <v>9.9432600062209719E-2</v>
      </c>
      <c r="AG101">
        <v>22.327466788446749</v>
      </c>
      <c r="AH101">
        <v>3.4053235359109847E-2</v>
      </c>
      <c r="AQ101">
        <v>12.250822407873514</v>
      </c>
      <c r="AR101">
        <v>0.18826915957863752</v>
      </c>
      <c r="BA101">
        <v>3.0277044806731928</v>
      </c>
      <c r="BB101">
        <v>0.24126807860705393</v>
      </c>
      <c r="BK101">
        <v>59.910809955801689</v>
      </c>
      <c r="BL101">
        <v>1.2776781630431994E-3</v>
      </c>
      <c r="BU101">
        <v>65.188921456452235</v>
      </c>
      <c r="BV101">
        <v>1.0626876838494392E-3</v>
      </c>
      <c r="CE101">
        <v>28.181702764510735</v>
      </c>
      <c r="CF101">
        <v>1.3186267765276238E-2</v>
      </c>
      <c r="CO101">
        <v>25.867783920019662</v>
      </c>
      <c r="CP101">
        <v>1.700904366891029E-2</v>
      </c>
      <c r="CY101">
        <v>4.2795580715467132</v>
      </c>
      <c r="CZ101">
        <v>0.24902884673010811</v>
      </c>
      <c r="DI101">
        <v>-19.264890788564244</v>
      </c>
      <c r="DJ101">
        <v>1.7152098906844767E-2</v>
      </c>
      <c r="DS101">
        <v>14.345350278275248</v>
      </c>
      <c r="DT101">
        <v>0.13153822400915272</v>
      </c>
    </row>
    <row r="102" spans="3:124" x14ac:dyDescent="0.25">
      <c r="C102">
        <v>22.825165978103225</v>
      </c>
      <c r="D102">
        <v>3.574383003584225E-2</v>
      </c>
      <c r="M102">
        <v>20.465985117597953</v>
      </c>
      <c r="N102">
        <v>4.260585343039576E-2</v>
      </c>
      <c r="W102">
        <v>15.662120268042521</v>
      </c>
      <c r="X102">
        <v>9.678080820257226E-2</v>
      </c>
      <c r="AG102">
        <v>22.537562557440559</v>
      </c>
      <c r="AH102">
        <v>3.3129843169325372E-2</v>
      </c>
      <c r="AQ102">
        <v>12.398083418005386</v>
      </c>
      <c r="AR102">
        <v>0.1830032776595267</v>
      </c>
      <c r="BA102">
        <v>3.2028235668534637</v>
      </c>
      <c r="BB102">
        <v>0.24925543847615589</v>
      </c>
      <c r="BK102">
        <v>60.507162062652263</v>
      </c>
      <c r="BL102">
        <v>1.2382794167652251E-3</v>
      </c>
      <c r="BU102">
        <v>65.836832019482841</v>
      </c>
      <c r="BV102">
        <v>1.0306309783329223E-3</v>
      </c>
      <c r="CE102">
        <v>28.458049832775</v>
      </c>
      <c r="CF102">
        <v>1.2746293537603197E-2</v>
      </c>
      <c r="CO102">
        <v>26.122528876257928</v>
      </c>
      <c r="CP102">
        <v>1.6435051253333978E-2</v>
      </c>
      <c r="CY102">
        <v>4.4354624153515108</v>
      </c>
      <c r="CZ102">
        <v>0.25278578034703025</v>
      </c>
      <c r="DI102">
        <v>-18.938902357610178</v>
      </c>
      <c r="DJ102">
        <v>1.7747488172069795E-2</v>
      </c>
      <c r="DS102">
        <v>14.488144684764656</v>
      </c>
      <c r="DT102">
        <v>0.12856989840298083</v>
      </c>
    </row>
    <row r="103" spans="3:124" x14ac:dyDescent="0.25">
      <c r="C103">
        <v>23.051076717906447</v>
      </c>
      <c r="D103">
        <v>3.4769850583231246E-2</v>
      </c>
      <c r="M103">
        <v>20.655511073227256</v>
      </c>
      <c r="N103">
        <v>4.1444891503244957E-2</v>
      </c>
      <c r="W103">
        <v>15.815555532786735</v>
      </c>
      <c r="X103">
        <v>9.4191357369786871E-2</v>
      </c>
      <c r="AG103">
        <v>22.747658326434369</v>
      </c>
      <c r="AH103">
        <v>3.2231968034834795E-2</v>
      </c>
      <c r="AQ103">
        <v>12.545344428137259</v>
      </c>
      <c r="AR103">
        <v>0.17784148281719483</v>
      </c>
      <c r="BA103">
        <v>3.3779426530337346</v>
      </c>
      <c r="BB103">
        <v>0.25724668284139429</v>
      </c>
      <c r="BK103">
        <v>61.103514169502837</v>
      </c>
      <c r="BL103">
        <v>1.2004562884312692E-3</v>
      </c>
      <c r="BU103">
        <v>66.484742582513448</v>
      </c>
      <c r="BV103">
        <v>9.9983605014652391E-4</v>
      </c>
      <c r="CE103">
        <v>28.734396901039265</v>
      </c>
      <c r="CF103">
        <v>1.2323160054245993E-2</v>
      </c>
      <c r="CO103">
        <v>26.377273832496194</v>
      </c>
      <c r="CP103">
        <v>1.5882977813818797E-2</v>
      </c>
      <c r="CY103">
        <v>4.5913667591563083</v>
      </c>
      <c r="CZ103">
        <v>0.25644261432843035</v>
      </c>
      <c r="DI103">
        <v>-18.612913926656113</v>
      </c>
      <c r="DJ103">
        <v>1.8362727772251914E-2</v>
      </c>
      <c r="DS103">
        <v>14.630939091254064</v>
      </c>
      <c r="DT103">
        <v>0.1256501778942192</v>
      </c>
    </row>
    <row r="104" spans="3:124" x14ac:dyDescent="0.25">
      <c r="C104">
        <v>23.276987457709669</v>
      </c>
      <c r="D104">
        <v>3.3822410983041118E-2</v>
      </c>
      <c r="M104">
        <v>20.845037028856559</v>
      </c>
      <c r="N104">
        <v>4.0315564492139112E-2</v>
      </c>
      <c r="W104">
        <v>15.96899079753095</v>
      </c>
      <c r="X104">
        <v>9.1663191613452238E-2</v>
      </c>
      <c r="AG104">
        <v>22.957754095428179</v>
      </c>
      <c r="AH104">
        <v>3.1358883039242703E-2</v>
      </c>
      <c r="AQ104">
        <v>12.692605438269132</v>
      </c>
      <c r="AR104">
        <v>0.17278476887227934</v>
      </c>
      <c r="BA104">
        <v>3.5530617392140056</v>
      </c>
      <c r="BB104">
        <v>0.26521690064344217</v>
      </c>
      <c r="BK104">
        <v>61.699866276353411</v>
      </c>
      <c r="BL104">
        <v>1.1641317004476898E-3</v>
      </c>
      <c r="BU104">
        <v>67.132653145544054</v>
      </c>
      <c r="BV104">
        <v>9.7024191142760607E-4</v>
      </c>
      <c r="CE104">
        <v>29.01074396930353</v>
      </c>
      <c r="CF104">
        <v>1.191613965411371E-2</v>
      </c>
      <c r="CO104">
        <v>26.632018788734459</v>
      </c>
      <c r="CP104">
        <v>1.535189054544947E-2</v>
      </c>
      <c r="CY104">
        <v>4.7472711029611059</v>
      </c>
      <c r="CZ104">
        <v>0.25999339976709684</v>
      </c>
      <c r="DI104">
        <v>-18.286925495702047</v>
      </c>
      <c r="DJ104">
        <v>1.8998419727388229E-2</v>
      </c>
      <c r="DS104">
        <v>14.773733497743471</v>
      </c>
      <c r="DT104">
        <v>0.1227789731968086</v>
      </c>
    </row>
    <row r="105" spans="3:124" x14ac:dyDescent="0.25">
      <c r="C105">
        <v>23.502898197512891</v>
      </c>
      <c r="D105">
        <v>3.2900788053931006E-2</v>
      </c>
      <c r="M105">
        <v>21.034562984485863</v>
      </c>
      <c r="N105">
        <v>3.9217010380943329E-2</v>
      </c>
      <c r="W105">
        <v>16.122426062275164</v>
      </c>
      <c r="X105">
        <v>8.9195250050131181E-2</v>
      </c>
      <c r="AG105">
        <v>23.167849864421989</v>
      </c>
      <c r="AH105">
        <v>3.0509883043575652E-2</v>
      </c>
      <c r="AQ105">
        <v>12.839866448401004</v>
      </c>
      <c r="AR105">
        <v>0.16783385199641571</v>
      </c>
      <c r="BA105">
        <v>3.7281808253942765</v>
      </c>
      <c r="BB105">
        <v>0.27313969845517388</v>
      </c>
      <c r="BK105">
        <v>62.296218383203986</v>
      </c>
      <c r="BL105">
        <v>1.1292330167251121E-3</v>
      </c>
      <c r="BU105">
        <v>67.780563708574661</v>
      </c>
      <c r="BV105">
        <v>9.4179105636335342E-4</v>
      </c>
      <c r="CE105">
        <v>29.287091037567794</v>
      </c>
      <c r="CF105">
        <v>1.1524539655455262E-2</v>
      </c>
      <c r="CO105">
        <v>26.886763744972725</v>
      </c>
      <c r="CP105">
        <v>1.4840900233549089E-2</v>
      </c>
      <c r="CY105">
        <v>4.9031754467659034</v>
      </c>
      <c r="CZ105">
        <v>0.2634322992991755</v>
      </c>
      <c r="DI105">
        <v>-17.960937064747981</v>
      </c>
      <c r="DJ105">
        <v>1.9655179846151678E-2</v>
      </c>
      <c r="DS105">
        <v>14.916527904232879</v>
      </c>
      <c r="DT105">
        <v>0.11995616051924006</v>
      </c>
    </row>
    <row r="106" spans="3:124" x14ac:dyDescent="0.25">
      <c r="C106">
        <v>23.728808937316114</v>
      </c>
      <c r="D106">
        <v>3.2004278320443974E-2</v>
      </c>
      <c r="M106">
        <v>21.224088940115166</v>
      </c>
      <c r="N106">
        <v>3.8148390642499787E-2</v>
      </c>
      <c r="W106">
        <v>16.275861327019378</v>
      </c>
      <c r="X106">
        <v>8.6786468611261866E-2</v>
      </c>
      <c r="AG106">
        <v>23.377945633415798</v>
      </c>
      <c r="AH106">
        <v>2.9684283977187798E-2</v>
      </c>
      <c r="AQ106">
        <v>12.987127458532877</v>
      </c>
      <c r="AR106">
        <v>0.16298919053281552</v>
      </c>
      <c r="BA106">
        <v>3.9032999115745475</v>
      </c>
      <c r="BB106">
        <v>0.28098730789897775</v>
      </c>
      <c r="BK106">
        <v>62.89257049005456</v>
      </c>
      <c r="BL106">
        <v>1.095691749045296E-3</v>
      </c>
      <c r="BU106">
        <v>68.428474271605268</v>
      </c>
      <c r="BV106">
        <v>9.1442923261385561E-4</v>
      </c>
      <c r="CE106">
        <v>29.563438105832059</v>
      </c>
      <c r="CF106">
        <v>1.1147700510396001E-2</v>
      </c>
      <c r="CO106">
        <v>27.141508701210991</v>
      </c>
      <c r="CP106">
        <v>1.4349159050967552E-2</v>
      </c>
      <c r="CY106">
        <v>5.059079790570701</v>
      </c>
      <c r="CZ106">
        <v>0.26675360301077655</v>
      </c>
      <c r="DI106">
        <v>-17.634948633793915</v>
      </c>
      <c r="DJ106">
        <v>2.0333637684116418E-2</v>
      </c>
      <c r="DS106">
        <v>15.059322310722287</v>
      </c>
      <c r="DT106">
        <v>0.11718158329822373</v>
      </c>
    </row>
    <row r="107" spans="3:124" x14ac:dyDescent="0.25">
      <c r="C107">
        <v>23.954719677119336</v>
      </c>
      <c r="D107">
        <v>3.1132197476043722E-2</v>
      </c>
      <c r="M107">
        <v>21.41361489574447</v>
      </c>
      <c r="N107">
        <v>3.7108889598579345E-2</v>
      </c>
      <c r="W107">
        <v>16.429296591763592</v>
      </c>
      <c r="X107">
        <v>8.4435781669618251E-2</v>
      </c>
      <c r="AG107">
        <v>23.588041402409608</v>
      </c>
      <c r="AH107">
        <v>2.888142215497275E-2</v>
      </c>
      <c r="AQ107">
        <v>13.134388468664749</v>
      </c>
      <c r="AR107">
        <v>0.1582510039837528</v>
      </c>
      <c r="BA107">
        <v>4.0784189977548184</v>
      </c>
      <c r="BB107">
        <v>0.28873071850676352</v>
      </c>
      <c r="BK107">
        <v>63.488922596905134</v>
      </c>
      <c r="BL107">
        <v>1.0634432852701281E-3</v>
      </c>
      <c r="BU107">
        <v>69.076384834635874</v>
      </c>
      <c r="BV107">
        <v>8.8810522964780287E-4</v>
      </c>
      <c r="CE107">
        <v>29.839785174096324</v>
      </c>
      <c r="CF107">
        <v>1.0784994064914306E-2</v>
      </c>
      <c r="CO107">
        <v>27.396253657449257</v>
      </c>
      <c r="CP107">
        <v>1.3875858473636564E-2</v>
      </c>
      <c r="CY107">
        <v>5.2149841343754986</v>
      </c>
      <c r="CZ107">
        <v>0.26995174416796952</v>
      </c>
      <c r="DI107">
        <v>-17.308960202839849</v>
      </c>
      <c r="DJ107">
        <v>2.1034436465310762E-2</v>
      </c>
      <c r="DS107">
        <v>15.202116717211695</v>
      </c>
      <c r="DT107">
        <v>0.11445505387876645</v>
      </c>
    </row>
    <row r="108" spans="3:124" x14ac:dyDescent="0.25">
      <c r="C108">
        <v>24.180630416922558</v>
      </c>
      <c r="D108">
        <v>3.0283879860782872E-2</v>
      </c>
      <c r="M108">
        <v>21.603140851373773</v>
      </c>
      <c r="N108">
        <v>3.6097713797273653E-2</v>
      </c>
      <c r="W108">
        <v>16.582731856507806</v>
      </c>
      <c r="X108">
        <v>8.2142123550945398E-2</v>
      </c>
      <c r="AG108">
        <v>23.798137171403418</v>
      </c>
      <c r="AH108">
        <v>2.8100653619713339E-2</v>
      </c>
      <c r="AQ108">
        <v>13.281649478796622</v>
      </c>
      <c r="AR108">
        <v>0.15361929116002951</v>
      </c>
      <c r="BA108">
        <v>4.2535380839350898</v>
      </c>
      <c r="BB108">
        <v>0.29633983639608857</v>
      </c>
      <c r="BK108">
        <v>64.085274703755715</v>
      </c>
      <c r="BL108">
        <v>1.0324266375918046E-3</v>
      </c>
      <c r="BU108">
        <v>69.724295397666481</v>
      </c>
      <c r="BV108">
        <v>8.6277068260161099E-4</v>
      </c>
      <c r="CE108">
        <v>30.116132242360589</v>
      </c>
      <c r="CF108">
        <v>1.0435821917826271E-2</v>
      </c>
      <c r="CO108">
        <v>27.650998613687523</v>
      </c>
      <c r="CP108">
        <v>1.3420227307800512E-2</v>
      </c>
      <c r="CY108">
        <v>5.3708884781802961</v>
      </c>
      <c r="CZ108">
        <v>0.27302131470980512</v>
      </c>
      <c r="DI108">
        <v>-16.982971771885783</v>
      </c>
      <c r="DJ108">
        <v>2.1758232963656147E-2</v>
      </c>
      <c r="DS108">
        <v>15.344911123701102</v>
      </c>
      <c r="DT108">
        <v>0.11177635514175763</v>
      </c>
    </row>
    <row r="109" spans="3:124" x14ac:dyDescent="0.25">
      <c r="C109">
        <v>24.40654115672578</v>
      </c>
      <c r="D109">
        <v>2.9458677953204265E-2</v>
      </c>
      <c r="M109">
        <v>21.792666807003076</v>
      </c>
      <c r="N109">
        <v>3.5114091407352874E-2</v>
      </c>
      <c r="W109">
        <v>16.73616712125202</v>
      </c>
      <c r="X109">
        <v>7.9904429937064661E-2</v>
      </c>
      <c r="AG109">
        <v>24.008232940397228</v>
      </c>
      <c r="AH109">
        <v>2.7341353508464939E-2</v>
      </c>
      <c r="AQ109">
        <v>13.428910488928494</v>
      </c>
      <c r="AR109">
        <v>0.14909384749300905</v>
      </c>
      <c r="BA109">
        <v>4.4286571701153612</v>
      </c>
      <c r="BB109">
        <v>0.30378366864557321</v>
      </c>
      <c r="BK109">
        <v>64.681626810606289</v>
      </c>
      <c r="BL109">
        <v>1.0025842091859578E-3</v>
      </c>
      <c r="BU109">
        <v>70.372205960697087</v>
      </c>
      <c r="BV109">
        <v>8.3837989039793224E-4</v>
      </c>
      <c r="CE109">
        <v>30.392479310624854</v>
      </c>
      <c r="CF109">
        <v>1.0099613872758342E-2</v>
      </c>
      <c r="CO109">
        <v>27.905743569925789</v>
      </c>
      <c r="CP109">
        <v>1.2981529822698987E-2</v>
      </c>
      <c r="CY109">
        <v>5.5267928219850937</v>
      </c>
      <c r="CZ109">
        <v>0.27595708044424566</v>
      </c>
      <c r="DI109">
        <v>-16.656983340931717</v>
      </c>
      <c r="DJ109">
        <v>2.250569734061892E-2</v>
      </c>
      <c r="DS109">
        <v>15.48770553019051</v>
      </c>
      <c r="DT109">
        <v>0.10914524208014584</v>
      </c>
    </row>
    <row r="110" spans="3:124" x14ac:dyDescent="0.25">
      <c r="C110">
        <v>24.632451896529002</v>
      </c>
      <c r="D110">
        <v>2.8655961876087328E-2</v>
      </c>
      <c r="M110">
        <v>21.98219276263238</v>
      </c>
      <c r="N110">
        <v>3.4157271629126178E-2</v>
      </c>
      <c r="W110">
        <v>16.889602385996234</v>
      </c>
      <c r="X110">
        <v>7.7721639166429976E-2</v>
      </c>
      <c r="AG110">
        <v>24.218328709391038</v>
      </c>
      <c r="AH110">
        <v>2.660291544192727E-2</v>
      </c>
      <c r="AQ110">
        <v>13.576171499060367</v>
      </c>
      <c r="AR110">
        <v>0.14467428151461531</v>
      </c>
      <c r="BA110">
        <v>4.6037762562956326</v>
      </c>
      <c r="BB110">
        <v>0.31103053270763686</v>
      </c>
      <c r="BK110">
        <v>65.277978917456863</v>
      </c>
      <c r="BL110">
        <v>9.7386157777613501E-4</v>
      </c>
      <c r="BU110">
        <v>71.020116523727694</v>
      </c>
      <c r="BV110">
        <v>8.1488964697247739E-4</v>
      </c>
      <c r="CE110">
        <v>30.668826378889118</v>
      </c>
      <c r="CF110">
        <v>9.7758264774727589E-3</v>
      </c>
      <c r="CO110">
        <v>28.160488526164055</v>
      </c>
      <c r="CP110">
        <v>1.2559063982825379E-2</v>
      </c>
      <c r="CY110">
        <v>5.6826971657898913</v>
      </c>
      <c r="CZ110">
        <v>0.27875399588742283</v>
      </c>
      <c r="DI110">
        <v>-16.330994909977651</v>
      </c>
      <c r="DJ110">
        <v>2.327751293515911E-2</v>
      </c>
      <c r="DS110">
        <v>15.630499936679918</v>
      </c>
      <c r="DT110">
        <v>0.10656144332477606</v>
      </c>
    </row>
    <row r="111" spans="3:124" x14ac:dyDescent="0.25">
      <c r="C111">
        <v>24.858362636332224</v>
      </c>
      <c r="D111">
        <v>2.7875118915662377E-2</v>
      </c>
      <c r="M111">
        <v>22.171718718261683</v>
      </c>
      <c r="N111">
        <v>3.3226524121355981E-2</v>
      </c>
      <c r="W111">
        <v>17.043037650740448</v>
      </c>
      <c r="X111">
        <v>7.5592693437816452E-2</v>
      </c>
      <c r="AG111">
        <v>24.428424478384848</v>
      </c>
      <c r="AH111">
        <v>2.5884750935815236E-2</v>
      </c>
      <c r="AQ111">
        <v>13.723432509192239</v>
      </c>
      <c r="AR111">
        <v>0.1403600305148584</v>
      </c>
      <c r="BA111">
        <v>4.778895342475904</v>
      </c>
      <c r="BB111">
        <v>0.31804828960696124</v>
      </c>
      <c r="BK111">
        <v>65.874331024307438</v>
      </c>
      <c r="BL111">
        <v>9.4620729475053281E-4</v>
      </c>
      <c r="BU111">
        <v>71.6680270867583</v>
      </c>
      <c r="BV111">
        <v>7.9225908455993774E-4</v>
      </c>
      <c r="CE111">
        <v>30.945173447153383</v>
      </c>
      <c r="CF111">
        <v>9.4639416452699642E-3</v>
      </c>
      <c r="CO111">
        <v>28.415233482402321</v>
      </c>
      <c r="CP111">
        <v>1.2152159774215458E-2</v>
      </c>
      <c r="CY111">
        <v>5.8386015095946888</v>
      </c>
      <c r="CZ111">
        <v>0.28140721868748003</v>
      </c>
      <c r="DI111">
        <v>-16.005006479023585</v>
      </c>
      <c r="DJ111">
        <v>2.4074376001806376E-2</v>
      </c>
      <c r="DS111">
        <v>15.773294343169326</v>
      </c>
      <c r="DT111">
        <v>0.10402466262094244</v>
      </c>
    </row>
    <row r="112" spans="3:124" x14ac:dyDescent="0.25">
      <c r="C112">
        <v>25.084273376135446</v>
      </c>
      <c r="D112">
        <v>2.7115553053925705E-2</v>
      </c>
      <c r="M112">
        <v>22.361244673890987</v>
      </c>
      <c r="N112">
        <v>3.2321138443787728E-2</v>
      </c>
      <c r="W112">
        <v>17.196472915484662</v>
      </c>
      <c r="X112">
        <v>7.3516539922539939E-2</v>
      </c>
      <c r="AG112">
        <v>24.638520247378658</v>
      </c>
      <c r="AH112">
        <v>2.518628883329142E-2</v>
      </c>
      <c r="AQ112">
        <v>13.870693519324112</v>
      </c>
      <c r="AR112">
        <v>0.13615037539001443</v>
      </c>
      <c r="BA112">
        <v>4.9540144286561754</v>
      </c>
      <c r="BB112">
        <v>0.32480459905252207</v>
      </c>
      <c r="BK112">
        <v>66.470683131158012</v>
      </c>
      <c r="BL112">
        <v>9.1957269859160677E-4</v>
      </c>
      <c r="BU112">
        <v>72.315937649788907</v>
      </c>
      <c r="BV112">
        <v>7.7044952808200963E-4</v>
      </c>
      <c r="CE112">
        <v>31.221520515417648</v>
      </c>
      <c r="CF112">
        <v>9.1634653535284799E-3</v>
      </c>
      <c r="CO112">
        <v>28.669978438640587</v>
      </c>
      <c r="CP112">
        <v>1.176017761953309E-2</v>
      </c>
      <c r="CY112">
        <v>5.9945058533994864</v>
      </c>
      <c r="CZ112">
        <v>0.28391212357539314</v>
      </c>
      <c r="DI112">
        <v>-15.679018048069519</v>
      </c>
      <c r="DJ112">
        <v>2.489699539242652E-2</v>
      </c>
      <c r="DS112">
        <v>15.916088749658734</v>
      </c>
      <c r="DT112">
        <v>0.10153458025669837</v>
      </c>
    </row>
    <row r="113" spans="3:124" x14ac:dyDescent="0.25">
      <c r="C113">
        <v>25.310184115938668</v>
      </c>
      <c r="D113">
        <v>2.637668451369863E-2</v>
      </c>
      <c r="M113">
        <v>22.55077062952029</v>
      </c>
      <c r="N113">
        <v>3.1440423514870537E-2</v>
      </c>
      <c r="W113">
        <v>17.349908180228876</v>
      </c>
      <c r="X113">
        <v>7.1492131790332009E-2</v>
      </c>
      <c r="AG113">
        <v>24.848616016372468</v>
      </c>
      <c r="AH113">
        <v>2.4506974757571475E-2</v>
      </c>
      <c r="AQ113">
        <v>14.017954529455984</v>
      </c>
      <c r="AR113">
        <v>0.1320444546976193</v>
      </c>
      <c r="BA113">
        <v>5.1291335148364467</v>
      </c>
      <c r="BB113">
        <v>0.33126719395607179</v>
      </c>
      <c r="BK113">
        <v>67.067035238008586</v>
      </c>
      <c r="BL113">
        <v>8.9391174148733448E-4</v>
      </c>
      <c r="BU113">
        <v>72.963848212819514</v>
      </c>
      <c r="BV113">
        <v>7.4942435976384496E-4</v>
      </c>
      <c r="CE113">
        <v>31.497867583681913</v>
      </c>
      <c r="CF113">
        <v>8.8739264147558519E-3</v>
      </c>
      <c r="CO113">
        <v>28.924723394878853</v>
      </c>
      <c r="CP113">
        <v>1.1382506877015267E-2</v>
      </c>
      <c r="CY113">
        <v>6.1504101972042839</v>
      </c>
      <c r="CZ113">
        <v>0.28626431578659267</v>
      </c>
      <c r="DI113">
        <v>-15.353029617115453</v>
      </c>
      <c r="DJ113">
        <v>2.5746092176965881E-2</v>
      </c>
      <c r="DS113">
        <v>16.058883156148141</v>
      </c>
      <c r="DT113">
        <v>9.9090854443955684E-2</v>
      </c>
    </row>
    <row r="114" spans="3:124" x14ac:dyDescent="0.25">
      <c r="C114">
        <v>25.53609485574189</v>
      </c>
      <c r="D114">
        <v>2.5657949316083142E-2</v>
      </c>
      <c r="M114">
        <v>22.740296585149594</v>
      </c>
      <c r="N114">
        <v>3.0583707084253956E-2</v>
      </c>
      <c r="W114">
        <v>17.50334344497309</v>
      </c>
      <c r="X114">
        <v>6.9518429153741193E-2</v>
      </c>
      <c r="AG114">
        <v>25.058711785366278</v>
      </c>
      <c r="AH114">
        <v>2.3846270583859356E-2</v>
      </c>
      <c r="AQ114">
        <v>14.165215539587857</v>
      </c>
      <c r="AR114">
        <v>0.12804127793697317</v>
      </c>
      <c r="BA114">
        <v>5.3042526010167181</v>
      </c>
      <c r="BB114">
        <v>0.33740417121975774</v>
      </c>
      <c r="BK114">
        <v>67.66338734485916</v>
      </c>
      <c r="BL114">
        <v>8.69180828091025E-4</v>
      </c>
      <c r="BU114">
        <v>73.61175877585012</v>
      </c>
      <c r="BV114">
        <v>7.291488931806875E-4</v>
      </c>
      <c r="CE114">
        <v>31.774214651946178</v>
      </c>
      <c r="CF114">
        <v>8.5948753158181599E-3</v>
      </c>
      <c r="CO114">
        <v>29.179468351117119</v>
      </c>
      <c r="CP114">
        <v>1.1018564418619569E-2</v>
      </c>
      <c r="CY114">
        <v>6.3063145410090815</v>
      </c>
      <c r="CZ114">
        <v>0.28845964389893614</v>
      </c>
      <c r="DI114">
        <v>-15.027041186161387</v>
      </c>
      <c r="DJ114">
        <v>2.6622399198170537E-2</v>
      </c>
      <c r="DS114">
        <v>16.201677562637549</v>
      </c>
      <c r="DT114">
        <v>9.6693122653388003E-2</v>
      </c>
    </row>
    <row r="115" spans="3:124" x14ac:dyDescent="0.25">
      <c r="C115">
        <v>25.762005595545112</v>
      </c>
      <c r="D115">
        <v>2.4958798849976385E-2</v>
      </c>
      <c r="M115">
        <v>22.929822540778897</v>
      </c>
      <c r="N115">
        <v>2.9750335219658943E-2</v>
      </c>
      <c r="W115">
        <v>17.656778709717305</v>
      </c>
      <c r="X115">
        <v>6.7594399935682434E-2</v>
      </c>
      <c r="AG115">
        <v>25.268807554360087</v>
      </c>
      <c r="AH115">
        <v>2.3203653929812065E-2</v>
      </c>
      <c r="AQ115">
        <v>14.312476549719729</v>
      </c>
      <c r="AR115">
        <v>0.12413973807594894</v>
      </c>
      <c r="BA115">
        <v>5.4793716871969895</v>
      </c>
      <c r="BB115">
        <v>0.3431842950513796</v>
      </c>
      <c r="BK115">
        <v>68.259739451709734</v>
      </c>
      <c r="BL115">
        <v>8.4533866548521289E-4</v>
      </c>
      <c r="BU115">
        <v>74.259669338880727</v>
      </c>
      <c r="BV115">
        <v>7.0959025600488609E-4</v>
      </c>
      <c r="CE115">
        <v>32.050561720210446</v>
      </c>
      <c r="CF115">
        <v>8.3258831212891116E-3</v>
      </c>
      <c r="CO115">
        <v>29.434213307355385</v>
      </c>
      <c r="CP115">
        <v>1.0667793282980472E-2</v>
      </c>
      <c r="CY115">
        <v>6.4622188848138791</v>
      </c>
      <c r="CZ115">
        <v>0.29049421203457898</v>
      </c>
      <c r="DI115">
        <v>-14.701052755207321</v>
      </c>
      <c r="DJ115">
        <v>2.7526660554978419E-2</v>
      </c>
      <c r="DS115">
        <v>16.344471969126957</v>
      </c>
      <c r="DT115">
        <v>9.4341002904148707E-2</v>
      </c>
    </row>
    <row r="116" spans="3:124" x14ac:dyDescent="0.25">
      <c r="C116">
        <v>25.987916335348334</v>
      </c>
      <c r="D116">
        <v>2.4278699453315435E-2</v>
      </c>
      <c r="M116">
        <v>23.1193484964082</v>
      </c>
      <c r="N116">
        <v>2.8939671807730733E-2</v>
      </c>
      <c r="W116">
        <v>17.810213974461519</v>
      </c>
      <c r="X116">
        <v>6.5719020664524869E-2</v>
      </c>
      <c r="AG116">
        <v>25.478903323353897</v>
      </c>
      <c r="AH116">
        <v>2.2578617663773632E-2</v>
      </c>
      <c r="AQ116">
        <v>14.459737559851602</v>
      </c>
      <c r="AR116">
        <v>0.12033862334659681</v>
      </c>
      <c r="BA116">
        <v>5.6544907733772609</v>
      </c>
      <c r="BB116">
        <v>0.34857730851021412</v>
      </c>
      <c r="BK116">
        <v>68.856091558560308</v>
      </c>
      <c r="BL116">
        <v>8.2234612348579955E-4</v>
      </c>
      <c r="BU116">
        <v>74.907579901911333</v>
      </c>
      <c r="BV116">
        <v>6.9071728078542343E-4</v>
      </c>
      <c r="CE116">
        <v>32.326908788474711</v>
      </c>
      <c r="CF116">
        <v>8.0665404371153861E-3</v>
      </c>
      <c r="CO116">
        <v>29.688958263593651</v>
      </c>
      <c r="CP116">
        <v>1.0329661399031353E-2</v>
      </c>
      <c r="CY116">
        <v>6.6181232286186766</v>
      </c>
      <c r="CZ116">
        <v>0.29236439137557824</v>
      </c>
      <c r="DI116">
        <v>-14.375064324253255</v>
      </c>
      <c r="DJ116">
        <v>2.8459631008969626E-2</v>
      </c>
      <c r="DS116">
        <v>16.487266375616365</v>
      </c>
      <c r="DT116">
        <v>9.203409500939598E-2</v>
      </c>
    </row>
    <row r="117" spans="3:124" x14ac:dyDescent="0.25">
      <c r="C117">
        <v>26.213827075151556</v>
      </c>
      <c r="D117">
        <v>2.3617132005732587E-2</v>
      </c>
      <c r="M117">
        <v>23.308874452037504</v>
      </c>
      <c r="N117">
        <v>2.8151098068493176E-2</v>
      </c>
      <c r="W117">
        <v>17.963649239205733</v>
      </c>
      <c r="X117">
        <v>6.3891277200886332E-2</v>
      </c>
      <c r="AG117">
        <v>25.688999092347707</v>
      </c>
      <c r="AH117">
        <v>2.1970669430056142E-2</v>
      </c>
      <c r="AQ117">
        <v>14.606998569983475</v>
      </c>
      <c r="AR117">
        <v>0.11663662833337594</v>
      </c>
      <c r="BA117">
        <v>5.8296098595575323</v>
      </c>
      <c r="BB117">
        <v>0.35355424850241085</v>
      </c>
      <c r="BK117">
        <v>69.452443665410883</v>
      </c>
      <c r="BL117">
        <v>8.0016610449552003E-4</v>
      </c>
      <c r="BU117">
        <v>75.55549046494194</v>
      </c>
      <c r="BV117">
        <v>6.7250040314842526E-4</v>
      </c>
      <c r="CE117">
        <v>32.603255856738976</v>
      </c>
      <c r="CF117">
        <v>7.8164564310345581E-3</v>
      </c>
      <c r="CO117">
        <v>29.943703219831917</v>
      </c>
      <c r="CP117">
        <v>1.0003660376385238E-2</v>
      </c>
      <c r="CY117">
        <v>6.7740275724234742</v>
      </c>
      <c r="CZ117">
        <v>0.29406683094560448</v>
      </c>
      <c r="DI117">
        <v>-14.049075893299189</v>
      </c>
      <c r="DJ117">
        <v>2.9422075307939232E-2</v>
      </c>
      <c r="DS117">
        <v>16.630060782105772</v>
      </c>
      <c r="DT117">
        <v>8.9771981778611926E-2</v>
      </c>
    </row>
    <row r="118" spans="3:124" x14ac:dyDescent="0.25">
      <c r="C118">
        <v>26.439737814954778</v>
      </c>
      <c r="D118">
        <v>2.2973591532310472E-2</v>
      </c>
      <c r="M118">
        <v>23.498400407666807</v>
      </c>
      <c r="N118">
        <v>2.7384012083033413E-2</v>
      </c>
      <c r="W118">
        <v>18.117084503949947</v>
      </c>
      <c r="X118">
        <v>6.2110165400089783E-2</v>
      </c>
      <c r="AG118">
        <v>25.899094861341517</v>
      </c>
      <c r="AH118">
        <v>2.1379331190580685E-2</v>
      </c>
      <c r="AQ118">
        <v>14.754259580115347</v>
      </c>
      <c r="AR118">
        <v>0.11303236437886637</v>
      </c>
      <c r="BA118">
        <v>6.0047289457378037</v>
      </c>
      <c r="BB118">
        <v>0.35808775905510842</v>
      </c>
      <c r="BK118">
        <v>70.048795772261457</v>
      </c>
      <c r="BL118">
        <v>7.7876342218225034E-4</v>
      </c>
      <c r="BU118">
        <v>76.203401027972546</v>
      </c>
      <c r="BV118">
        <v>6.5491156685823049E-4</v>
      </c>
      <c r="CE118">
        <v>32.87960292500324</v>
      </c>
      <c r="CF118">
        <v>7.5752579064046451E-3</v>
      </c>
      <c r="CO118">
        <v>30.198448176070183</v>
      </c>
      <c r="CP118">
        <v>9.6893043587890932E-3</v>
      </c>
      <c r="CY118">
        <v>6.9299319162282718</v>
      </c>
      <c r="CZ118">
        <v>0.2955984676129384</v>
      </c>
      <c r="DI118">
        <v>-13.723087462345124</v>
      </c>
      <c r="DJ118">
        <v>3.0414767420323809E-2</v>
      </c>
      <c r="DS118">
        <v>16.77285518859518</v>
      </c>
      <c r="DT118">
        <v>8.7554230177689277E-2</v>
      </c>
    </row>
    <row r="119" spans="3:124" x14ac:dyDescent="0.25">
      <c r="C119">
        <v>26.665648554758</v>
      </c>
      <c r="D119">
        <v>2.2347586818134313E-2</v>
      </c>
      <c r="M119">
        <v>23.687926363296111</v>
      </c>
      <c r="N119">
        <v>2.6637828334056843E-2</v>
      </c>
      <c r="W119">
        <v>18.270519768694161</v>
      </c>
      <c r="X119">
        <v>6.0374691714037407E-2</v>
      </c>
      <c r="AG119">
        <v>26.109190630335327</v>
      </c>
      <c r="AH119">
        <v>2.0804138782224594E-2</v>
      </c>
      <c r="AQ119">
        <v>14.90152059024722</v>
      </c>
      <c r="AR119">
        <v>0.10952436933255208</v>
      </c>
      <c r="BA119">
        <v>6.1798480319180751</v>
      </c>
      <c r="BB119">
        <v>0.36215239742333094</v>
      </c>
      <c r="BK119">
        <v>70.645147879112031</v>
      </c>
      <c r="BL119">
        <v>7.5810468831789899E-4</v>
      </c>
      <c r="BU119">
        <v>76.851311591003153</v>
      </c>
      <c r="BV119">
        <v>6.3792413522505695E-4</v>
      </c>
      <c r="CE119">
        <v>33.155949993267505</v>
      </c>
      <c r="CF119">
        <v>7.3425884263137809E-3</v>
      </c>
      <c r="CO119">
        <v>30.453193132308449</v>
      </c>
      <c r="CP119">
        <v>9.3861289371774178E-3</v>
      </c>
      <c r="CY119">
        <v>7.0858362600330693</v>
      </c>
      <c r="CZ119">
        <v>0.29695653527296506</v>
      </c>
      <c r="DI119">
        <v>-13.397099031391058</v>
      </c>
      <c r="DJ119">
        <v>3.143848967387184E-2</v>
      </c>
      <c r="DS119">
        <v>16.915649595084588</v>
      </c>
      <c r="DT119">
        <v>8.5380392447749281E-2</v>
      </c>
    </row>
    <row r="120" spans="3:124" x14ac:dyDescent="0.25">
      <c r="C120">
        <v>26.891559294561223</v>
      </c>
      <c r="D120">
        <v>2.1738640033347193E-2</v>
      </c>
      <c r="M120">
        <v>23.877452318925414</v>
      </c>
      <c r="N120">
        <v>2.5911977258961234E-2</v>
      </c>
      <c r="W120">
        <v>18.423955033438375</v>
      </c>
      <c r="X120">
        <v>5.8683873736065158E-2</v>
      </c>
      <c r="AG120">
        <v>26.319286399329137</v>
      </c>
      <c r="AH120">
        <v>2.0244641489252795E-2</v>
      </c>
      <c r="AQ120">
        <v>15.048781600379092</v>
      </c>
      <c r="AR120">
        <v>0.10611111666875317</v>
      </c>
      <c r="BA120">
        <v>6.3549671180983465</v>
      </c>
      <c r="BB120">
        <v>0.36572492744119955</v>
      </c>
      <c r="BK120">
        <v>71.241499985962605</v>
      </c>
      <c r="BL120">
        <v>7.3815820716851806E-4</v>
      </c>
      <c r="BU120">
        <v>77.49922215403376</v>
      </c>
      <c r="BV120">
        <v>6.2151280838761624E-4</v>
      </c>
      <c r="CE120">
        <v>33.43229706153177</v>
      </c>
      <c r="CF120">
        <v>7.1181074850330192E-3</v>
      </c>
      <c r="CO120">
        <v>30.707938088546715</v>
      </c>
      <c r="CP120">
        <v>9.0936901190483629E-3</v>
      </c>
      <c r="CY120">
        <v>7.2417406038378669</v>
      </c>
      <c r="CZ120">
        <v>0.29813857317164183</v>
      </c>
      <c r="DI120">
        <v>-13.071110600436992</v>
      </c>
      <c r="DJ120">
        <v>3.2494031791596607E-2</v>
      </c>
      <c r="DS120">
        <v>17.058444001573996</v>
      </c>
      <c r="DT120">
        <v>8.3250007183644809E-2</v>
      </c>
    </row>
    <row r="121" spans="3:124" x14ac:dyDescent="0.25">
      <c r="C121">
        <v>27.117470034364445</v>
      </c>
      <c r="D121">
        <v>2.1146286368422196E-2</v>
      </c>
      <c r="M121">
        <v>24.066978274554717</v>
      </c>
      <c r="N121">
        <v>2.5205904815089237E-2</v>
      </c>
      <c r="W121">
        <v>18.577390298182589</v>
      </c>
      <c r="X121">
        <v>5.7036740692159124E-2</v>
      </c>
      <c r="AG121">
        <v>26.529382168322947</v>
      </c>
      <c r="AH121">
        <v>1.9700401630240547E-2</v>
      </c>
      <c r="AQ121">
        <v>15.196042610510965</v>
      </c>
      <c r="AR121">
        <v>0.10279102400005229</v>
      </c>
      <c r="BA121">
        <v>6.5300862042786179</v>
      </c>
      <c r="BB121">
        <v>0.36878459453283208</v>
      </c>
      <c r="BK121">
        <v>71.837852092813179</v>
      </c>
      <c r="BL121">
        <v>7.1889387687612875E-4</v>
      </c>
      <c r="BU121">
        <v>78.147132717064366</v>
      </c>
      <c r="BV121">
        <v>6.0565354603750498E-4</v>
      </c>
      <c r="CE121">
        <v>33.708644129796035</v>
      </c>
      <c r="CF121">
        <v>6.9014897240580343E-3</v>
      </c>
      <c r="CO121">
        <v>30.962683044784981</v>
      </c>
      <c r="CP121">
        <v>8.81156335107291E-3</v>
      </c>
      <c r="CY121">
        <v>7.3976449476426644</v>
      </c>
      <c r="CZ121">
        <v>0.29914243333488572</v>
      </c>
      <c r="DI121">
        <v>-12.745122169482926</v>
      </c>
      <c r="DJ121">
        <v>3.3582189817693404E-2</v>
      </c>
      <c r="DS121">
        <v>17.201238408063404</v>
      </c>
      <c r="DT121">
        <v>8.1162600373090671E-2</v>
      </c>
    </row>
    <row r="122" spans="3:124" x14ac:dyDescent="0.25">
      <c r="C122">
        <v>27.343380774167667</v>
      </c>
      <c r="D122">
        <v>2.0570073679372958E-2</v>
      </c>
      <c r="M122">
        <v>24.256504230184021</v>
      </c>
      <c r="N122">
        <v>2.4519072056827233E-2</v>
      </c>
      <c r="W122">
        <v>18.730825562926803</v>
      </c>
      <c r="X122">
        <v>5.543233388174125E-2</v>
      </c>
      <c r="AG122">
        <v>26.739477937316757</v>
      </c>
      <c r="AH122">
        <v>1.9170994158922851E-2</v>
      </c>
      <c r="AQ122">
        <v>15.343303620642837</v>
      </c>
      <c r="AR122">
        <v>9.9562461012633441E-2</v>
      </c>
      <c r="BA122">
        <v>6.7052052904588892</v>
      </c>
      <c r="BB122">
        <v>0.3713133769572966</v>
      </c>
      <c r="BK122">
        <v>72.434204199663753</v>
      </c>
      <c r="BL122">
        <v>7.0028309731831292E-4</v>
      </c>
      <c r="BU122">
        <v>78.795043280094973</v>
      </c>
      <c r="BV122">
        <v>5.9032349518731186E-4</v>
      </c>
      <c r="CE122">
        <v>33.9849911980603</v>
      </c>
      <c r="CF122">
        <v>6.6924241901558726E-3</v>
      </c>
      <c r="CO122">
        <v>31.217428001023247</v>
      </c>
      <c r="CP122">
        <v>8.5393425920231702E-3</v>
      </c>
      <c r="CY122">
        <v>7.553549291447462</v>
      </c>
      <c r="CZ122">
        <v>0.29996628707248502</v>
      </c>
      <c r="DI122">
        <v>-12.41913373852886</v>
      </c>
      <c r="DJ122">
        <v>3.4703764925737388E-2</v>
      </c>
      <c r="DS122">
        <v>17.344032814552811</v>
      </c>
      <c r="DT122">
        <v>7.9117686397354448E-2</v>
      </c>
    </row>
    <row r="123" spans="3:124" x14ac:dyDescent="0.25">
      <c r="C123">
        <v>27.569291513970889</v>
      </c>
      <c r="D123">
        <v>2.0009562142631835E-2</v>
      </c>
      <c r="M123">
        <v>24.446030185813324</v>
      </c>
      <c r="N123">
        <v>2.3850954724227675E-2</v>
      </c>
      <c r="W123">
        <v>18.884260827671017</v>
      </c>
      <c r="X123">
        <v>5.3869707071066482E-2</v>
      </c>
      <c r="AG123">
        <v>26.949573706310566</v>
      </c>
      <c r="AH123">
        <v>1.8656006278431995E-2</v>
      </c>
      <c r="AQ123">
        <v>15.49056463077471</v>
      </c>
      <c r="AR123">
        <v>9.6423756849860487E-2</v>
      </c>
      <c r="BA123">
        <v>6.8803243766391606</v>
      </c>
      <c r="BB123">
        <v>0.3732962081791999</v>
      </c>
      <c r="BK123">
        <v>73.030556306514328</v>
      </c>
      <c r="BL123">
        <v>6.8229868397302526E-4</v>
      </c>
      <c r="BU123">
        <v>79.442953843125579</v>
      </c>
      <c r="BV123">
        <v>5.7550092261633365E-4</v>
      </c>
      <c r="CE123">
        <v>34.261338266324564</v>
      </c>
      <c r="CF123">
        <v>6.4906136329923245E-3</v>
      </c>
      <c r="CO123">
        <v>31.472172957261513</v>
      </c>
      <c r="CP123">
        <v>8.276639433272533E-3</v>
      </c>
      <c r="CY123">
        <v>7.7094536352522596</v>
      </c>
      <c r="CZ123">
        <v>0.30060863052897152</v>
      </c>
      <c r="DI123">
        <v>-12.093145307574794</v>
      </c>
      <c r="DJ123">
        <v>3.5859562101110555E-2</v>
      </c>
      <c r="DS123">
        <v>17.486827221042219</v>
      </c>
      <c r="DT123">
        <v>7.7114768994429789E-2</v>
      </c>
    </row>
    <row r="124" spans="3:124" x14ac:dyDescent="0.25">
      <c r="C124">
        <v>27.795202253774111</v>
      </c>
      <c r="D124">
        <v>1.946432391933221E-2</v>
      </c>
      <c r="M124">
        <v>24.635556141442628</v>
      </c>
      <c r="N124">
        <v>2.3201042842841184E-2</v>
      </c>
      <c r="W124">
        <v>19.037696092415231</v>
      </c>
      <c r="X124">
        <v>5.2347926842117455E-2</v>
      </c>
      <c r="AG124">
        <v>27.159669475304376</v>
      </c>
      <c r="AH124">
        <v>1.8155037068409468E-2</v>
      </c>
      <c r="AQ124">
        <v>15.637825640906582</v>
      </c>
      <c r="AR124">
        <v>9.3373206970181921E-2</v>
      </c>
      <c r="BA124">
        <v>7.055443462819432</v>
      </c>
      <c r="BB124">
        <v>0.37472116572863656</v>
      </c>
      <c r="BK124">
        <v>73.626908413364902</v>
      </c>
      <c r="BL124">
        <v>6.6491478735392095E-4</v>
      </c>
      <c r="BU124">
        <v>80.090864406156186</v>
      </c>
      <c r="BV124">
        <v>5.6116515165702903E-4</v>
      </c>
      <c r="CE124">
        <v>34.537685334588829</v>
      </c>
      <c r="CF124">
        <v>6.2957738400645355E-3</v>
      </c>
      <c r="CO124">
        <v>31.726917913499779</v>
      </c>
      <c r="CP124">
        <v>8.0230822642760186E-3</v>
      </c>
      <c r="CY124">
        <v>7.8653579790570571</v>
      </c>
      <c r="CZ124">
        <v>0.30106828925786899</v>
      </c>
      <c r="DI124">
        <v>-11.767156876620728</v>
      </c>
      <c r="DJ124">
        <v>3.7050388689232862E-2</v>
      </c>
      <c r="DS124">
        <v>17.629621627531627</v>
      </c>
      <c r="DT124">
        <v>7.5153342185603059E-2</v>
      </c>
    </row>
    <row r="125" spans="3:124" x14ac:dyDescent="0.25">
      <c r="C125">
        <v>28.021112993577333</v>
      </c>
      <c r="D125">
        <v>1.8933942828738826E-2</v>
      </c>
      <c r="M125">
        <v>24.825082097071931</v>
      </c>
      <c r="N125">
        <v>2.256884033445258E-2</v>
      </c>
      <c r="W125">
        <v>19.191131357159446</v>
      </c>
      <c r="X125">
        <v>5.0866072899731662E-2</v>
      </c>
      <c r="AG125">
        <v>27.369765244298186</v>
      </c>
      <c r="AH125">
        <v>1.7667697124502117E-2</v>
      </c>
      <c r="AQ125">
        <v>15.785086651038455</v>
      </c>
      <c r="AR125">
        <v>9.0409079505089279E-2</v>
      </c>
      <c r="BA125">
        <v>7.2305625489997034</v>
      </c>
      <c r="BB125">
        <v>0.37557962253159416</v>
      </c>
      <c r="BK125">
        <v>74.223260520215476</v>
      </c>
      <c r="BL125">
        <v>6.4810681761606076E-4</v>
      </c>
      <c r="BU125">
        <v>80.738774969186792</v>
      </c>
      <c r="BV125">
        <v>5.4729650301197069E-4</v>
      </c>
      <c r="CE125">
        <v>34.814032402853094</v>
      </c>
      <c r="CF125">
        <v>6.1076330068030099E-3</v>
      </c>
      <c r="CO125">
        <v>31.981662869738045</v>
      </c>
      <c r="CP125">
        <v>7.7783154805871934E-3</v>
      </c>
      <c r="CY125">
        <v>8.0212623228618547</v>
      </c>
      <c r="CZ125">
        <v>0.30134442179984372</v>
      </c>
      <c r="DI125">
        <v>-11.441168445666662</v>
      </c>
      <c r="DJ125">
        <v>3.8277052800801653E-2</v>
      </c>
      <c r="DS125">
        <v>17.772416034021035</v>
      </c>
      <c r="DT125">
        <v>7.3232891166315414E-2</v>
      </c>
    </row>
    <row r="126" spans="3:124" x14ac:dyDescent="0.25">
      <c r="C126">
        <v>28.247023733380555</v>
      </c>
      <c r="D126">
        <v>1.8418014030576704E-2</v>
      </c>
      <c r="M126">
        <v>25.014608052701234</v>
      </c>
      <c r="N126">
        <v>2.1953864638424109E-2</v>
      </c>
      <c r="W126">
        <v>19.34456662190366</v>
      </c>
      <c r="X126">
        <v>4.9423238339555385E-2</v>
      </c>
      <c r="AG126">
        <v>27.579861013291996</v>
      </c>
      <c r="AH126">
        <v>1.7193608209774315E-2</v>
      </c>
      <c r="AQ126">
        <v>15.932347661170327</v>
      </c>
      <c r="AR126">
        <v>8.7529621142389782E-2</v>
      </c>
      <c r="BA126">
        <v>7.4056816351799748</v>
      </c>
      <c r="BB126">
        <v>0.37586635743840574</v>
      </c>
      <c r="BK126">
        <v>74.81961262706605</v>
      </c>
      <c r="BL126">
        <v>6.3185137396335063E-4</v>
      </c>
      <c r="BU126">
        <v>81.386685532217399</v>
      </c>
      <c r="BV126">
        <v>5.338762393154395E-4</v>
      </c>
      <c r="CE126">
        <v>35.090379471117359</v>
      </c>
      <c r="CF126">
        <v>5.9259311398374261E-3</v>
      </c>
      <c r="CO126">
        <v>32.236407825976308</v>
      </c>
      <c r="CP126">
        <v>7.5419987321064114E-3</v>
      </c>
      <c r="CY126">
        <v>8.1771666666666523</v>
      </c>
      <c r="CZ126">
        <v>0.30143652224949735</v>
      </c>
      <c r="DI126">
        <v>-11.115180014712596</v>
      </c>
      <c r="DJ126">
        <v>3.9540361564870591E-2</v>
      </c>
      <c r="DS126">
        <v>17.915210440510442</v>
      </c>
      <c r="DT126">
        <v>7.1352893162209718E-2</v>
      </c>
    </row>
    <row r="127" spans="3:124" x14ac:dyDescent="0.25">
      <c r="C127">
        <v>28.472934473183777</v>
      </c>
      <c r="D127">
        <v>1.7916143716016263E-2</v>
      </c>
      <c r="M127">
        <v>25.204134008330538</v>
      </c>
      <c r="N127">
        <v>2.1355646343356474E-2</v>
      </c>
      <c r="W127">
        <v>19.498001886647874</v>
      </c>
      <c r="X127">
        <v>4.8018529879282193E-2</v>
      </c>
      <c r="AG127">
        <v>27.789956782285806</v>
      </c>
      <c r="AH127">
        <v>1.6732402917589095E-2</v>
      </c>
      <c r="AQ127">
        <v>16.0796086713022</v>
      </c>
      <c r="AR127">
        <v>8.4733062559499694E-2</v>
      </c>
      <c r="BA127">
        <v>7.5808007213602462</v>
      </c>
      <c r="BB127">
        <v>0.3755796225315941</v>
      </c>
      <c r="BK127">
        <v>75.415964733916624</v>
      </c>
      <c r="BL127">
        <v>6.1612617851799383E-4</v>
      </c>
      <c r="BU127">
        <v>82.034596095248006</v>
      </c>
      <c r="BV127">
        <v>5.2088651317607154E-4</v>
      </c>
      <c r="CE127">
        <v>35.366726539381624</v>
      </c>
      <c r="CF127">
        <v>5.7504194915429943E-3</v>
      </c>
      <c r="CO127">
        <v>32.49115278221457</v>
      </c>
      <c r="CP127">
        <v>7.3138062093860857E-3</v>
      </c>
      <c r="CY127">
        <v>8.3330710104714498</v>
      </c>
      <c r="CZ127">
        <v>0.30134442179984372</v>
      </c>
      <c r="DI127">
        <v>-10.78919158375853</v>
      </c>
      <c r="DJ127">
        <v>4.0841119220235242E-2</v>
      </c>
      <c r="DS127">
        <v>18.05800484699985</v>
      </c>
      <c r="DT127">
        <v>6.9512818251242045E-2</v>
      </c>
    </row>
    <row r="128" spans="3:124" x14ac:dyDescent="0.25">
      <c r="C128">
        <v>28.698845212986999</v>
      </c>
      <c r="D128">
        <v>1.742794880707876E-2</v>
      </c>
      <c r="M128">
        <v>25.393659963959841</v>
      </c>
      <c r="N128">
        <v>2.0773728828786843E-2</v>
      </c>
      <c r="W128">
        <v>19.651437151392088</v>
      </c>
      <c r="X128">
        <v>4.6651068055505791E-2</v>
      </c>
      <c r="AG128">
        <v>28.000052551279616</v>
      </c>
      <c r="AH128">
        <v>1.6283724345530753E-2</v>
      </c>
      <c r="AQ128">
        <v>16.226869681434071</v>
      </c>
      <c r="AR128">
        <v>8.2017623430840472E-2</v>
      </c>
      <c r="BA128">
        <v>7.7559198075405176</v>
      </c>
      <c r="BB128">
        <v>0.37472116572863656</v>
      </c>
      <c r="BK128">
        <v>76.012316840767198</v>
      </c>
      <c r="BL128">
        <v>6.0091001433854995E-4</v>
      </c>
      <c r="BU128">
        <v>82.682506658278612</v>
      </c>
      <c r="BV128">
        <v>5.0831031845738383E-4</v>
      </c>
      <c r="CE128">
        <v>35.643073607645889</v>
      </c>
      <c r="CF128">
        <v>5.5808600240978765E-3</v>
      </c>
      <c r="CO128">
        <v>32.745897738452832</v>
      </c>
      <c r="CP128">
        <v>7.0934259659417133E-3</v>
      </c>
      <c r="CY128">
        <v>8.4889753542762474</v>
      </c>
      <c r="CZ128">
        <v>0.30106828925786905</v>
      </c>
      <c r="DI128">
        <v>-10.463203152804464</v>
      </c>
      <c r="DJ128">
        <v>4.2180125035231997E-2</v>
      </c>
      <c r="DS128">
        <v>18.200799253489258</v>
      </c>
      <c r="DT128">
        <v>6.7712130152726174E-2</v>
      </c>
    </row>
    <row r="129" spans="3:124" x14ac:dyDescent="0.25">
      <c r="C129">
        <v>28.924755952790221</v>
      </c>
      <c r="D129">
        <v>1.6953056664232566E-2</v>
      </c>
      <c r="M129">
        <v>25.583185919589145</v>
      </c>
      <c r="N129">
        <v>2.0207667916650043E-2</v>
      </c>
      <c r="W129">
        <v>19.804872416136302</v>
      </c>
      <c r="X129">
        <v>4.5319987388394004E-2</v>
      </c>
      <c r="AG129">
        <v>28.210148320273426</v>
      </c>
      <c r="AH129">
        <v>1.5847225779960481E-2</v>
      </c>
      <c r="AQ129">
        <v>16.374130691565941</v>
      </c>
      <c r="AR129">
        <v>7.9381517032733148E-2</v>
      </c>
      <c r="BA129">
        <v>7.931038893720789</v>
      </c>
      <c r="BB129">
        <v>0.37329620817919995</v>
      </c>
      <c r="BK129">
        <v>76.608668947617772</v>
      </c>
      <c r="BL129">
        <v>5.8618266729743343E-4</v>
      </c>
      <c r="BU129">
        <v>83.330417221309219</v>
      </c>
      <c r="BV129">
        <v>4.9613144457165371E-4</v>
      </c>
      <c r="CE129">
        <v>35.919420675910153</v>
      </c>
      <c r="CF129">
        <v>5.4170249013895571E-3</v>
      </c>
      <c r="CO129">
        <v>33.000642694691095</v>
      </c>
      <c r="CP129">
        <v>6.8805592746335707E-3</v>
      </c>
      <c r="CY129">
        <v>8.6448796980810449</v>
      </c>
      <c r="CZ129">
        <v>0.30060863052897158</v>
      </c>
      <c r="DI129">
        <v>-10.137214721850398</v>
      </c>
      <c r="DJ129">
        <v>4.3558171045712774E-2</v>
      </c>
      <c r="DS129">
        <v>18.343593659978666</v>
      </c>
      <c r="DT129">
        <v>6.5950286984169007E-2</v>
      </c>
    </row>
    <row r="130" spans="3:124" x14ac:dyDescent="0.25">
      <c r="C130">
        <v>29.150666692593443</v>
      </c>
      <c r="D130">
        <v>1.6491104801957167E-2</v>
      </c>
      <c r="M130">
        <v>25.772711875218448</v>
      </c>
      <c r="N130">
        <v>1.9657031532237187E-2</v>
      </c>
      <c r="W130">
        <v>19.958307680880516</v>
      </c>
      <c r="X130">
        <v>4.4024436516274218E-2</v>
      </c>
      <c r="AG130">
        <v>28.420244089267236</v>
      </c>
      <c r="AH130">
        <v>1.5422570390814091E-2</v>
      </c>
      <c r="AQ130">
        <v>16.521391701697812</v>
      </c>
      <c r="AR130">
        <v>7.6822954468456162E-2</v>
      </c>
      <c r="BA130">
        <v>8.1061579799010595</v>
      </c>
      <c r="BB130">
        <v>0.37131337695729671</v>
      </c>
      <c r="BK130">
        <v>77.205021054468347</v>
      </c>
      <c r="BL130">
        <v>5.7192487155074815E-4</v>
      </c>
      <c r="BU130">
        <v>83.978327784339825</v>
      </c>
      <c r="BV130">
        <v>4.8433443357976286E-4</v>
      </c>
      <c r="CE130">
        <v>36.195767744174418</v>
      </c>
      <c r="CF130">
        <v>5.2586960072076895E-3</v>
      </c>
      <c r="CO130">
        <v>33.255387650929357</v>
      </c>
      <c r="CP130">
        <v>6.6749200162931326E-3</v>
      </c>
      <c r="CY130">
        <v>8.8007840418858425</v>
      </c>
      <c r="CZ130">
        <v>0.29996628707248513</v>
      </c>
      <c r="DI130">
        <v>-9.8112262908963324</v>
      </c>
      <c r="DJ130">
        <v>4.497603960062535E-2</v>
      </c>
      <c r="DS130">
        <v>18.486388066468074</v>
      </c>
      <c r="DT130">
        <v>6.4226741986742455E-2</v>
      </c>
    </row>
    <row r="131" spans="3:124" x14ac:dyDescent="0.25">
      <c r="C131">
        <v>29.376577432396665</v>
      </c>
      <c r="D131">
        <v>1.6041740612057688E-2</v>
      </c>
      <c r="M131">
        <v>25.962237830847751</v>
      </c>
      <c r="N131">
        <v>1.9121399374392663E-2</v>
      </c>
      <c r="W131">
        <v>20.11174294562473</v>
      </c>
      <c r="X131">
        <v>4.2763578302110174E-2</v>
      </c>
      <c r="AG131">
        <v>28.630339858261046</v>
      </c>
      <c r="AH131">
        <v>1.5009430936268E-2</v>
      </c>
      <c r="AQ131">
        <v>16.668652711829683</v>
      </c>
      <c r="AR131">
        <v>7.434014853536515E-2</v>
      </c>
      <c r="BA131">
        <v>8.28127706608133</v>
      </c>
      <c r="BB131">
        <v>0.36878459453283213</v>
      </c>
      <c r="BK131">
        <v>77.801373161318921</v>
      </c>
      <c r="BL131">
        <v>5.5811825835373708E-4</v>
      </c>
      <c r="BU131">
        <v>84.626238347370432</v>
      </c>
      <c r="BV131">
        <v>4.7290453990529225E-4</v>
      </c>
      <c r="CE131">
        <v>36.472114812438683</v>
      </c>
      <c r="CF131">
        <v>5.1056644882549801E-3</v>
      </c>
      <c r="CO131">
        <v>33.51013260716762</v>
      </c>
      <c r="CP131">
        <v>6.4762340988709496E-3</v>
      </c>
      <c r="CY131">
        <v>8.9566883856906401</v>
      </c>
      <c r="CZ131">
        <v>0.29914243333488583</v>
      </c>
      <c r="DI131">
        <v>-9.4852378599422664</v>
      </c>
      <c r="DJ131">
        <v>4.6434500704322236E-2</v>
      </c>
      <c r="DS131">
        <v>18.629182472957481</v>
      </c>
      <c r="DT131">
        <v>6.2540944220227296E-2</v>
      </c>
    </row>
    <row r="132" spans="3:124" x14ac:dyDescent="0.25">
      <c r="C132">
        <v>29.602488172199887</v>
      </c>
      <c r="D132">
        <v>1.5604621094518793E-2</v>
      </c>
      <c r="M132">
        <v>26.151763786477055</v>
      </c>
      <c r="N132">
        <v>1.8600362594698033E-2</v>
      </c>
      <c r="W132">
        <v>20.265178210368944</v>
      </c>
      <c r="X132">
        <v>4.153658991374392E-2</v>
      </c>
      <c r="AG132">
        <v>28.840435627254855</v>
      </c>
      <c r="AH132">
        <v>1.4607489476915314E-2</v>
      </c>
      <c r="AQ132">
        <v>16.815913721961554</v>
      </c>
      <c r="AR132">
        <v>7.1931317255179719E-2</v>
      </c>
      <c r="BA132">
        <v>8.4563961522616005</v>
      </c>
      <c r="BB132">
        <v>0.36572492744119972</v>
      </c>
      <c r="BK132">
        <v>78.397725268169495</v>
      </c>
      <c r="BL132">
        <v>5.4474530799364829E-4</v>
      </c>
      <c r="BU132">
        <v>85.274148910401038</v>
      </c>
      <c r="BV132">
        <v>4.6182769248557967E-4</v>
      </c>
      <c r="CE132">
        <v>36.748461880702948</v>
      </c>
      <c r="CF132">
        <v>4.9577303205952045E-3</v>
      </c>
      <c r="CO132">
        <v>33.764877563405882</v>
      </c>
      <c r="CP132">
        <v>6.2842389054802942E-3</v>
      </c>
      <c r="CY132">
        <v>9.1125927294954376</v>
      </c>
      <c r="CZ132">
        <v>0.29813857317164205</v>
      </c>
      <c r="DI132">
        <v>-9.1592494289882005</v>
      </c>
      <c r="DJ132">
        <v>4.7934309144435923E-2</v>
      </c>
      <c r="DS132">
        <v>18.771976879446889</v>
      </c>
      <c r="DT132">
        <v>6.0892339228251713E-2</v>
      </c>
    </row>
    <row r="133" spans="3:124" x14ac:dyDescent="0.25">
      <c r="C133">
        <v>29.828398912003109</v>
      </c>
      <c r="D133">
        <v>1.5179412595692528E-2</v>
      </c>
      <c r="M133">
        <v>26.341289742106358</v>
      </c>
      <c r="N133">
        <v>1.8093523485397649E-2</v>
      </c>
      <c r="W133">
        <v>20.418613475113158</v>
      </c>
      <c r="X133">
        <v>4.0342662879676749E-2</v>
      </c>
      <c r="AG133">
        <v>29.050531396248665</v>
      </c>
      <c r="AH133">
        <v>1.4216437099109356E-2</v>
      </c>
      <c r="AQ133">
        <v>16.963174732093425</v>
      </c>
      <c r="AR133">
        <v>6.959468708773156E-2</v>
      </c>
      <c r="BA133">
        <v>8.631515238441871</v>
      </c>
      <c r="BB133">
        <v>0.36215239742333105</v>
      </c>
      <c r="BK133">
        <v>78.994077375020069</v>
      </c>
      <c r="BL133">
        <v>5.3178930462898346E-4</v>
      </c>
      <c r="BU133">
        <v>85.922059473431645</v>
      </c>
      <c r="BV133">
        <v>4.5109045919564111E-4</v>
      </c>
      <c r="CE133">
        <v>37.024808948967213</v>
      </c>
      <c r="CF133">
        <v>4.8147018982396487E-3</v>
      </c>
      <c r="CO133">
        <v>34.019622519644145</v>
      </c>
      <c r="CP133">
        <v>6.0986827698011527E-3</v>
      </c>
      <c r="CY133">
        <v>9.2684970733002352</v>
      </c>
      <c r="CZ133">
        <v>0.29695653527296528</v>
      </c>
      <c r="DI133">
        <v>-8.8332609980341346</v>
      </c>
      <c r="DJ133">
        <v>4.9476201393910096E-2</v>
      </c>
      <c r="DS133">
        <v>18.914771285936297</v>
      </c>
      <c r="DT133">
        <v>5.9280369674637803E-2</v>
      </c>
    </row>
    <row r="134" spans="3:124" x14ac:dyDescent="0.25">
      <c r="C134">
        <v>30.054309651806332</v>
      </c>
      <c r="D134">
        <v>1.4765790553620255E-2</v>
      </c>
      <c r="M134">
        <v>26.530815697735662</v>
      </c>
      <c r="N134">
        <v>1.7600495175828113E-2</v>
      </c>
      <c r="W134">
        <v>20.572048739857372</v>
      </c>
      <c r="X134">
        <v>3.9181003122068049E-2</v>
      </c>
      <c r="AG134">
        <v>29.260627165242475</v>
      </c>
      <c r="AH134">
        <v>1.3835973647146109E-2</v>
      </c>
      <c r="AQ134">
        <v>17.110435742225295</v>
      </c>
      <c r="AR134">
        <v>6.7328495847646858E-2</v>
      </c>
      <c r="BA134">
        <v>8.8066343246221415</v>
      </c>
      <c r="BB134">
        <v>0.35808775905510865</v>
      </c>
      <c r="BK134">
        <v>79.590429481870643</v>
      </c>
      <c r="BL134">
        <v>5.1923429383975552E-4</v>
      </c>
      <c r="BU134">
        <v>86.569970036462252</v>
      </c>
      <c r="BV134">
        <v>4.4068001339304209E-4</v>
      </c>
      <c r="CE134">
        <v>37.301156017231477</v>
      </c>
      <c r="CF134">
        <v>4.6763956426505359E-3</v>
      </c>
      <c r="CO134">
        <v>34.274367475882407</v>
      </c>
      <c r="CP134">
        <v>5.9193244773961999E-3</v>
      </c>
      <c r="CY134">
        <v>9.4244014171050328</v>
      </c>
      <c r="CZ134">
        <v>0.29559846761293868</v>
      </c>
      <c r="DI134">
        <v>-8.5072725670800686</v>
      </c>
      <c r="DJ134">
        <v>5.1060892275564866E-2</v>
      </c>
      <c r="DS134">
        <v>19.057565692425705</v>
      </c>
      <c r="DT134">
        <v>5.7704475951654031E-2</v>
      </c>
    </row>
    <row r="135" spans="3:124" x14ac:dyDescent="0.25">
      <c r="C135">
        <v>30.280220391609554</v>
      </c>
      <c r="D135">
        <v>1.4363439250294263E-2</v>
      </c>
      <c r="M135">
        <v>26.720341653364965</v>
      </c>
      <c r="N135">
        <v>1.7120901337119552E-2</v>
      </c>
      <c r="W135">
        <v>20.725484004601586</v>
      </c>
      <c r="X135">
        <v>3.8050830968539194E-2</v>
      </c>
      <c r="AG135">
        <v>29.470722934236285</v>
      </c>
      <c r="AH135">
        <v>1.3465807463970855E-2</v>
      </c>
      <c r="AQ135">
        <v>17.257696752357166</v>
      </c>
      <c r="AR135">
        <v>6.5130995342612047E-2</v>
      </c>
      <c r="BA135">
        <v>8.981753410802412</v>
      </c>
      <c r="BB135">
        <v>0.35355424850241107</v>
      </c>
      <c r="BK135">
        <v>80.186781588721217</v>
      </c>
      <c r="BL135">
        <v>5.0706504270781473E-4</v>
      </c>
      <c r="BU135">
        <v>87.217880599492858</v>
      </c>
      <c r="BV135">
        <v>4.3058410244294369E-4</v>
      </c>
      <c r="CE135">
        <v>37.577503085495742</v>
      </c>
      <c r="CF135">
        <v>4.5426356320118523E-3</v>
      </c>
      <c r="CO135">
        <v>34.529112432120669</v>
      </c>
      <c r="CP135">
        <v>5.7459327915703167E-3</v>
      </c>
      <c r="CY135">
        <v>9.5803057609098303</v>
      </c>
      <c r="CZ135">
        <v>0.29406683094560482</v>
      </c>
      <c r="DI135">
        <v>-8.1812841361260027</v>
      </c>
      <c r="DJ135">
        <v>5.2689071377410891E-2</v>
      </c>
      <c r="DS135">
        <v>19.200360098915112</v>
      </c>
      <c r="DT135">
        <v>5.6164096760963879E-2</v>
      </c>
    </row>
    <row r="136" spans="3:124" x14ac:dyDescent="0.25">
      <c r="C136">
        <v>30.506131131412776</v>
      </c>
      <c r="D136">
        <v>1.3972051570669979E-2</v>
      </c>
      <c r="M136">
        <v>26.909867608994269</v>
      </c>
      <c r="N136">
        <v>1.6654375894943559E-2</v>
      </c>
      <c r="W136">
        <v>20.878919269345801</v>
      </c>
      <c r="X136">
        <v>3.6951381144284604E-2</v>
      </c>
      <c r="AG136">
        <v>29.680818703230095</v>
      </c>
      <c r="AH136">
        <v>1.3105655140107232E-2</v>
      </c>
      <c r="AQ136">
        <v>17.404957762489037</v>
      </c>
      <c r="AR136">
        <v>6.3000453751047444E-2</v>
      </c>
      <c r="BA136">
        <v>9.1568724969826825</v>
      </c>
      <c r="BB136">
        <v>0.34857730851021435</v>
      </c>
      <c r="BK136">
        <v>80.783133695571792</v>
      </c>
      <c r="BL136">
        <v>4.9526700225958399E-4</v>
      </c>
      <c r="BU136">
        <v>87.865791162523465</v>
      </c>
      <c r="BV136">
        <v>4.2079101809284629E-4</v>
      </c>
      <c r="CE136">
        <v>37.853850153760007</v>
      </c>
      <c r="CF136">
        <v>4.4132532491857803E-3</v>
      </c>
      <c r="CO136">
        <v>34.783857388358932</v>
      </c>
      <c r="CP136">
        <v>5.5782860024823988E-3</v>
      </c>
      <c r="CY136">
        <v>9.7362101047146279</v>
      </c>
      <c r="CZ136">
        <v>0.29236439137557857</v>
      </c>
      <c r="DI136">
        <v>-7.8552957051719359</v>
      </c>
      <c r="DJ136">
        <v>5.4361399206820531E-2</v>
      </c>
      <c r="DS136">
        <v>19.34315450540452</v>
      </c>
      <c r="DT136">
        <v>5.4658669668045411E-2</v>
      </c>
    </row>
    <row r="137" spans="3:124" x14ac:dyDescent="0.25">
      <c r="C137">
        <v>30.732041871215998</v>
      </c>
      <c r="D137">
        <v>1.3591328768244834E-2</v>
      </c>
      <c r="M137">
        <v>27.099393564623572</v>
      </c>
      <c r="N137">
        <v>1.6200562750088361E-2</v>
      </c>
      <c r="W137">
        <v>21.032354534090015</v>
      </c>
      <c r="X137">
        <v>3.5881902745909182E-2</v>
      </c>
      <c r="AG137">
        <v>29.890914472223905</v>
      </c>
      <c r="AH137">
        <v>1.2755241270519347E-2</v>
      </c>
      <c r="AQ137">
        <v>17.552218772620908</v>
      </c>
      <c r="AR137">
        <v>6.0935157756196283E-2</v>
      </c>
      <c r="BA137">
        <v>9.331991583162953</v>
      </c>
      <c r="BB137">
        <v>0.34318429505138004</v>
      </c>
      <c r="BK137">
        <v>81.379485802422366</v>
      </c>
      <c r="BL137">
        <v>4.8382627211572435E-4</v>
      </c>
      <c r="BU137">
        <v>88.513701725554071</v>
      </c>
      <c r="BV137">
        <v>4.1128956857599533E-4</v>
      </c>
      <c r="CE137">
        <v>38.130197222024272</v>
      </c>
      <c r="CF137">
        <v>4.2880868473364857E-3</v>
      </c>
      <c r="CO137">
        <v>35.038602344597194</v>
      </c>
      <c r="CP137">
        <v>5.4161714982893334E-3</v>
      </c>
      <c r="CY137">
        <v>9.8921144485194255</v>
      </c>
      <c r="CZ137">
        <v>0.29049421203457942</v>
      </c>
      <c r="DI137">
        <v>-7.5293072742178691</v>
      </c>
      <c r="DJ137">
        <v>5.6078503071621211E-2</v>
      </c>
      <c r="DS137">
        <v>19.485948911893928</v>
      </c>
      <c r="DT137">
        <v>5.3187631630846881E-2</v>
      </c>
    </row>
    <row r="138" spans="3:124" x14ac:dyDescent="0.25">
      <c r="C138">
        <v>30.95795261101922</v>
      </c>
      <c r="D138">
        <v>1.3220980237024844E-2</v>
      </c>
      <c r="M138">
        <v>27.288919520252875</v>
      </c>
      <c r="N138">
        <v>1.5759115506648051E-2</v>
      </c>
      <c r="W138">
        <v>21.185789798834229</v>
      </c>
      <c r="X138">
        <v>3.4841659198333985E-2</v>
      </c>
      <c r="AG138">
        <v>30.101010241217715</v>
      </c>
      <c r="AH138">
        <v>1.2414298219129255E-2</v>
      </c>
      <c r="AQ138">
        <v>17.699479782752778</v>
      </c>
      <c r="AR138">
        <v>5.8933414452831623E-2</v>
      </c>
      <c r="BA138">
        <v>9.5071106693432235</v>
      </c>
      <c r="BB138">
        <v>0.3374041712197583</v>
      </c>
      <c r="BK138">
        <v>81.97583790927294</v>
      </c>
      <c r="BL138">
        <v>4.7272956720352565E-4</v>
      </c>
      <c r="BU138">
        <v>89.161612288584678</v>
      </c>
      <c r="BV138">
        <v>4.0206905233114236E-4</v>
      </c>
      <c r="CE138">
        <v>38.406544290288537</v>
      </c>
      <c r="CF138">
        <v>4.1669814322622305E-3</v>
      </c>
      <c r="CO138">
        <v>35.293347300835457</v>
      </c>
      <c r="CP138">
        <v>5.2593853571701269E-3</v>
      </c>
      <c r="CY138">
        <v>10.048018792324223</v>
      </c>
      <c r="CZ138">
        <v>0.28845964389893658</v>
      </c>
      <c r="DI138">
        <v>-7.2033188432638022</v>
      </c>
      <c r="DJ138">
        <v>5.7840972676210183E-2</v>
      </c>
      <c r="DS138">
        <v>19.628743318383336</v>
      </c>
      <c r="DT138">
        <v>5.1750419503429727E-2</v>
      </c>
    </row>
    <row r="139" spans="3:124" x14ac:dyDescent="0.25">
      <c r="C139">
        <v>31.183863350822442</v>
      </c>
      <c r="D139">
        <v>1.2860723289704813E-2</v>
      </c>
      <c r="M139">
        <v>27.478445475882179</v>
      </c>
      <c r="N139">
        <v>1.5329697207618332E-2</v>
      </c>
      <c r="W139">
        <v>21.339225063578443</v>
      </c>
      <c r="X139">
        <v>3.3829928196037737E-2</v>
      </c>
      <c r="AG139">
        <v>30.311106010211525</v>
      </c>
      <c r="AH139">
        <v>1.2082565890723446E-2</v>
      </c>
      <c r="AQ139">
        <v>17.846740792884649</v>
      </c>
      <c r="AR139">
        <v>5.6993553041988908E-2</v>
      </c>
      <c r="BA139">
        <v>9.682229755523494</v>
      </c>
      <c r="BB139">
        <v>0.33126719395607229</v>
      </c>
      <c r="BK139">
        <v>82.572190016123514</v>
      </c>
      <c r="BL139">
        <v>4.6196418639816132E-4</v>
      </c>
      <c r="BU139">
        <v>89.809522851615284</v>
      </c>
      <c r="BV139">
        <v>3.9311923323435825E-4</v>
      </c>
      <c r="CE139">
        <v>38.682891358552801</v>
      </c>
      <c r="CF139">
        <v>4.0497883605328496E-3</v>
      </c>
      <c r="CO139">
        <v>35.548092257073719</v>
      </c>
      <c r="CP139">
        <v>5.1077319591417624E-3</v>
      </c>
      <c r="CY139">
        <v>10.203923136129021</v>
      </c>
      <c r="CZ139">
        <v>0.28626431578659317</v>
      </c>
      <c r="DI139">
        <v>-6.8773304123097354</v>
      </c>
      <c r="DJ139">
        <v>5.9649355420910294E-2</v>
      </c>
      <c r="DS139">
        <v>19.771537724872744</v>
      </c>
      <c r="DT139">
        <v>5.0346470515338665E-2</v>
      </c>
    </row>
    <row r="140" spans="3:124" x14ac:dyDescent="0.25">
      <c r="C140">
        <v>31.409774090625664</v>
      </c>
      <c r="D140">
        <v>1.2510282941892962E-2</v>
      </c>
      <c r="M140">
        <v>27.667971431511482</v>
      </c>
      <c r="N140">
        <v>1.4911980077696974E-2</v>
      </c>
      <c r="W140">
        <v>21.492660328322657</v>
      </c>
      <c r="X140">
        <v>3.2846001629831235E-2</v>
      </c>
      <c r="AG140">
        <v>30.521201779205335</v>
      </c>
      <c r="AH140">
        <v>1.1759791509992418E-2</v>
      </c>
      <c r="AQ140">
        <v>17.99400180301652</v>
      </c>
      <c r="AR140">
        <v>5.5113926328358147E-2</v>
      </c>
      <c r="BA140">
        <v>9.8573488417037645</v>
      </c>
      <c r="BB140">
        <v>0.32480459905252268</v>
      </c>
      <c r="BK140">
        <v>83.168542122974088</v>
      </c>
      <c r="BL140">
        <v>4.5151798296847942E-4</v>
      </c>
      <c r="BU140">
        <v>90.457433414645891</v>
      </c>
      <c r="BV140">
        <v>3.8443031724602915E-4</v>
      </c>
      <c r="CE140">
        <v>38.959238426817066</v>
      </c>
      <c r="CF140">
        <v>3.9363650525817235E-3</v>
      </c>
      <c r="CO140">
        <v>35.802837213311982</v>
      </c>
      <c r="CP140">
        <v>4.9610236166384115E-3</v>
      </c>
      <c r="CY140">
        <v>10.359827479933818</v>
      </c>
      <c r="CZ140">
        <v>0.28391212357539369</v>
      </c>
      <c r="DI140">
        <v>-6.5513419813556686</v>
      </c>
      <c r="DJ140">
        <v>6.1504151393006204E-2</v>
      </c>
      <c r="DS140">
        <v>19.914332131362151</v>
      </c>
      <c r="DT140">
        <v>4.8975222727426417E-2</v>
      </c>
    </row>
    <row r="141" spans="3:124" x14ac:dyDescent="0.25">
      <c r="C141">
        <v>31.635684830428886</v>
      </c>
      <c r="D141">
        <v>1.2169391702215079E-2</v>
      </c>
      <c r="M141">
        <v>27.857497387140786</v>
      </c>
      <c r="N141">
        <v>1.4505645273092721E-2</v>
      </c>
      <c r="W141">
        <v>21.646095593066871</v>
      </c>
      <c r="X141">
        <v>3.1889185500295063E-2</v>
      </c>
      <c r="AG141">
        <v>30.731297548199144</v>
      </c>
      <c r="AH141">
        <v>1.144572940745783E-2</v>
      </c>
      <c r="AQ141">
        <v>18.141262813148391</v>
      </c>
      <c r="AR141">
        <v>5.3292912034211277E-2</v>
      </c>
      <c r="BA141">
        <v>10.032467927884035</v>
      </c>
      <c r="BB141">
        <v>0.3180482896069618</v>
      </c>
      <c r="BK141">
        <v>83.764894229824662</v>
      </c>
      <c r="BL141">
        <v>4.4137933671183522E-4</v>
      </c>
      <c r="BU141">
        <v>91.105343977676498</v>
      </c>
      <c r="BV141">
        <v>3.7599293038296892E-4</v>
      </c>
      <c r="CE141">
        <v>39.235585495081331</v>
      </c>
      <c r="CF141">
        <v>3.8265747199506734E-3</v>
      </c>
      <c r="CO141">
        <v>36.057582169550244</v>
      </c>
      <c r="CP141">
        <v>4.8190802228823965E-3</v>
      </c>
      <c r="CY141">
        <v>10.515731823738616</v>
      </c>
      <c r="CZ141">
        <v>0.28140721868748064</v>
      </c>
      <c r="DI141">
        <v>-6.2253535504016018</v>
      </c>
      <c r="DJ141">
        <v>6.3405808038234521E-2</v>
      </c>
      <c r="DS141">
        <v>20.057126537851559</v>
      </c>
      <c r="DT141">
        <v>4.7636115464847008E-2</v>
      </c>
    </row>
    <row r="142" spans="3:124" x14ac:dyDescent="0.25">
      <c r="C142">
        <v>31.861595570232108</v>
      </c>
      <c r="D142">
        <v>1.1837789368138204E-2</v>
      </c>
      <c r="M142">
        <v>28.047023342770089</v>
      </c>
      <c r="N142">
        <v>1.4110382638151545E-2</v>
      </c>
      <c r="W142">
        <v>21.799530857811085</v>
      </c>
      <c r="X142">
        <v>3.0958799818947346E-2</v>
      </c>
      <c r="AG142">
        <v>30.941393317192954</v>
      </c>
      <c r="AH142">
        <v>1.1140140812051209E-2</v>
      </c>
      <c r="AQ142">
        <v>18.288523823280261</v>
      </c>
      <c r="AR142">
        <v>5.1528913943006009E-2</v>
      </c>
      <c r="BA142">
        <v>10.207587014064305</v>
      </c>
      <c r="BB142">
        <v>0.31103053270763742</v>
      </c>
      <c r="BK142">
        <v>84.361246336675237</v>
      </c>
      <c r="BL142">
        <v>4.3153712767057627E-4</v>
      </c>
      <c r="BU142">
        <v>91.753254540707104</v>
      </c>
      <c r="BV142">
        <v>3.6779809793190311E-4</v>
      </c>
      <c r="CE142">
        <v>39.511932563345596</v>
      </c>
      <c r="CF142">
        <v>3.7202861059322332E-3</v>
      </c>
      <c r="CO142">
        <v>36.312327125788507</v>
      </c>
      <c r="CP142">
        <v>4.6817289171284682E-3</v>
      </c>
      <c r="CY142">
        <v>10.671636167543413</v>
      </c>
      <c r="CZ142">
        <v>0.27875399588742339</v>
      </c>
      <c r="DI142">
        <v>-5.8993651194475349</v>
      </c>
      <c r="DJ142">
        <v>6.5354714501961661E-2</v>
      </c>
      <c r="DS142">
        <v>20.199920944340967</v>
      </c>
      <c r="DT142">
        <v>4.6328589727921018E-2</v>
      </c>
    </row>
    <row r="143" spans="3:124" x14ac:dyDescent="0.25">
      <c r="C143">
        <v>32.08750631003533</v>
      </c>
      <c r="D143">
        <v>1.151522282735782E-2</v>
      </c>
      <c r="M143">
        <v>28.236549298399392</v>
      </c>
      <c r="N143">
        <v>1.3725890468614659E-2</v>
      </c>
      <c r="W143">
        <v>21.952966122555299</v>
      </c>
      <c r="X143">
        <v>3.0054178498147847E-2</v>
      </c>
      <c r="AG143">
        <v>31.151489086186764</v>
      </c>
      <c r="AH143">
        <v>1.0842793650117517E-2</v>
      </c>
      <c r="AQ143">
        <v>18.435784833412132</v>
      </c>
      <c r="AR143">
        <v>4.982036288509379E-2</v>
      </c>
      <c r="BA143">
        <v>10.382706100244576</v>
      </c>
      <c r="BB143">
        <v>0.30378366864557388</v>
      </c>
      <c r="BK143">
        <v>84.957598443525811</v>
      </c>
      <c r="BL143">
        <v>4.219807113303068E-4</v>
      </c>
      <c r="BU143">
        <v>92.401165103737711</v>
      </c>
      <c r="BV143">
        <v>3.5983722482640506E-4</v>
      </c>
      <c r="CE143">
        <v>39.788279631609861</v>
      </c>
      <c r="CF143">
        <v>3.6173732388970503E-3</v>
      </c>
      <c r="CO143">
        <v>36.567072082026769</v>
      </c>
      <c r="CP143">
        <v>4.5488037659133628E-3</v>
      </c>
      <c r="CY143">
        <v>10.827540511348211</v>
      </c>
      <c r="CZ143">
        <v>0.27595708044424627</v>
      </c>
      <c r="DI143">
        <v>-5.5733766884934681</v>
      </c>
      <c r="DJ143">
        <v>6.7351195629889865E-2</v>
      </c>
      <c r="DS143">
        <v>20.342715350830375</v>
      </c>
      <c r="DT143">
        <v>4.5052088581561137E-2</v>
      </c>
    </row>
    <row r="144" spans="3:124" x14ac:dyDescent="0.25">
      <c r="C144">
        <v>32.313417049838556</v>
      </c>
      <c r="D144">
        <v>1.1201445864597042E-2</v>
      </c>
      <c r="M144">
        <v>28.426075254028696</v>
      </c>
      <c r="N144">
        <v>1.3351875281327379E-2</v>
      </c>
      <c r="W144">
        <v>22.106401387299513</v>
      </c>
      <c r="X144">
        <v>2.91746692306874E-2</v>
      </c>
      <c r="AG144">
        <v>31.361584855180574</v>
      </c>
      <c r="AH144">
        <v>1.055346235062561E-2</v>
      </c>
      <c r="AQ144">
        <v>18.583045843544003</v>
      </c>
      <c r="AR144">
        <v>4.816571757726968E-2</v>
      </c>
      <c r="BA144">
        <v>10.557825186424846</v>
      </c>
      <c r="BB144">
        <v>0.29633983639608941</v>
      </c>
      <c r="BK144">
        <v>85.553950550376385</v>
      </c>
      <c r="BL144">
        <v>4.1269989520698134E-4</v>
      </c>
      <c r="BU144">
        <v>93.049075666768317</v>
      </c>
      <c r="BV144">
        <v>3.5210207711473248E-4</v>
      </c>
      <c r="CE144">
        <v>40.064626699874125</v>
      </c>
      <c r="CF144">
        <v>3.5177151976347344E-3</v>
      </c>
      <c r="CO144">
        <v>36.821817038265031</v>
      </c>
      <c r="CP144">
        <v>4.4201454594899135E-3</v>
      </c>
      <c r="CY144">
        <v>10.983444855153008</v>
      </c>
      <c r="CZ144">
        <v>0.27302131470980573</v>
      </c>
      <c r="DI144">
        <v>-5.2473882575394013</v>
      </c>
      <c r="DJ144">
        <v>6.9395505618897513E-2</v>
      </c>
      <c r="DS144">
        <v>20.485509757319782</v>
      </c>
      <c r="DT144">
        <v>4.3806057523935758E-2</v>
      </c>
    </row>
    <row r="145" spans="3:124" x14ac:dyDescent="0.25">
      <c r="C145">
        <v>32.539327789641781</v>
      </c>
      <c r="D145">
        <v>1.0896218973670355E-2</v>
      </c>
      <c r="M145">
        <v>28.615601209657999</v>
      </c>
      <c r="N145">
        <v>1.2988051590223279E-2</v>
      </c>
      <c r="W145">
        <v>22.259836652043727</v>
      </c>
      <c r="X145">
        <v>2.8319633359957231E-2</v>
      </c>
      <c r="AG145">
        <v>31.571680624174384</v>
      </c>
      <c r="AH145">
        <v>1.0271927656376122E-2</v>
      </c>
      <c r="AQ145">
        <v>18.730306853675874</v>
      </c>
      <c r="AR145">
        <v>4.6563465327238505E-2</v>
      </c>
      <c r="BA145">
        <v>10.732944272605117</v>
      </c>
      <c r="BB145">
        <v>0.28873071850676435</v>
      </c>
      <c r="BK145">
        <v>86.150302657226959</v>
      </c>
      <c r="BL145">
        <v>4.0368491673631546E-4</v>
      </c>
      <c r="BU145">
        <v>93.696986229798924</v>
      </c>
      <c r="BV145">
        <v>3.4458476445101762E-4</v>
      </c>
      <c r="CE145">
        <v>40.34097376813839</v>
      </c>
      <c r="CF145">
        <v>3.4211958880748235E-3</v>
      </c>
      <c r="CO145">
        <v>37.076561994503294</v>
      </c>
      <c r="CP145">
        <v>4.2956010226698127E-3</v>
      </c>
      <c r="CY145">
        <v>11.139349198957806</v>
      </c>
      <c r="CZ145">
        <v>0.26995174416797019</v>
      </c>
      <c r="DI145">
        <v>-4.9213998265853345</v>
      </c>
      <c r="DJ145">
        <v>7.1487821309567989E-2</v>
      </c>
      <c r="DS145">
        <v>20.62830416380919</v>
      </c>
      <c r="DT145">
        <v>4.2589944835034511E-2</v>
      </c>
    </row>
    <row r="146" spans="3:124" x14ac:dyDescent="0.25">
      <c r="C146">
        <v>32.765238529445007</v>
      </c>
      <c r="D146">
        <v>1.0599309174668305E-2</v>
      </c>
      <c r="M146">
        <v>28.805127165287303</v>
      </c>
      <c r="N146">
        <v>1.2634141688412414E-2</v>
      </c>
      <c r="W146">
        <v>22.413271916787942</v>
      </c>
      <c r="X146">
        <v>2.7488445741540964E-2</v>
      </c>
      <c r="AG146">
        <v>31.781776393168194</v>
      </c>
      <c r="AH146">
        <v>9.9979764410052831E-3</v>
      </c>
      <c r="AQ146">
        <v>18.877567863807744</v>
      </c>
      <c r="AR146">
        <v>4.5012122613430627E-2</v>
      </c>
      <c r="BA146">
        <v>10.908063358785387</v>
      </c>
      <c r="BB146">
        <v>0.28098730789897863</v>
      </c>
      <c r="BK146">
        <v>86.746654764077533</v>
      </c>
      <c r="BL146">
        <v>3.9492642238486881E-4</v>
      </c>
      <c r="BU146">
        <v>94.34489679282953</v>
      </c>
      <c r="BV146">
        <v>3.3727772354683191E-4</v>
      </c>
      <c r="CE146">
        <v>40.617320836402655</v>
      </c>
      <c r="CF146">
        <v>3.3277038307901823E-3</v>
      </c>
      <c r="CO146">
        <v>37.331306950741556</v>
      </c>
      <c r="CP146">
        <v>4.1750235393410561E-3</v>
      </c>
      <c r="CY146">
        <v>11.295253542762604</v>
      </c>
      <c r="CZ146">
        <v>0.26675360301077722</v>
      </c>
      <c r="DI146">
        <v>-4.5954113956312677</v>
      </c>
      <c r="DJ146">
        <v>7.3628235113107371E-2</v>
      </c>
      <c r="DS146">
        <v>20.771098570298598</v>
      </c>
      <c r="DT146">
        <v>4.1403201905787487E-2</v>
      </c>
    </row>
    <row r="147" spans="3:124" x14ac:dyDescent="0.25">
      <c r="C147">
        <v>32.991149269248233</v>
      </c>
      <c r="D147">
        <v>1.0310489836123817E-2</v>
      </c>
      <c r="M147">
        <v>28.994653120916606</v>
      </c>
      <c r="N147">
        <v>1.2289875436207458E-2</v>
      </c>
      <c r="W147">
        <v>22.566707181532156</v>
      </c>
      <c r="X147">
        <v>2.6680494597022889E-2</v>
      </c>
      <c r="AG147">
        <v>31.991872162162004</v>
      </c>
      <c r="AH147">
        <v>9.7314015315907842E-3</v>
      </c>
      <c r="AQ147">
        <v>19.024828873939615</v>
      </c>
      <c r="AR147">
        <v>4.3510235549987661E-2</v>
      </c>
      <c r="BA147">
        <v>11.083182444965658</v>
      </c>
      <c r="BB147">
        <v>0.27313969845517483</v>
      </c>
      <c r="BK147">
        <v>87.343006870928107</v>
      </c>
      <c r="BL147">
        <v>3.8641544790773502E-4</v>
      </c>
      <c r="BU147">
        <v>94.992807355860137</v>
      </c>
      <c r="BV147">
        <v>3.3017370252445317E-4</v>
      </c>
      <c r="CE147">
        <v>40.89366790466692</v>
      </c>
      <c r="CF147">
        <v>3.2371319587190693E-3</v>
      </c>
      <c r="CO147">
        <v>37.586051906979819</v>
      </c>
      <c r="CP147">
        <v>4.0582718899659946E-3</v>
      </c>
      <c r="CY147">
        <v>11.451157886567401</v>
      </c>
      <c r="CZ147">
        <v>0.26343229929917622</v>
      </c>
      <c r="DI147">
        <v>-4.2694229646772008</v>
      </c>
      <c r="DJ147">
        <v>7.5816747566720341E-2</v>
      </c>
      <c r="DS147">
        <v>20.913892976788006</v>
      </c>
      <c r="DT147">
        <v>4.0245283548376351E-2</v>
      </c>
    </row>
    <row r="148" spans="3:124" x14ac:dyDescent="0.25">
      <c r="C148">
        <v>33.217060009051458</v>
      </c>
      <c r="D148">
        <v>1.0029540502024216E-2</v>
      </c>
      <c r="M148">
        <v>29.184179076545909</v>
      </c>
      <c r="N148">
        <v>1.1954990054925943E-2</v>
      </c>
      <c r="W148">
        <v>22.72014244627637</v>
      </c>
      <c r="X148">
        <v>2.5895181360759498E-2</v>
      </c>
      <c r="AG148">
        <v>32.201967931155814</v>
      </c>
      <c r="AH148">
        <v>9.4720015366732135E-3</v>
      </c>
      <c r="AQ148">
        <v>19.172089884071486</v>
      </c>
      <c r="AR148">
        <v>4.2056380246148752E-2</v>
      </c>
      <c r="BA148">
        <v>11.258301531145928</v>
      </c>
      <c r="BB148">
        <v>0.26521690064344305</v>
      </c>
      <c r="BK148">
        <v>87.939358977778681</v>
      </c>
      <c r="BL148">
        <v>3.7814339968273857E-4</v>
      </c>
      <c r="BU148">
        <v>95.640717918890743</v>
      </c>
      <c r="BV148">
        <v>3.2326574611708271E-4</v>
      </c>
      <c r="CE148">
        <v>41.170014972931185</v>
      </c>
      <c r="CF148">
        <v>3.1493774245735474E-3</v>
      </c>
      <c r="CO148">
        <v>37.840796863218081</v>
      </c>
      <c r="CP148">
        <v>3.9452105014032811E-3</v>
      </c>
      <c r="CY148">
        <v>11.607062230372199</v>
      </c>
      <c r="CZ148">
        <v>0.25999339976709757</v>
      </c>
      <c r="DI148">
        <v>-3.9434345337231345</v>
      </c>
      <c r="DJ148">
        <v>7.8053259513125417E-2</v>
      </c>
      <c r="DS148">
        <v>21.056687383277414</v>
      </c>
      <c r="DT148">
        <v>3.9115648288364425E-2</v>
      </c>
    </row>
    <row r="149" spans="3:124" x14ac:dyDescent="0.25">
      <c r="C149">
        <v>33.442970748854684</v>
      </c>
      <c r="D149">
        <v>9.7562467235369627E-3</v>
      </c>
      <c r="M149">
        <v>29.373705032175213</v>
      </c>
      <c r="N149">
        <v>1.1629229926310993E-2</v>
      </c>
      <c r="W149">
        <v>22.873577711020584</v>
      </c>
      <c r="X149">
        <v>2.513192052031727E-2</v>
      </c>
      <c r="AG149">
        <v>32.412063700149623</v>
      </c>
      <c r="AH149">
        <v>9.2195806795136084E-3</v>
      </c>
      <c r="AQ149">
        <v>19.319350894203357</v>
      </c>
      <c r="AR149">
        <v>4.064916306870691E-2</v>
      </c>
      <c r="BA149">
        <v>11.433420617326199</v>
      </c>
      <c r="BB149">
        <v>0.25724668284139529</v>
      </c>
      <c r="BK149">
        <v>88.535711084629256</v>
      </c>
      <c r="BL149">
        <v>3.701020370558608E-4</v>
      </c>
      <c r="BU149">
        <v>96.28862848192135</v>
      </c>
      <c r="BV149">
        <v>3.1654718166491269E-4</v>
      </c>
      <c r="CE149">
        <v>41.446362041195449</v>
      </c>
      <c r="CF149">
        <v>3.0643414174319184E-3</v>
      </c>
      <c r="CO149">
        <v>38.095541819456344</v>
      </c>
      <c r="CP149">
        <v>3.8357091084323829E-3</v>
      </c>
      <c r="CY149">
        <v>11.762966574176996</v>
      </c>
      <c r="CZ149">
        <v>0.25644261432843107</v>
      </c>
      <c r="DI149">
        <v>-3.6174461027690681</v>
      </c>
      <c r="DJ149">
        <v>8.0337563901771408E-2</v>
      </c>
      <c r="DS149">
        <v>21.199481789766821</v>
      </c>
      <c r="DT149">
        <v>3.8013758639257884E-2</v>
      </c>
    </row>
    <row r="150" spans="3:124" x14ac:dyDescent="0.25">
      <c r="C150">
        <v>33.66888148865791</v>
      </c>
      <c r="D150">
        <v>9.4903998953207291E-3</v>
      </c>
      <c r="M150">
        <v>29.563230987804516</v>
      </c>
      <c r="N150">
        <v>1.1312346397417806E-2</v>
      </c>
      <c r="W150">
        <v>23.027012975764798</v>
      </c>
      <c r="X150">
        <v>2.4390139451237122E-2</v>
      </c>
      <c r="AG150">
        <v>32.622159469143433</v>
      </c>
      <c r="AH150">
        <v>8.9739486364142345E-3</v>
      </c>
      <c r="AQ150">
        <v>19.466611904335227</v>
      </c>
      <c r="AR150">
        <v>3.9287220815665387E-2</v>
      </c>
      <c r="BA150">
        <v>11.608539703506469</v>
      </c>
      <c r="BB150">
        <v>0.24925543847615689</v>
      </c>
      <c r="BK150">
        <v>89.13206319147983</v>
      </c>
      <c r="BL150">
        <v>3.6228345563687505E-4</v>
      </c>
      <c r="BU150">
        <v>96.936539044951957</v>
      </c>
      <c r="BV150">
        <v>3.1001160585937706E-4</v>
      </c>
      <c r="CE150">
        <v>41.722709109459714</v>
      </c>
      <c r="CF150">
        <v>2.9819289880407252E-3</v>
      </c>
      <c r="CO150">
        <v>38.350286775694606</v>
      </c>
      <c r="CP150">
        <v>3.7296425263926587E-3</v>
      </c>
      <c r="CY150">
        <v>11.918870917981794</v>
      </c>
      <c r="CZ150">
        <v>0.25278578034703097</v>
      </c>
      <c r="DI150">
        <v>-3.2914576718150017</v>
      </c>
      <c r="DJ150">
        <v>8.2669337211488628E-2</v>
      </c>
      <c r="DS150">
        <v>21.342276196256229</v>
      </c>
      <c r="DT150">
        <v>3.6939081360099352E-2</v>
      </c>
    </row>
    <row r="151" spans="3:124" x14ac:dyDescent="0.25">
      <c r="C151">
        <v>33.894792228461135</v>
      </c>
      <c r="D151">
        <v>9.2317970962968073E-3</v>
      </c>
      <c r="M151">
        <v>29.75275694343382</v>
      </c>
      <c r="N151">
        <v>1.1004097590816633E-2</v>
      </c>
      <c r="W151">
        <v>23.180448240509012</v>
      </c>
      <c r="X151">
        <v>2.3669278246746722E-2</v>
      </c>
      <c r="AG151">
        <v>32.832255238137243</v>
      </c>
      <c r="AH151">
        <v>8.7349203799362025E-3</v>
      </c>
      <c r="AQ151">
        <v>19.613872914467098</v>
      </c>
      <c r="AR151">
        <v>3.7969220808713164E-2</v>
      </c>
      <c r="BA151">
        <v>11.78365878968674</v>
      </c>
      <c r="BB151">
        <v>0.24126807860705496</v>
      </c>
      <c r="BK151">
        <v>89.728415298330404</v>
      </c>
      <c r="BL151">
        <v>3.5468007148829799E-4</v>
      </c>
      <c r="BU151">
        <v>97.584449607982563</v>
      </c>
      <c r="BV151">
        <v>3.0365287219101322E-4</v>
      </c>
      <c r="CE151">
        <v>41.999056177723979</v>
      </c>
      <c r="CF151">
        <v>2.9020488823782078E-3</v>
      </c>
      <c r="CO151">
        <v>38.605031731932868</v>
      </c>
      <c r="CP151">
        <v>3.6268904343804138E-3</v>
      </c>
      <c r="CY151">
        <v>12.074775261786591</v>
      </c>
      <c r="CZ151">
        <v>0.24902884673010889</v>
      </c>
      <c r="DI151">
        <v>-2.9654692408609353</v>
      </c>
      <c r="DJ151">
        <v>8.5048130496802127E-2</v>
      </c>
      <c r="DS151">
        <v>21.485070602745637</v>
      </c>
      <c r="DT151">
        <v>3.5891087696681541E-2</v>
      </c>
    </row>
    <row r="152" spans="3:124" x14ac:dyDescent="0.25">
      <c r="C152">
        <v>34.120702968264361</v>
      </c>
      <c r="D152">
        <v>8.9802409347592496E-3</v>
      </c>
      <c r="M152">
        <v>29.942282899063123</v>
      </c>
      <c r="N152">
        <v>1.0704248219967611E-2</v>
      </c>
      <c r="W152">
        <v>23.333883505253226</v>
      </c>
      <c r="X152">
        <v>2.2968789543003673E-2</v>
      </c>
      <c r="AG152">
        <v>33.042351007131053</v>
      </c>
      <c r="AH152">
        <v>8.5023160268537026E-3</v>
      </c>
      <c r="AQ152">
        <v>19.761133924598969</v>
      </c>
      <c r="AR152">
        <v>3.6693860911649764E-2</v>
      </c>
      <c r="BA152">
        <v>11.95877787586701</v>
      </c>
      <c r="BB152">
        <v>0.2333079491494848</v>
      </c>
      <c r="BK152">
        <v>90.324767405180978</v>
      </c>
      <c r="BL152">
        <v>3.4728460615444533E-4</v>
      </c>
      <c r="BU152">
        <v>98.23236017101317</v>
      </c>
      <c r="BV152">
        <v>2.9746507905932751E-4</v>
      </c>
      <c r="CE152">
        <v>42.275403245988244</v>
      </c>
      <c r="CF152">
        <v>2.8246133830559994E-3</v>
      </c>
      <c r="CO152">
        <v>38.859776688171131</v>
      </c>
      <c r="CP152">
        <v>3.527337168477084E-3</v>
      </c>
      <c r="CY152">
        <v>12.230679605591389</v>
      </c>
      <c r="CZ152">
        <v>0.2451778579053176</v>
      </c>
      <c r="DI152">
        <v>-2.639480809906869</v>
      </c>
      <c r="DJ152">
        <v>8.7473360062970226E-2</v>
      </c>
      <c r="DS152">
        <v>21.627865009235045</v>
      </c>
      <c r="DT152">
        <v>3.486925360695619E-2</v>
      </c>
    </row>
    <row r="153" spans="3:124" x14ac:dyDescent="0.25">
      <c r="C153">
        <v>34.346613708067586</v>
      </c>
      <c r="D153">
        <v>8.7355393977056901E-3</v>
      </c>
      <c r="M153">
        <v>30.131808854692427</v>
      </c>
      <c r="N153">
        <v>1.0412569409626302E-2</v>
      </c>
      <c r="W153">
        <v>23.48731876999744</v>
      </c>
      <c r="X153">
        <v>2.2288138340416732E-2</v>
      </c>
      <c r="AG153">
        <v>33.252446776124863</v>
      </c>
      <c r="AH153">
        <v>8.2759606906903857E-3</v>
      </c>
      <c r="AQ153">
        <v>19.90839493473084</v>
      </c>
      <c r="AR153">
        <v>3.5459869481426785E-2</v>
      </c>
      <c r="BA153">
        <v>12.133896962047281</v>
      </c>
      <c r="BB153">
        <v>0.22539677157675361</v>
      </c>
      <c r="BK153">
        <v>90.921119512031552</v>
      </c>
      <c r="BL153">
        <v>3.400900724809302E-4</v>
      </c>
      <c r="BU153">
        <v>98.880270734043776</v>
      </c>
      <c r="BV153">
        <v>2.9144255850573742E-4</v>
      </c>
      <c r="CE153">
        <v>42.551750314252509</v>
      </c>
      <c r="CF153">
        <v>2.7495381581589791E-3</v>
      </c>
      <c r="CO153">
        <v>39.114521644409393</v>
      </c>
      <c r="CP153">
        <v>3.4308715245096504E-3</v>
      </c>
      <c r="CY153">
        <v>12.386583949396186</v>
      </c>
      <c r="CZ153">
        <v>0.24123893774148222</v>
      </c>
      <c r="DI153">
        <v>-2.3134923789528026</v>
      </c>
      <c r="DJ153">
        <v>8.9944297778024929E-2</v>
      </c>
      <c r="DS153">
        <v>21.770659415724452</v>
      </c>
      <c r="DT153">
        <v>3.3873059971200818E-2</v>
      </c>
    </row>
    <row r="154" spans="3:124" x14ac:dyDescent="0.25">
      <c r="C154">
        <v>34.572524447870812</v>
      </c>
      <c r="D154">
        <v>8.4975057042736245E-3</v>
      </c>
      <c r="M154">
        <v>30.32133481032173</v>
      </c>
      <c r="N154">
        <v>1.0128838521143102E-2</v>
      </c>
      <c r="W154">
        <v>23.640754034741654</v>
      </c>
      <c r="X154">
        <v>2.1626801821558472E-2</v>
      </c>
      <c r="AG154">
        <v>33.462542545118673</v>
      </c>
      <c r="AH154">
        <v>8.0556843386891206E-3</v>
      </c>
      <c r="AQ154">
        <v>20.055655944862711</v>
      </c>
      <c r="AR154">
        <v>3.4266005258032639E-2</v>
      </c>
      <c r="BA154">
        <v>12.309016048227551</v>
      </c>
      <c r="BB154">
        <v>0.21755460564296095</v>
      </c>
      <c r="BK154">
        <v>91.517471618882126</v>
      </c>
      <c r="BL154">
        <v>3.3308976117811111E-4</v>
      </c>
      <c r="BU154">
        <v>99.528181297074383</v>
      </c>
      <c r="BV154">
        <v>2.8557986553320478E-4</v>
      </c>
      <c r="CE154">
        <v>42.828097382516773</v>
      </c>
      <c r="CF154">
        <v>2.6767421171453197E-3</v>
      </c>
      <c r="CO154">
        <v>39.369266600647656</v>
      </c>
      <c r="CP154">
        <v>3.3373865698708735E-3</v>
      </c>
      <c r="CY154">
        <v>12.542488293200984</v>
      </c>
      <c r="CZ154">
        <v>0.23721827347230029</v>
      </c>
      <c r="DI154">
        <v>-1.987503947998736</v>
      </c>
      <c r="DJ154">
        <v>9.2460061033705285E-2</v>
      </c>
      <c r="DS154">
        <v>21.91345382221386</v>
      </c>
      <c r="DT154">
        <v>3.2901992787493117E-2</v>
      </c>
    </row>
    <row r="155" spans="3:124" x14ac:dyDescent="0.25">
      <c r="C155">
        <v>34.798435187674038</v>
      </c>
      <c r="D155">
        <v>8.2659581631704965E-3</v>
      </c>
      <c r="M155">
        <v>30.510860765951033</v>
      </c>
      <c r="N155">
        <v>9.8528389825229875E-3</v>
      </c>
      <c r="W155">
        <v>23.794189299485868</v>
      </c>
      <c r="X155">
        <v>2.0984269166150135E-2</v>
      </c>
      <c r="AG155">
        <v>33.672638314112483</v>
      </c>
      <c r="AH155">
        <v>7.8413216530717651E-3</v>
      </c>
      <c r="AQ155">
        <v>20.202916954994581</v>
      </c>
      <c r="AR155">
        <v>3.3111057199030042E-2</v>
      </c>
      <c r="BA155">
        <v>12.484135134407822</v>
      </c>
      <c r="BB155">
        <v>0.20979983244330563</v>
      </c>
      <c r="BK155">
        <v>92.113823725732701</v>
      </c>
      <c r="BL155">
        <v>3.2627722808505955E-4</v>
      </c>
      <c r="BU155">
        <v>100.17609186010499</v>
      </c>
      <c r="BV155">
        <v>2.7987176797849569E-4</v>
      </c>
      <c r="CE155">
        <v>43.104444450781038</v>
      </c>
      <c r="CF155">
        <v>2.6061472734492997E-3</v>
      </c>
      <c r="CO155">
        <v>39.624011556885918</v>
      </c>
      <c r="CP155">
        <v>3.2467794639518543E-3</v>
      </c>
      <c r="CY155">
        <v>12.698392637005782</v>
      </c>
      <c r="CZ155">
        <v>0.23312209968142245</v>
      </c>
      <c r="DI155">
        <v>-1.6615155170446694</v>
      </c>
      <c r="DJ155">
        <v>9.5019602371219397E-2</v>
      </c>
      <c r="DS155">
        <v>22.056248228703268</v>
      </c>
      <c r="DT155">
        <v>3.1955543353030878E-2</v>
      </c>
    </row>
    <row r="156" spans="3:124" x14ac:dyDescent="0.25">
      <c r="C156">
        <v>35.024345927477263</v>
      </c>
      <c r="D156">
        <v>8.040720033988558E-3</v>
      </c>
      <c r="M156">
        <v>30.700386721580337</v>
      </c>
      <c r="N156">
        <v>9.584360123115936E-3</v>
      </c>
      <c r="W156">
        <v>23.947624564230082</v>
      </c>
      <c r="X156">
        <v>2.0360041363569559E-2</v>
      </c>
      <c r="AG156">
        <v>33.882734083106293</v>
      </c>
      <c r="AH156">
        <v>7.6327118964506224E-3</v>
      </c>
      <c r="AQ156">
        <v>20.350177965126452</v>
      </c>
      <c r="AR156">
        <v>3.199384426416059E-2</v>
      </c>
      <c r="BA156">
        <v>12.659254220588092</v>
      </c>
      <c r="BB156">
        <v>0.20214915596573105</v>
      </c>
      <c r="BK156">
        <v>92.710175832583275</v>
      </c>
      <c r="BL156">
        <v>3.1964628209335902E-4</v>
      </c>
      <c r="BU156">
        <v>100.8240024231356</v>
      </c>
      <c r="BV156">
        <v>2.7431323690520399E-4</v>
      </c>
      <c r="CE156">
        <v>43.380791519045303</v>
      </c>
      <c r="CF156">
        <v>2.5376786134490175E-3</v>
      </c>
      <c r="CO156">
        <v>39.878756513124181</v>
      </c>
      <c r="CP156">
        <v>3.1589512867630058E-3</v>
      </c>
      <c r="CY156">
        <v>12.854296980810579</v>
      </c>
      <c r="CZ156">
        <v>0.22895668240614331</v>
      </c>
      <c r="DI156">
        <v>-1.3355270860906028</v>
      </c>
      <c r="DJ156">
        <v>9.7621698792278347E-2</v>
      </c>
      <c r="DS156">
        <v>22.199042635192676</v>
      </c>
      <c r="DT156">
        <v>3.1033208431821925E-2</v>
      </c>
    </row>
    <row r="157" spans="3:124" x14ac:dyDescent="0.25">
      <c r="C157">
        <v>35.250256667280489</v>
      </c>
      <c r="D157">
        <v>7.821619392298796E-3</v>
      </c>
      <c r="M157">
        <v>30.88991267720964</v>
      </c>
      <c r="N157">
        <v>9.3231970128119027E-3</v>
      </c>
      <c r="W157">
        <v>24.101059828974297</v>
      </c>
      <c r="X157">
        <v>1.9753631023303186E-2</v>
      </c>
      <c r="AG157">
        <v>34.092829852100103</v>
      </c>
      <c r="AH157">
        <v>7.4296987812583612E-3</v>
      </c>
      <c r="AQ157">
        <v>20.497438975258323</v>
      </c>
      <c r="AR157">
        <v>3.0913215155056989E-2</v>
      </c>
      <c r="BA157">
        <v>12.834373306768363</v>
      </c>
      <c r="BB157">
        <v>0.19461762118508202</v>
      </c>
      <c r="BK157">
        <v>93.306527939433849</v>
      </c>
      <c r="BL157">
        <v>3.1319097369268846E-4</v>
      </c>
      <c r="BU157">
        <v>101.4719129861662</v>
      </c>
      <c r="BV157">
        <v>2.6889943748767214E-4</v>
      </c>
      <c r="CE157">
        <v>43.657138587309568</v>
      </c>
      <c r="CF157">
        <v>2.4712639714793488E-3</v>
      </c>
      <c r="CO157">
        <v>40.133501469362443</v>
      </c>
      <c r="CP157">
        <v>3.0738068753417762E-3</v>
      </c>
      <c r="CY157">
        <v>13.010201324615377</v>
      </c>
      <c r="CZ157">
        <v>0.22472830341549252</v>
      </c>
      <c r="DI157">
        <v>-1.0095386551365362</v>
      </c>
      <c r="DJ157">
        <v>0.10026494078083678</v>
      </c>
      <c r="DS157">
        <v>22.341837041682084</v>
      </c>
      <c r="DT157">
        <v>3.013449040925725E-2</v>
      </c>
    </row>
    <row r="158" spans="3:124" x14ac:dyDescent="0.25">
      <c r="C158">
        <v>35.476167407083715</v>
      </c>
      <c r="D158">
        <v>7.6084889984209224E-3</v>
      </c>
      <c r="M158">
        <v>31.079438632838944</v>
      </c>
      <c r="N158">
        <v>9.0691503056174721E-3</v>
      </c>
      <c r="W158">
        <v>24.254495093718511</v>
      </c>
      <c r="X158">
        <v>1.9164562183736543E-2</v>
      </c>
      <c r="AG158">
        <v>34.302925621093912</v>
      </c>
      <c r="AH158">
        <v>7.2321303430678179E-3</v>
      </c>
      <c r="AQ158">
        <v>20.644699985390194</v>
      </c>
      <c r="AR158">
        <v>2.986804801475058E-2</v>
      </c>
      <c r="BA158">
        <v>13.009492392948633</v>
      </c>
      <c r="BB158">
        <v>0.1872186467022903</v>
      </c>
      <c r="BK158">
        <v>93.902880046284423</v>
      </c>
      <c r="BL158">
        <v>3.0690558410253029E-4</v>
      </c>
      <c r="BU158">
        <v>102.11982354919681</v>
      </c>
      <c r="BV158">
        <v>2.6362572035784837E-4</v>
      </c>
      <c r="CE158">
        <v>43.933485655573833</v>
      </c>
      <c r="CF158">
        <v>2.4068339105878613E-3</v>
      </c>
      <c r="CO158">
        <v>40.388246425600705</v>
      </c>
      <c r="CP158">
        <v>2.9912546675665052E-3</v>
      </c>
      <c r="CY158">
        <v>13.166105668420174</v>
      </c>
      <c r="CZ158">
        <v>0.22044324471683166</v>
      </c>
      <c r="DI158">
        <v>-0.68355022418246958</v>
      </c>
      <c r="DJ158">
        <v>0.10294772106648598</v>
      </c>
      <c r="DS158">
        <v>22.484631448171491</v>
      </c>
      <c r="DT158">
        <v>2.9258897434067302E-2</v>
      </c>
    </row>
    <row r="159" spans="3:124" x14ac:dyDescent="0.25">
      <c r="C159">
        <v>35.70207814688694</v>
      </c>
      <c r="D159">
        <v>7.4011661697691465E-3</v>
      </c>
      <c r="M159">
        <v>31.268964588468247</v>
      </c>
      <c r="N159">
        <v>8.8220260874949368E-3</v>
      </c>
      <c r="W159">
        <v>24.407930358462725</v>
      </c>
      <c r="X159">
        <v>1.8592370119651262E-2</v>
      </c>
      <c r="AG159">
        <v>34.513021390087722</v>
      </c>
      <c r="AH159">
        <v>7.0398588176776578E-3</v>
      </c>
      <c r="AQ159">
        <v>20.791960995522064</v>
      </c>
      <c r="AR159">
        <v>2.8857250091328192E-2</v>
      </c>
      <c r="BA159">
        <v>13.184611479128904</v>
      </c>
      <c r="BB159">
        <v>0.17996406993011568</v>
      </c>
      <c r="BK159">
        <v>94.499232153134997</v>
      </c>
      <c r="BL159">
        <v>3.0078461495659884E-4</v>
      </c>
      <c r="BU159">
        <v>102.76773411222742</v>
      </c>
      <c r="BV159">
        <v>2.5848761338887567E-4</v>
      </c>
      <c r="CE159">
        <v>44.209832723838097</v>
      </c>
      <c r="CF159">
        <v>2.3443216087476139E-3</v>
      </c>
      <c r="CO159">
        <v>40.642991381838968</v>
      </c>
      <c r="CP159">
        <v>2.9112065530155855E-3</v>
      </c>
      <c r="CY159">
        <v>13.322010012224972</v>
      </c>
      <c r="CZ159">
        <v>0.21610777334314413</v>
      </c>
      <c r="DI159">
        <v>-0.35756179322840304</v>
      </c>
      <c r="DJ159">
        <v>0.1056682231664946</v>
      </c>
      <c r="DS159">
        <v>22.627425854660899</v>
      </c>
      <c r="DT159">
        <v>2.8405943548149827E-2</v>
      </c>
    </row>
    <row r="160" spans="3:124" x14ac:dyDescent="0.25">
      <c r="C160">
        <v>35.927988886690166</v>
      </c>
      <c r="D160">
        <v>7.1994926566764971E-3</v>
      </c>
      <c r="M160">
        <v>31.45849054409755</v>
      </c>
      <c r="N160">
        <v>8.5816357283475687E-3</v>
      </c>
      <c r="W160">
        <v>24.561365623206939</v>
      </c>
      <c r="X160">
        <v>1.8036601148772011E-2</v>
      </c>
      <c r="AG160">
        <v>34.723117159081532</v>
      </c>
      <c r="AH160">
        <v>6.85274052184428E-3</v>
      </c>
      <c r="AQ160">
        <v>20.939222005653935</v>
      </c>
      <c r="AR160">
        <v>2.7879757369779035E-2</v>
      </c>
      <c r="BA160">
        <v>13.359730565309174</v>
      </c>
      <c r="BB160">
        <v>0.1728642028667971</v>
      </c>
      <c r="BK160">
        <v>95.095584259985571</v>
      </c>
      <c r="BL160">
        <v>2.9482277850869298E-4</v>
      </c>
      <c r="BU160">
        <v>103.41564467525802</v>
      </c>
      <c r="BV160">
        <v>2.5348081389082181E-4</v>
      </c>
      <c r="CE160">
        <v>44.486179792102362</v>
      </c>
      <c r="CF160">
        <v>2.2836627502560805E-3</v>
      </c>
      <c r="CO160">
        <v>40.89773633807723</v>
      </c>
      <c r="CP160">
        <v>2.8335777305299862E-3</v>
      </c>
      <c r="CY160">
        <v>13.477914356029769</v>
      </c>
      <c r="CZ160">
        <v>0.2117281264710669</v>
      </c>
      <c r="DI160">
        <v>-3.1573362274336492E-2</v>
      </c>
      <c r="DJ160">
        <v>0.10842440975010627</v>
      </c>
      <c r="DS160">
        <v>22.770220261150307</v>
      </c>
      <c r="DT160">
        <v>2.7575148804745299E-2</v>
      </c>
    </row>
    <row r="161" spans="3:124" x14ac:dyDescent="0.25">
      <c r="C161">
        <v>36.153899626493391</v>
      </c>
      <c r="D161">
        <v>7.0033145216026873E-3</v>
      </c>
      <c r="M161">
        <v>31.648016499726854</v>
      </c>
      <c r="N161">
        <v>8.3477957380381461E-3</v>
      </c>
      <c r="W161">
        <v>24.714800887951153</v>
      </c>
      <c r="X161">
        <v>1.7496812437683581E-2</v>
      </c>
      <c r="AG161">
        <v>34.933212928075342</v>
      </c>
      <c r="AH161">
        <v>6.6706357375445188E-3</v>
      </c>
      <c r="AQ161">
        <v>21.086483015785806</v>
      </c>
      <c r="AR161">
        <v>2.6934534175775755E-2</v>
      </c>
      <c r="BA161">
        <v>13.534849651489445</v>
      </c>
      <c r="BB161">
        <v>0.16592789657261972</v>
      </c>
      <c r="BK161">
        <v>95.691936366836146</v>
      </c>
      <c r="BL161">
        <v>2.8901498833061107E-4</v>
      </c>
      <c r="BU161">
        <v>104.06355523828863</v>
      </c>
      <c r="BV161">
        <v>2.4860118119550574E-4</v>
      </c>
      <c r="CE161">
        <v>44.762526860366627</v>
      </c>
      <c r="CF161">
        <v>2.224795422063967E-3</v>
      </c>
      <c r="CO161">
        <v>41.152481294315493</v>
      </c>
      <c r="CP161">
        <v>2.7582865721546982E-3</v>
      </c>
      <c r="CY161">
        <v>13.633818699834567</v>
      </c>
      <c r="CZ161">
        <v>0.20731049691737538</v>
      </c>
      <c r="DI161">
        <v>0.29441506867973005</v>
      </c>
      <c r="DJ161">
        <v>0.11121401087590285</v>
      </c>
      <c r="DS161">
        <v>22.913014667639715</v>
      </c>
      <c r="DT161">
        <v>2.6766039375424228E-2</v>
      </c>
    </row>
    <row r="162" spans="3:124" x14ac:dyDescent="0.25">
      <c r="C162">
        <v>36.379810366296617</v>
      </c>
      <c r="D162">
        <v>6.8124820216334996E-3</v>
      </c>
      <c r="M162">
        <v>31.837542455356157</v>
      </c>
      <c r="N162">
        <v>8.1203276263307547E-3</v>
      </c>
      <c r="W162">
        <v>24.868236152695367</v>
      </c>
      <c r="X162">
        <v>1.6972571807416379E-2</v>
      </c>
      <c r="AG162">
        <v>35.143308697069152</v>
      </c>
      <c r="AH162">
        <v>6.4934085996576577E-3</v>
      </c>
      <c r="AQ162">
        <v>21.233744025917677</v>
      </c>
      <c r="AR162">
        <v>2.6020572754856062E-2</v>
      </c>
      <c r="BA162">
        <v>13.709968737669715</v>
      </c>
      <c r="BB162">
        <v>0.15916261256507486</v>
      </c>
      <c r="BK162">
        <v>96.28828847368672</v>
      </c>
      <c r="BL162">
        <v>2.8335635047459332E-4</v>
      </c>
      <c r="BU162">
        <v>104.71146580131924</v>
      </c>
      <c r="BV162">
        <v>2.4384472960878862E-4</v>
      </c>
      <c r="CE162">
        <v>45.038873928630892</v>
      </c>
      <c r="CF162">
        <v>2.1676600147912273E-3</v>
      </c>
      <c r="CO162">
        <v>41.407226250553755</v>
      </c>
      <c r="CP162">
        <v>2.6852544931517358E-3</v>
      </c>
      <c r="CY162">
        <v>13.789723043639365</v>
      </c>
      <c r="CZ162">
        <v>0.20286101905910567</v>
      </c>
      <c r="DI162">
        <v>0.6204034996337966</v>
      </c>
      <c r="DJ162">
        <v>0.11403451216084279</v>
      </c>
      <c r="DS162">
        <v>23.055809074129122</v>
      </c>
      <c r="DT162">
        <v>2.5978147646338153E-2</v>
      </c>
    </row>
    <row r="163" spans="3:124" x14ac:dyDescent="0.25">
      <c r="C163">
        <v>36.605721106099843</v>
      </c>
      <c r="D163">
        <v>6.6268494941819226E-3</v>
      </c>
      <c r="M163">
        <v>32.027068410985457</v>
      </c>
      <c r="N163">
        <v>7.8990577666491011E-3</v>
      </c>
      <c r="W163">
        <v>25.021671417439581</v>
      </c>
      <c r="X163">
        <v>1.646345753897754E-2</v>
      </c>
      <c r="AG163">
        <v>35.353404466062962</v>
      </c>
      <c r="AH163">
        <v>6.3209269869592888E-3</v>
      </c>
      <c r="AQ163">
        <v>21.381005036049547</v>
      </c>
      <c r="AR163">
        <v>2.5136892830209454E-2</v>
      </c>
      <c r="BA163">
        <v>13.885087823849986</v>
      </c>
      <c r="BB163">
        <v>0.15257449946946403</v>
      </c>
      <c r="BK163">
        <v>96.884640580537294</v>
      </c>
      <c r="BL163">
        <v>2.7784215507445175E-4</v>
      </c>
      <c r="BU163">
        <v>105.35937636434984</v>
      </c>
      <c r="BV163">
        <v>2.3920762171001744E-4</v>
      </c>
      <c r="CE163">
        <v>45.315220996895157</v>
      </c>
      <c r="CF163">
        <v>2.1121991282005274E-3</v>
      </c>
      <c r="CO163">
        <v>41.661971206792018</v>
      </c>
      <c r="CP163">
        <v>2.6144058277928163E-3</v>
      </c>
      <c r="CY163">
        <v>13.945627387444162</v>
      </c>
      <c r="CZ163">
        <v>0.19838575521980353</v>
      </c>
      <c r="DI163">
        <v>0.94639193058786319</v>
      </c>
      <c r="DJ163">
        <v>0.11688314294799525</v>
      </c>
      <c r="DS163">
        <v>23.19860348061853</v>
      </c>
      <c r="DT163">
        <v>2.5211012304175467E-2</v>
      </c>
    </row>
    <row r="164" spans="3:124" x14ac:dyDescent="0.25">
      <c r="C164">
        <v>36.831631845903068</v>
      </c>
      <c r="D164">
        <v>6.4462752458037597E-3</v>
      </c>
      <c r="M164">
        <v>32.216594366614757</v>
      </c>
      <c r="N164">
        <v>7.6838172635472048E-3</v>
      </c>
      <c r="W164">
        <v>25.175106682183795</v>
      </c>
      <c r="X164">
        <v>1.5969058179085283E-2</v>
      </c>
      <c r="AG164">
        <v>35.563500235056772</v>
      </c>
      <c r="AH164">
        <v>6.1530624163230853E-3</v>
      </c>
      <c r="AQ164">
        <v>21.528266046181418</v>
      </c>
      <c r="AR164">
        <v>2.4282541142028258E-2</v>
      </c>
      <c r="BA164">
        <v>14.060206910030256</v>
      </c>
      <c r="BB164">
        <v>0.14616847339751482</v>
      </c>
      <c r="BK164">
        <v>97.480992687387868</v>
      </c>
      <c r="BL164">
        <v>2.7246786836113666E-4</v>
      </c>
      <c r="BU164">
        <v>106.00728692738045</v>
      </c>
      <c r="BV164">
        <v>2.3468616197955191E-4</v>
      </c>
      <c r="CE164">
        <v>45.591568065159422</v>
      </c>
      <c r="CF164">
        <v>2.0583574809104575E-3</v>
      </c>
      <c r="CO164">
        <v>41.91671616303028</v>
      </c>
      <c r="CP164">
        <v>2.5456677106551204E-3</v>
      </c>
      <c r="CY164">
        <v>14.10153173124896</v>
      </c>
      <c r="CZ164">
        <v>0.19389068256154457</v>
      </c>
      <c r="DI164">
        <v>1.2723803615419298</v>
      </c>
      <c r="DJ164">
        <v>0.11975686454902271</v>
      </c>
      <c r="DS164">
        <v>23.341397887107938</v>
      </c>
      <c r="DT164">
        <v>2.4464178412250133E-2</v>
      </c>
    </row>
    <row r="165" spans="3:124" x14ac:dyDescent="0.25">
      <c r="C165">
        <v>37.057542585706294</v>
      </c>
      <c r="D165">
        <v>6.2706214440429505E-3</v>
      </c>
      <c r="M165">
        <v>32.406120322244057</v>
      </c>
      <c r="N165">
        <v>7.4744418237913572E-3</v>
      </c>
      <c r="W165">
        <v>25.328541946928009</v>
      </c>
      <c r="X165">
        <v>1.5488972346345418E-2</v>
      </c>
      <c r="AG165">
        <v>35.773596004050582</v>
      </c>
      <c r="AH165">
        <v>5.9896899400302449E-3</v>
      </c>
      <c r="AQ165">
        <v>21.675527056313289</v>
      </c>
      <c r="AR165">
        <v>2.3456590971151388E-2</v>
      </c>
      <c r="BA165">
        <v>14.235325996210527</v>
      </c>
      <c r="BB165">
        <v>0.13994830067142494</v>
      </c>
      <c r="BK165">
        <v>98.077344794238442</v>
      </c>
      <c r="BL165">
        <v>2.6722912506994259E-4</v>
      </c>
      <c r="BU165">
        <v>106.65519749041106</v>
      </c>
      <c r="BV165">
        <v>2.3027679073645794E-4</v>
      </c>
      <c r="CE165">
        <v>45.867915133423686</v>
      </c>
      <c r="CF165">
        <v>2.0060818241422851E-3</v>
      </c>
      <c r="CO165">
        <v>42.171461119268542</v>
      </c>
      <c r="CP165">
        <v>2.4789699631574615E-3</v>
      </c>
      <c r="CY165">
        <v>14.257436075053757</v>
      </c>
      <c r="CZ165">
        <v>0.18938168051939189</v>
      </c>
      <c r="DI165">
        <v>1.5983687924959964</v>
      </c>
      <c r="DJ165">
        <v>0.12265235864710863</v>
      </c>
      <c r="DS165">
        <v>23.484192293597346</v>
      </c>
      <c r="DT165">
        <v>2.3737197477141973E-2</v>
      </c>
    </row>
    <row r="166" spans="3:124" x14ac:dyDescent="0.25">
      <c r="C166">
        <v>37.28345332550952</v>
      </c>
      <c r="D166">
        <v>6.0997540122239282E-3</v>
      </c>
      <c r="M166">
        <v>32.595646277873357</v>
      </c>
      <c r="N166">
        <v>7.2707716309550223E-3</v>
      </c>
      <c r="W166">
        <v>25.481977211672223</v>
      </c>
      <c r="X166">
        <v>1.5022808538091318E-2</v>
      </c>
      <c r="AG166">
        <v>35.983691773044391</v>
      </c>
      <c r="AH166">
        <v>5.8306880460897229E-3</v>
      </c>
      <c r="AQ166">
        <v>21.82278806644516</v>
      </c>
      <c r="AR166">
        <v>2.2658141649513661E-2</v>
      </c>
      <c r="BA166">
        <v>14.410445082390797</v>
      </c>
      <c r="BB166">
        <v>0.13391668166004042</v>
      </c>
      <c r="BK166">
        <v>98.673696901089016</v>
      </c>
      <c r="BL166">
        <v>2.6212172121797437E-4</v>
      </c>
      <c r="BU166">
        <v>107.30310805344166</v>
      </c>
      <c r="BV166">
        <v>2.2597607836953316E-4</v>
      </c>
      <c r="CE166">
        <v>46.144262201687951</v>
      </c>
      <c r="CF166">
        <v>1.9553208593048295E-3</v>
      </c>
      <c r="CO166">
        <v>42.426206075506805</v>
      </c>
      <c r="CP166">
        <v>2.4142449850877291E-3</v>
      </c>
      <c r="CY166">
        <v>14.413340418858555</v>
      </c>
      <c r="CZ166">
        <v>0.18486451881186633</v>
      </c>
      <c r="DI166">
        <v>1.924357223450063</v>
      </c>
      <c r="DJ166">
        <v>0.1255660159562777</v>
      </c>
      <c r="DS166">
        <v>23.626986700086754</v>
      </c>
      <c r="DT166">
        <v>2.3029627506292987E-2</v>
      </c>
    </row>
    <row r="167" spans="3:124" x14ac:dyDescent="0.25">
      <c r="C167">
        <v>37.509364065312745</v>
      </c>
      <c r="D167">
        <v>5.9335425271108255E-3</v>
      </c>
      <c r="M167">
        <v>32.785172233502657</v>
      </c>
      <c r="N167">
        <v>7.0726512234308174E-3</v>
      </c>
      <c r="W167">
        <v>25.635412476416437</v>
      </c>
      <c r="X167">
        <v>1.4570184938092163E-2</v>
      </c>
      <c r="AG167">
        <v>36.193787542038201</v>
      </c>
      <c r="AH167">
        <v>5.6759385614756977E-3</v>
      </c>
      <c r="AQ167">
        <v>21.97004907657703</v>
      </c>
      <c r="AR167">
        <v>2.188631805971096E-2</v>
      </c>
      <c r="BA167">
        <v>14.585564168571068</v>
      </c>
      <c r="BB167">
        <v>0.12807533464356044</v>
      </c>
      <c r="BK167">
        <v>99.270049007939591</v>
      </c>
      <c r="BL167">
        <v>2.5714160723173479E-4</v>
      </c>
      <c r="BU167">
        <v>107.95101861647227</v>
      </c>
      <c r="BV167">
        <v>2.2178071984582529E-4</v>
      </c>
      <c r="CE167">
        <v>46.420609269952216</v>
      </c>
      <c r="CF167">
        <v>1.9060251592322183E-3</v>
      </c>
      <c r="CO167">
        <v>42.680951031745067</v>
      </c>
      <c r="CP167">
        <v>2.3514276508850747E-3</v>
      </c>
      <c r="CY167">
        <v>14.569244762663352</v>
      </c>
      <c r="CZ167">
        <v>0.18034484605781806</v>
      </c>
      <c r="DI167">
        <v>2.2503456544041294</v>
      </c>
      <c r="DJ167">
        <v>0.12849392524388845</v>
      </c>
      <c r="DS167">
        <v>23.769781106576161</v>
      </c>
      <c r="DT167">
        <v>2.234103305695604E-2</v>
      </c>
    </row>
    <row r="168" spans="3:124" x14ac:dyDescent="0.25">
      <c r="C168">
        <v>37.735274805115971</v>
      </c>
      <c r="D168">
        <v>5.7718601193552915E-3</v>
      </c>
      <c r="M168">
        <v>32.974698189131956</v>
      </c>
      <c r="N168">
        <v>6.8799293757665306E-3</v>
      </c>
      <c r="W168">
        <v>25.788847741160652</v>
      </c>
      <c r="X168">
        <v>1.4130729225318007E-2</v>
      </c>
      <c r="AG168">
        <v>36.403883311032011</v>
      </c>
      <c r="AH168">
        <v>5.5253265581918986E-3</v>
      </c>
      <c r="AQ168">
        <v>22.117310086708901</v>
      </c>
      <c r="AR168">
        <v>2.1140270125802392E-2</v>
      </c>
      <c r="BA168">
        <v>14.760683254751338</v>
      </c>
      <c r="BB168">
        <v>0.12242507876992705</v>
      </c>
      <c r="BK168">
        <v>99.866401114790165</v>
      </c>
      <c r="BL168">
        <v>2.5228488140593779E-4</v>
      </c>
      <c r="BU168">
        <v>108.59892917950287</v>
      </c>
      <c r="BV168">
        <v>2.1768752948176176E-4</v>
      </c>
      <c r="CE168">
        <v>46.696956338216481</v>
      </c>
      <c r="CF168">
        <v>1.8581470928989239E-3</v>
      </c>
      <c r="CO168">
        <v>42.93569598798333</v>
      </c>
      <c r="CP168">
        <v>2.2904552104523143E-3</v>
      </c>
      <c r="CY168">
        <v>14.72514910646815</v>
      </c>
      <c r="CZ168">
        <v>0.1758281790268314</v>
      </c>
      <c r="DI168">
        <v>2.5763340853581957</v>
      </c>
      <c r="DJ168">
        <v>0.13143186283445707</v>
      </c>
      <c r="DS168">
        <v>23.912575513065569</v>
      </c>
      <c r="DT168">
        <v>2.1670985276878704E-2</v>
      </c>
    </row>
    <row r="169" spans="3:124" x14ac:dyDescent="0.25">
      <c r="C169">
        <v>37.961185544919196</v>
      </c>
      <c r="D169">
        <v>5.6145833766570409E-3</v>
      </c>
      <c r="M169">
        <v>33.164224144761256</v>
      </c>
      <c r="N169">
        <v>6.6924589832346691E-3</v>
      </c>
      <c r="W169">
        <v>25.942283005904866</v>
      </c>
      <c r="X169">
        <v>1.3704078383936317E-2</v>
      </c>
      <c r="AG169">
        <v>36.613979080025821</v>
      </c>
      <c r="AH169">
        <v>5.378740262075435E-3</v>
      </c>
      <c r="AQ169">
        <v>22.264571096840772</v>
      </c>
      <c r="AR169">
        <v>2.0419172297293696E-2</v>
      </c>
      <c r="BA169">
        <v>14.935802340931609</v>
      </c>
      <c r="BB169">
        <v>0.11696591530721791</v>
      </c>
      <c r="BK169">
        <v>100.46275322164074</v>
      </c>
      <c r="BL169">
        <v>2.4754778367575659E-4</v>
      </c>
      <c r="BU169">
        <v>109.24683974253348</v>
      </c>
      <c r="BV169">
        <v>2.1369343596287763E-4</v>
      </c>
      <c r="CE169">
        <v>46.973303406480746</v>
      </c>
      <c r="CF169">
        <v>1.8116407534455726E-3</v>
      </c>
      <c r="CO169">
        <v>43.190440944221592</v>
      </c>
      <c r="CP169">
        <v>2.2312671942853056E-3</v>
      </c>
      <c r="CY169">
        <v>14.881053450272947</v>
      </c>
      <c r="CZ169">
        <v>0.17131989254697561</v>
      </c>
      <c r="DI169">
        <v>2.9023225163122621</v>
      </c>
      <c r="DJ169">
        <v>0.13437528272485461</v>
      </c>
      <c r="DS169">
        <v>24.055369919554977</v>
      </c>
      <c r="DT169">
        <v>2.1019061937095813E-2</v>
      </c>
    </row>
    <row r="170" spans="3:124" x14ac:dyDescent="0.25">
      <c r="C170">
        <v>38.187096284722422</v>
      </c>
      <c r="D170">
        <v>5.4615922495631682E-3</v>
      </c>
      <c r="M170">
        <v>33.353750100390556</v>
      </c>
      <c r="N170">
        <v>6.5100969495472871E-3</v>
      </c>
      <c r="W170">
        <v>26.09571827064908</v>
      </c>
      <c r="X170">
        <v>1.328987851469929E-2</v>
      </c>
      <c r="AG170">
        <v>36.824074849019631</v>
      </c>
      <c r="AH170">
        <v>5.2360709642556734E-3</v>
      </c>
      <c r="AQ170">
        <v>22.411832106972643</v>
      </c>
      <c r="AR170">
        <v>1.9722223028080799E-2</v>
      </c>
      <c r="BA170">
        <v>15.110921427111879</v>
      </c>
      <c r="BB170">
        <v>0.11169710652986534</v>
      </c>
      <c r="BK170">
        <v>101.05910532849131</v>
      </c>
      <c r="BL170">
        <v>2.4292668968576808E-4</v>
      </c>
      <c r="BU170">
        <v>109.89475030556409</v>
      </c>
      <c r="BV170">
        <v>2.0979547759895727E-4</v>
      </c>
      <c r="CE170">
        <v>47.24965047474501</v>
      </c>
      <c r="CF170">
        <v>1.7664618893576019E-3</v>
      </c>
      <c r="CO170">
        <v>43.445185900459855</v>
      </c>
      <c r="CP170">
        <v>2.1738053227169044E-3</v>
      </c>
      <c r="CY170">
        <v>15.036957794077745</v>
      </c>
      <c r="CZ170">
        <v>0.1668252100903666</v>
      </c>
      <c r="DI170">
        <v>3.2283109472663285</v>
      </c>
      <c r="DJ170">
        <v>0.13731930745323268</v>
      </c>
      <c r="DS170">
        <v>24.198164326044385</v>
      </c>
      <c r="DT170">
        <v>2.0384847457192531E-2</v>
      </c>
    </row>
    <row r="171" spans="3:124" x14ac:dyDescent="0.25">
      <c r="C171">
        <v>38.413007024525648</v>
      </c>
      <c r="D171">
        <v>5.3127699598342799E-3</v>
      </c>
      <c r="M171">
        <v>33.543276056019856</v>
      </c>
      <c r="N171">
        <v>6.3327040776304695E-3</v>
      </c>
      <c r="W171">
        <v>26.249153535393294</v>
      </c>
      <c r="X171">
        <v>1.2887784647869487E-2</v>
      </c>
      <c r="AG171">
        <v>37.034170618013441</v>
      </c>
      <c r="AH171">
        <v>5.0972129351866671E-3</v>
      </c>
      <c r="AQ171">
        <v>22.559093117104513</v>
      </c>
      <c r="AR171">
        <v>1.9048644251978216E-2</v>
      </c>
      <c r="BA171">
        <v>15.28604051329215</v>
      </c>
      <c r="BB171">
        <v>0.1066172517008732</v>
      </c>
      <c r="BK171">
        <v>101.65545743534189</v>
      </c>
      <c r="BL171">
        <v>2.3841810513984053E-4</v>
      </c>
      <c r="BU171">
        <v>110.54266086859469</v>
      </c>
      <c r="BV171">
        <v>2.0599079780217474E-4</v>
      </c>
      <c r="CE171">
        <v>47.525997543009275</v>
      </c>
      <c r="CF171">
        <v>1.7225678386469344E-3</v>
      </c>
      <c r="CO171">
        <v>43.699930856698117</v>
      </c>
      <c r="CP171">
        <v>2.1180134190831338E-3</v>
      </c>
      <c r="CY171">
        <v>15.192862137882543</v>
      </c>
      <c r="CZ171">
        <v>0.16234919505363551</v>
      </c>
      <c r="DI171">
        <v>3.5542993782203949</v>
      </c>
      <c r="DJ171">
        <v>0.14025871987670491</v>
      </c>
      <c r="DS171">
        <v>24.340958732533792</v>
      </c>
      <c r="DT171">
        <v>1.9767932923389527E-2</v>
      </c>
    </row>
    <row r="172" spans="3:124" x14ac:dyDescent="0.25">
      <c r="C172">
        <v>38.638917764328873</v>
      </c>
      <c r="D172">
        <v>5.1680029113076167E-3</v>
      </c>
      <c r="M172">
        <v>33.732802011649156</v>
      </c>
      <c r="N172">
        <v>6.1601449633751377E-3</v>
      </c>
      <c r="W172">
        <v>26.402588800137508</v>
      </c>
      <c r="X172">
        <v>1.2497460557817789E-2</v>
      </c>
      <c r="AG172">
        <v>37.244266387007251</v>
      </c>
      <c r="AH172">
        <v>4.9620633411741784E-3</v>
      </c>
      <c r="AQ172">
        <v>22.706354127236384</v>
      </c>
      <c r="AR172">
        <v>1.8397680856313475E-2</v>
      </c>
      <c r="BA172">
        <v>15.46115959947242</v>
      </c>
      <c r="BB172">
        <v>0.10172435972639002</v>
      </c>
      <c r="BK172">
        <v>102.25180954219246</v>
      </c>
      <c r="BL172">
        <v>2.3401866041714923E-4</v>
      </c>
      <c r="BU172">
        <v>111.1905714316253</v>
      </c>
      <c r="BV172">
        <v>2.0227664077654124E-4</v>
      </c>
      <c r="CE172">
        <v>47.80234461127354</v>
      </c>
      <c r="CF172">
        <v>1.6799174658945802E-3</v>
      </c>
      <c r="CO172">
        <v>43.954675812936379</v>
      </c>
      <c r="CP172">
        <v>2.063837326628893E-3</v>
      </c>
      <c r="CY172">
        <v>15.34876648168734</v>
      </c>
      <c r="CZ172">
        <v>0.15789674274703402</v>
      </c>
      <c r="DI172">
        <v>3.8802878091744613</v>
      </c>
      <c r="DJ172">
        <v>0.14318795602572593</v>
      </c>
      <c r="DS172">
        <v>24.4837531390232</v>
      </c>
      <c r="DT172">
        <v>1.9167916099791779E-2</v>
      </c>
    </row>
    <row r="173" spans="3:124" x14ac:dyDescent="0.25">
      <c r="C173">
        <v>38.864828504132099</v>
      </c>
      <c r="D173">
        <v>5.0271806031889779E-3</v>
      </c>
      <c r="M173">
        <v>33.922327967278456</v>
      </c>
      <c r="N173">
        <v>5.9922878922829799E-3</v>
      </c>
      <c r="W173">
        <v>26.556024064881722</v>
      </c>
      <c r="X173">
        <v>1.2118578579416013E-2</v>
      </c>
      <c r="AG173">
        <v>37.454362156001061</v>
      </c>
      <c r="AH173">
        <v>4.8305221633210826E-3</v>
      </c>
      <c r="AQ173">
        <v>22.853615137368255</v>
      </c>
      <c r="AR173">
        <v>1.7768600154934044E-2</v>
      </c>
      <c r="BA173">
        <v>15.636278685652691</v>
      </c>
      <c r="BB173">
        <v>9.7015918162444759E-2</v>
      </c>
      <c r="BK173">
        <v>102.84816164904304</v>
      </c>
      <c r="BL173">
        <v>2.2972510544032529E-4</v>
      </c>
      <c r="BU173">
        <v>111.83848199465591</v>
      </c>
      <c r="BV173">
        <v>1.9865034740764172E-4</v>
      </c>
      <c r="CE173">
        <v>48.078691679537805</v>
      </c>
      <c r="CF173">
        <v>1.6384711020191671E-3</v>
      </c>
      <c r="CO173">
        <v>44.209420769174642</v>
      </c>
      <c r="CP173">
        <v>2.01122482897962E-3</v>
      </c>
      <c r="CY173">
        <v>15.504670825492138</v>
      </c>
      <c r="CZ173">
        <v>0.15347257310256024</v>
      </c>
      <c r="DI173">
        <v>4.2062762401285276</v>
      </c>
      <c r="DJ173">
        <v>0.14610109921615166</v>
      </c>
      <c r="DS173">
        <v>24.626547545512608</v>
      </c>
      <c r="DT173">
        <v>1.8584401433131312E-2</v>
      </c>
    </row>
    <row r="174" spans="3:124" x14ac:dyDescent="0.25">
      <c r="C174">
        <v>39.090739243935325</v>
      </c>
      <c r="D174">
        <v>4.8901955457074254E-3</v>
      </c>
      <c r="M174">
        <v>34.111853922907756</v>
      </c>
      <c r="N174">
        <v>5.8290047389286549E-3</v>
      </c>
      <c r="W174">
        <v>26.709459329625936</v>
      </c>
      <c r="X174">
        <v>1.175081942633641E-2</v>
      </c>
      <c r="AG174">
        <v>37.664457924994871</v>
      </c>
      <c r="AH174">
        <v>4.7024921188174003E-3</v>
      </c>
      <c r="AQ174">
        <v>23.000876147500126</v>
      </c>
      <c r="AR174">
        <v>1.7160691361849608E-2</v>
      </c>
      <c r="BA174">
        <v>15.811397771832961</v>
      </c>
      <c r="BB174">
        <v>9.2488958346143776E-2</v>
      </c>
      <c r="BK174">
        <v>103.44451375589361</v>
      </c>
      <c r="BL174">
        <v>2.2553430478260307E-4</v>
      </c>
      <c r="BU174">
        <v>112.48639255768651</v>
      </c>
      <c r="BV174">
        <v>1.9510935134227654E-4</v>
      </c>
      <c r="CE174">
        <v>48.35503874780207</v>
      </c>
      <c r="CF174">
        <v>1.5981904866434835E-3</v>
      </c>
      <c r="CO174">
        <v>44.464165725412904</v>
      </c>
      <c r="CP174">
        <v>1.960125574013964E-3</v>
      </c>
      <c r="CY174">
        <v>15.660575169296935</v>
      </c>
      <c r="CZ174">
        <v>0.14908122410818142</v>
      </c>
      <c r="DI174">
        <v>4.5322646710825945</v>
      </c>
      <c r="DJ174">
        <v>0.14899187561297222</v>
      </c>
      <c r="DS174">
        <v>24.769341952002016</v>
      </c>
      <c r="DT174">
        <v>1.8017000051325161E-2</v>
      </c>
    </row>
    <row r="175" spans="3:124" x14ac:dyDescent="0.25">
      <c r="C175">
        <v>39.31664998373855</v>
      </c>
      <c r="D175">
        <v>4.7569431780682316E-3</v>
      </c>
      <c r="M175">
        <v>34.301379878537055</v>
      </c>
      <c r="N175">
        <v>5.6701708691615999E-3</v>
      </c>
      <c r="W175">
        <v>26.86289459437015</v>
      </c>
      <c r="X175">
        <v>1.1393872011358252E-2</v>
      </c>
      <c r="AG175">
        <v>37.87455369398868</v>
      </c>
      <c r="AH175">
        <v>4.5778785845036482E-3</v>
      </c>
      <c r="AQ175">
        <v>23.148137157631997</v>
      </c>
      <c r="AR175">
        <v>1.6573265066615335E-2</v>
      </c>
      <c r="BA175">
        <v>15.986516858013232</v>
      </c>
      <c r="BB175">
        <v>8.8140116505237551E-2</v>
      </c>
      <c r="BK175">
        <v>104.04086586274418</v>
      </c>
      <c r="BL175">
        <v>2.2144323300154456E-4</v>
      </c>
      <c r="BU175">
        <v>113.13430312071712</v>
      </c>
      <c r="BV175">
        <v>1.9165117524821854E-4</v>
      </c>
      <c r="CE175">
        <v>48.631385816066334</v>
      </c>
      <c r="CF175">
        <v>1.5590387129373585E-3</v>
      </c>
      <c r="CO175">
        <v>44.718910681651167</v>
      </c>
      <c r="CP175">
        <v>1.9104910009806106E-3</v>
      </c>
      <c r="CY175">
        <v>15.816479513101733</v>
      </c>
      <c r="CZ175">
        <v>0.14472704597197567</v>
      </c>
      <c r="DI175">
        <v>4.8582531020366613</v>
      </c>
      <c r="DJ175">
        <v>0.15185365145250601</v>
      </c>
      <c r="DS175">
        <v>24.912136358491423</v>
      </c>
      <c r="DT175">
        <v>1.7465329756159356E-2</v>
      </c>
    </row>
    <row r="176" spans="3:124" x14ac:dyDescent="0.25">
      <c r="C176">
        <v>39.542560723541776</v>
      </c>
      <c r="D176">
        <v>4.6273217886415585E-3</v>
      </c>
      <c r="M176">
        <v>34.490905834166355</v>
      </c>
      <c r="N176">
        <v>5.5156650449726717E-3</v>
      </c>
      <c r="W176">
        <v>27.016329859114364</v>
      </c>
      <c r="X176">
        <v>1.1047433268773619E-2</v>
      </c>
      <c r="AG176">
        <v>38.08464946298249</v>
      </c>
      <c r="AH176">
        <v>4.4565895226385292E-3</v>
      </c>
      <c r="AQ176">
        <v>23.295398167763867</v>
      </c>
      <c r="AR176">
        <v>1.6005652712455236E-2</v>
      </c>
      <c r="BA176">
        <v>16.161635944193502</v>
      </c>
      <c r="BB176">
        <v>8.3965690771007157E-2</v>
      </c>
      <c r="BK176">
        <v>104.63721796959476</v>
      </c>
      <c r="BL176">
        <v>2.174489701876536E-4</v>
      </c>
      <c r="BU176">
        <v>113.78221368374773</v>
      </c>
      <c r="BV176">
        <v>1.8827342724485037E-4</v>
      </c>
      <c r="CE176">
        <v>48.907732884330599</v>
      </c>
      <c r="CF176">
        <v>1.5209801748215063E-3</v>
      </c>
      <c r="CO176">
        <v>44.973655637889429</v>
      </c>
      <c r="CP176">
        <v>1.8622742707102885E-3</v>
      </c>
      <c r="CY176">
        <v>15.97238385690653</v>
      </c>
      <c r="CZ176">
        <v>0.14041419601683153</v>
      </c>
      <c r="DI176">
        <v>5.1842415329907281</v>
      </c>
      <c r="DJ176">
        <v>0.15467943214222096</v>
      </c>
      <c r="DS176">
        <v>25.054930764980831</v>
      </c>
      <c r="DT176">
        <v>1.6929015010399649E-2</v>
      </c>
    </row>
    <row r="177" spans="3:124" x14ac:dyDescent="0.25">
      <c r="C177">
        <v>39.768471463345001</v>
      </c>
      <c r="D177">
        <v>4.5012324373259107E-3</v>
      </c>
      <c r="M177">
        <v>34.680431789795655</v>
      </c>
      <c r="N177">
        <v>5.3653693319530762E-3</v>
      </c>
      <c r="W177">
        <v>27.169765123858578</v>
      </c>
      <c r="X177">
        <v>1.0711207978973552E-2</v>
      </c>
      <c r="AG177">
        <v>38.2947452319763</v>
      </c>
      <c r="AH177">
        <v>4.3385354088042727E-3</v>
      </c>
      <c r="AQ177">
        <v>23.442659177895738</v>
      </c>
      <c r="AR177">
        <v>1.5457206078023632E-2</v>
      </c>
      <c r="BA177">
        <v>16.336755030373773</v>
      </c>
      <c r="BB177">
        <v>7.9961694080379023E-2</v>
      </c>
      <c r="BK177">
        <v>105.23357007644533</v>
      </c>
      <c r="BL177">
        <v>2.1354869771684538E-4</v>
      </c>
      <c r="BU177">
        <v>114.43012424677833</v>
      </c>
      <c r="BV177">
        <v>1.8497379749597137E-4</v>
      </c>
      <c r="CE177">
        <v>49.184079952594864</v>
      </c>
      <c r="CF177">
        <v>1.4839805164226798E-3</v>
      </c>
      <c r="CO177">
        <v>45.228400594127692</v>
      </c>
      <c r="CP177">
        <v>1.815430198781163E-3</v>
      </c>
      <c r="CY177">
        <v>16.128288200711328</v>
      </c>
      <c r="CZ177">
        <v>0.13614663430324922</v>
      </c>
      <c r="DI177">
        <v>5.5102299639447949</v>
      </c>
      <c r="DJ177">
        <v>0.15746186346905608</v>
      </c>
      <c r="DS177">
        <v>25.197725171470239</v>
      </c>
      <c r="DT177">
        <v>1.6407686919621266E-2</v>
      </c>
    </row>
    <row r="178" spans="3:124" x14ac:dyDescent="0.25">
      <c r="C178">
        <v>39.994382203148227</v>
      </c>
      <c r="D178">
        <v>4.3785788800270549E-3</v>
      </c>
      <c r="M178">
        <v>34.869957745424955</v>
      </c>
      <c r="N178">
        <v>5.2191690092749697E-3</v>
      </c>
      <c r="W178">
        <v>27.323200388602793</v>
      </c>
      <c r="X178">
        <v>1.0384908595288844E-2</v>
      </c>
      <c r="AG178">
        <v>38.50484100097011</v>
      </c>
      <c r="AH178">
        <v>4.2236291618849946E-3</v>
      </c>
      <c r="AQ178">
        <v>23.589920188027609</v>
      </c>
      <c r="AR178">
        <v>1.4927296763610629E-2</v>
      </c>
      <c r="BA178">
        <v>16.511874116554043</v>
      </c>
      <c r="BB178">
        <v>7.6123903004678486E-2</v>
      </c>
      <c r="BK178">
        <v>105.82992218329591</v>
      </c>
      <c r="BL178">
        <v>2.0973969419636621E-4</v>
      </c>
      <c r="BU178">
        <v>115.07803480980894</v>
      </c>
      <c r="BV178">
        <v>1.8175005495655078E-4</v>
      </c>
      <c r="CE178">
        <v>49.460427020859129</v>
      </c>
      <c r="CF178">
        <v>1.4480065836759508E-3</v>
      </c>
      <c r="CO178">
        <v>45.483145550365954</v>
      </c>
      <c r="CP178">
        <v>1.7699151915028571E-3</v>
      </c>
      <c r="CY178">
        <v>16.284192544516127</v>
      </c>
      <c r="CZ178">
        <v>0.13192811997478782</v>
      </c>
      <c r="DI178">
        <v>5.8362183948988617</v>
      </c>
      <c r="DJ178">
        <v>0.16019323515788192</v>
      </c>
      <c r="DS178">
        <v>25.340519577959647</v>
      </c>
      <c r="DT178">
        <v>1.5900983209039227E-2</v>
      </c>
    </row>
    <row r="179" spans="3:124" x14ac:dyDescent="0.25">
      <c r="C179">
        <v>40.220292942951453</v>
      </c>
      <c r="D179">
        <v>4.2592674951948614E-3</v>
      </c>
      <c r="M179">
        <v>35.059483701054255</v>
      </c>
      <c r="N179">
        <v>5.0769524821249563E-3</v>
      </c>
      <c r="W179">
        <v>27.476635653347007</v>
      </c>
      <c r="X179">
        <v>1.0068255073149627E-2</v>
      </c>
      <c r="AG179">
        <v>38.71493676996392</v>
      </c>
      <c r="AH179">
        <v>4.1117860760557165E-3</v>
      </c>
      <c r="AQ179">
        <v>23.73718119815948</v>
      </c>
      <c r="AR179">
        <v>1.4415315682511441E-2</v>
      </c>
      <c r="BA179">
        <v>16.686993202734314</v>
      </c>
      <c r="BB179">
        <v>7.244790258518348E-2</v>
      </c>
      <c r="BK179">
        <v>106.42627429014648</v>
      </c>
      <c r="BL179">
        <v>2.0601933159434437E-4</v>
      </c>
      <c r="BU179">
        <v>115.72594537283955</v>
      </c>
      <c r="BV179">
        <v>1.7860004426566443E-4</v>
      </c>
      <c r="CE179">
        <v>49.736774089123394</v>
      </c>
      <c r="CF179">
        <v>1.4130263779752155E-3</v>
      </c>
      <c r="CO179">
        <v>45.737890506604217</v>
      </c>
      <c r="CP179">
        <v>1.7256871845909396E-3</v>
      </c>
      <c r="CY179">
        <v>16.440096888320927</v>
      </c>
      <c r="CZ179">
        <v>0.12776220831782523</v>
      </c>
      <c r="DI179">
        <v>6.1622068258529286</v>
      </c>
      <c r="DJ179">
        <v>0.16286548703124354</v>
      </c>
      <c r="DS179">
        <v>25.483313984449055</v>
      </c>
      <c r="DT179">
        <v>1.5408548195612564E-2</v>
      </c>
    </row>
    <row r="180" spans="3:124" x14ac:dyDescent="0.25">
      <c r="C180">
        <v>40.446203682754678</v>
      </c>
      <c r="D180">
        <v>4.1432072123618827E-3</v>
      </c>
      <c r="M180">
        <v>35.249009656683555</v>
      </c>
      <c r="N180">
        <v>4.9386111965236731E-3</v>
      </c>
      <c r="W180">
        <v>27.630070918091221</v>
      </c>
      <c r="X180">
        <v>9.7609747016222242E-3</v>
      </c>
      <c r="AG180">
        <v>38.92503253895773</v>
      </c>
      <c r="AH180">
        <v>4.0029237547215346E-3</v>
      </c>
      <c r="AQ180">
        <v>23.88444220829135</v>
      </c>
      <c r="AR180">
        <v>1.3920672558199324E-2</v>
      </c>
      <c r="BA180">
        <v>16.862112288914584</v>
      </c>
      <c r="BB180">
        <v>6.8929127290402764E-2</v>
      </c>
      <c r="BK180">
        <v>107.02262639699705</v>
      </c>
      <c r="BL180">
        <v>2.0238507154369498E-4</v>
      </c>
      <c r="BU180">
        <v>116.37385593587015</v>
      </c>
      <c r="BV180">
        <v>1.7552168277828537E-4</v>
      </c>
      <c r="CE180">
        <v>50.013121157387658</v>
      </c>
      <c r="CF180">
        <v>1.379009011777819E-3</v>
      </c>
      <c r="CO180">
        <v>45.992635462842479</v>
      </c>
      <c r="CP180">
        <v>1.6827055844099092E-3</v>
      </c>
      <c r="CY180">
        <v>16.596001232125726</v>
      </c>
      <c r="CZ180">
        <v>0.12365224852453381</v>
      </c>
      <c r="DI180">
        <v>6.4881952568069954</v>
      </c>
      <c r="DJ180">
        <v>0.1654702180294178</v>
      </c>
      <c r="DS180">
        <v>25.626108390938462</v>
      </c>
      <c r="DT180">
        <v>1.4930032755686109E-2</v>
      </c>
    </row>
    <row r="181" spans="3:124" x14ac:dyDescent="0.25">
      <c r="C181">
        <v>40.672114422557904</v>
      </c>
      <c r="D181">
        <v>4.0303094426292095E-3</v>
      </c>
      <c r="M181">
        <v>35.438535612312855</v>
      </c>
      <c r="N181">
        <v>4.8040395564664835E-3</v>
      </c>
      <c r="W181">
        <v>27.783506182835435</v>
      </c>
      <c r="X181">
        <v>9.4628019373727886E-3</v>
      </c>
      <c r="AG181">
        <v>39.13512830795154</v>
      </c>
      <c r="AH181">
        <v>3.8969620463484606E-3</v>
      </c>
      <c r="AQ181">
        <v>24.031703218423221</v>
      </c>
      <c r="AR181">
        <v>1.3442795427869131E-2</v>
      </c>
      <c r="BA181">
        <v>17.037231375094855</v>
      </c>
      <c r="BB181">
        <v>6.5562898237566045E-2</v>
      </c>
      <c r="BK181">
        <v>107.61897850384763</v>
      </c>
      <c r="BL181">
        <v>1.9883446181162727E-4</v>
      </c>
      <c r="BU181">
        <v>117.02176649890076</v>
      </c>
      <c r="BV181">
        <v>1.7251295772899978E-4</v>
      </c>
      <c r="CE181">
        <v>50.289468225651923</v>
      </c>
      <c r="CF181">
        <v>1.345924666073955E-3</v>
      </c>
      <c r="CO181">
        <v>46.247380419080741</v>
      </c>
      <c r="CP181">
        <v>1.6409312116686221E-3</v>
      </c>
      <c r="CY181">
        <v>16.751905575930525</v>
      </c>
      <c r="CZ181">
        <v>0.11960138214536263</v>
      </c>
      <c r="DI181">
        <v>6.8141836877610622</v>
      </c>
      <c r="DJ181">
        <v>0.16799869835570164</v>
      </c>
      <c r="DS181">
        <v>25.76890279742787</v>
      </c>
      <c r="DT181">
        <v>1.4465094288425103E-2</v>
      </c>
    </row>
    <row r="182" spans="3:124" x14ac:dyDescent="0.25">
      <c r="C182">
        <v>40.89802516236113</v>
      </c>
      <c r="D182">
        <v>3.9204880110465072E-3</v>
      </c>
      <c r="M182">
        <v>35.628061567942154</v>
      </c>
      <c r="N182">
        <v>4.6731348433219537E-3</v>
      </c>
      <c r="W182">
        <v>27.936941447579649</v>
      </c>
      <c r="X182">
        <v>9.1734782411018456E-3</v>
      </c>
      <c r="AG182">
        <v>39.34522407694535</v>
      </c>
      <c r="AH182">
        <v>3.7938229821293237E-3</v>
      </c>
      <c r="AQ182">
        <v>24.178964228555092</v>
      </c>
      <c r="AR182">
        <v>1.2981130152849733E-2</v>
      </c>
      <c r="BA182">
        <v>17.212350461275125</v>
      </c>
      <c r="BB182">
        <v>6.2344456841960626E-2</v>
      </c>
      <c r="BK182">
        <v>108.2153306106982</v>
      </c>
      <c r="BL182">
        <v>1.9536513292647573E-4</v>
      </c>
      <c r="BU182">
        <v>117.66967706193137</v>
      </c>
      <c r="BV182">
        <v>1.6957192352110752E-4</v>
      </c>
      <c r="CE182">
        <v>50.565815293916188</v>
      </c>
      <c r="CF182">
        <v>1.3137445496358099E-3</v>
      </c>
      <c r="CO182">
        <v>46.502125375319004</v>
      </c>
      <c r="CP182">
        <v>1.6003262474578292E-3</v>
      </c>
      <c r="CY182">
        <v>16.907809919735325</v>
      </c>
      <c r="CZ182">
        <v>0.11561254221483959</v>
      </c>
      <c r="DI182">
        <v>7.140172118715129</v>
      </c>
      <c r="DJ182">
        <v>0.17044188501529334</v>
      </c>
      <c r="DS182">
        <v>25.911697203917278</v>
      </c>
      <c r="DT182">
        <v>1.4013396675288947E-2</v>
      </c>
    </row>
    <row r="183" spans="3:124" x14ac:dyDescent="0.25">
      <c r="C183">
        <v>41.123935902164355</v>
      </c>
      <c r="D183">
        <v>3.8136590908345925E-3</v>
      </c>
      <c r="M183">
        <v>35.817587523571454</v>
      </c>
      <c r="N183">
        <v>4.5457971374266402E-3</v>
      </c>
      <c r="W183">
        <v>28.090376712323863</v>
      </c>
      <c r="X183">
        <v>8.892751916486771E-3</v>
      </c>
      <c r="AG183">
        <v>39.55531984593916</v>
      </c>
      <c r="AH183">
        <v>3.6934307154299238E-3</v>
      </c>
      <c r="AQ183">
        <v>24.326225238686963</v>
      </c>
      <c r="AR183">
        <v>1.2535139936321297E-2</v>
      </c>
      <c r="BA183">
        <v>17.387469547455396</v>
      </c>
      <c r="BB183">
        <v>5.9268995073248017E-2</v>
      </c>
      <c r="BK183">
        <v>108.81168271754878</v>
      </c>
      <c r="BL183">
        <v>1.9197479495404845E-4</v>
      </c>
      <c r="BU183">
        <v>118.31758762496197</v>
      </c>
      <c r="BV183">
        <v>1.6669669913491538E-4</v>
      </c>
      <c r="CE183">
        <v>50.842162362180453</v>
      </c>
      <c r="CF183">
        <v>1.2824408599656756E-3</v>
      </c>
      <c r="CO183">
        <v>46.756870331557266</v>
      </c>
      <c r="CP183">
        <v>1.5608541815246401E-3</v>
      </c>
      <c r="CY183">
        <v>17.063714263540124</v>
      </c>
      <c r="CZ183">
        <v>0.11168845303219214</v>
      </c>
      <c r="DI183">
        <v>7.4661605496691958</v>
      </c>
      <c r="DJ183">
        <v>0.17279044101666258</v>
      </c>
      <c r="DS183">
        <v>26.054491610406686</v>
      </c>
      <c r="DT183">
        <v>1.3574610235781824E-2</v>
      </c>
    </row>
    <row r="184" spans="3:124" x14ac:dyDescent="0.25">
      <c r="C184">
        <v>41.349846641967581</v>
      </c>
      <c r="D184">
        <v>3.7097411394004173E-3</v>
      </c>
      <c r="M184">
        <v>36.007113479200754</v>
      </c>
      <c r="N184">
        <v>4.4219292418163601E-3</v>
      </c>
      <c r="W184">
        <v>28.243811977068077</v>
      </c>
      <c r="X184">
        <v>8.6203779516634046E-3</v>
      </c>
      <c r="AG184">
        <v>39.765415614932969</v>
      </c>
      <c r="AH184">
        <v>3.5957114629623539E-3</v>
      </c>
      <c r="AQ184">
        <v>24.473486248818833</v>
      </c>
      <c r="AR184">
        <v>1.2104304848715519E-2</v>
      </c>
      <c r="BA184">
        <v>17.562588633635666</v>
      </c>
      <c r="BB184">
        <v>5.6331682508475825E-2</v>
      </c>
      <c r="BK184">
        <v>109.40803482439935</v>
      </c>
      <c r="BL184">
        <v>1.8866123441609319E-4</v>
      </c>
      <c r="BU184">
        <v>118.96549818799258</v>
      </c>
      <c r="BV184">
        <v>1.6388546564937803E-4</v>
      </c>
      <c r="CE184">
        <v>51.118509430444718</v>
      </c>
      <c r="CF184">
        <v>1.2519867458661671E-3</v>
      </c>
      <c r="CO184">
        <v>47.011615287795529</v>
      </c>
      <c r="CP184">
        <v>1.5224797626839763E-3</v>
      </c>
      <c r="CY184">
        <v>17.219618607344923</v>
      </c>
      <c r="CZ184">
        <v>0.10783163057613183</v>
      </c>
      <c r="DI184">
        <v>7.7921489806232627</v>
      </c>
      <c r="DJ184">
        <v>0.17503475850142677</v>
      </c>
      <c r="DS184">
        <v>26.197286016896093</v>
      </c>
      <c r="DT184">
        <v>1.3148411679710051E-2</v>
      </c>
    </row>
    <row r="185" spans="3:124" x14ac:dyDescent="0.25">
      <c r="C185">
        <v>41.575757381770806</v>
      </c>
      <c r="D185">
        <v>3.608654836095519E-3</v>
      </c>
      <c r="M185">
        <v>36.196639434830054</v>
      </c>
      <c r="N185">
        <v>4.3014366080356432E-3</v>
      </c>
      <c r="W185">
        <v>28.397247241812291</v>
      </c>
      <c r="X185">
        <v>8.3561178632729598E-3</v>
      </c>
      <c r="AG185">
        <v>39.975511383926779</v>
      </c>
      <c r="AH185">
        <v>3.5005934476341543E-3</v>
      </c>
      <c r="AQ185">
        <v>24.620747258950704</v>
      </c>
      <c r="AR185">
        <v>1.16881213611234E-2</v>
      </c>
      <c r="BA185">
        <v>17.737707719815937</v>
      </c>
      <c r="BB185">
        <v>5.3527690377860704E-2</v>
      </c>
      <c r="BK185">
        <v>110.00438693124993</v>
      </c>
      <c r="BL185">
        <v>1.8542231134390191E-4</v>
      </c>
      <c r="BU185">
        <v>119.61340875102319</v>
      </c>
      <c r="BV185">
        <v>1.6113646387155072E-4</v>
      </c>
      <c r="CE185">
        <v>51.394856498708982</v>
      </c>
      <c r="CF185">
        <v>1.2223562715594119E-3</v>
      </c>
      <c r="CO185">
        <v>47.266360244033791</v>
      </c>
      <c r="CP185">
        <v>1.4851689512716867E-3</v>
      </c>
      <c r="CY185">
        <v>17.375522951149723</v>
      </c>
      <c r="CZ185">
        <v>0.10404438353116428</v>
      </c>
      <c r="DI185">
        <v>8.1181374115773295</v>
      </c>
      <c r="DJ185">
        <v>0.17716498606191236</v>
      </c>
      <c r="DS185">
        <v>26.340080423385501</v>
      </c>
      <c r="DT185">
        <v>1.273448405616723E-2</v>
      </c>
    </row>
    <row r="186" spans="3:124" x14ac:dyDescent="0.25">
      <c r="C186">
        <v>41.801668121574032</v>
      </c>
      <c r="D186">
        <v>3.5103230216705418E-3</v>
      </c>
      <c r="M186">
        <v>36.386165390459354</v>
      </c>
      <c r="N186">
        <v>4.1842272639688637E-3</v>
      </c>
      <c r="W186">
        <v>28.550682506556505</v>
      </c>
      <c r="X186">
        <v>8.099739543094342E-3</v>
      </c>
      <c r="AG186">
        <v>40.185607152920589</v>
      </c>
      <c r="AH186">
        <v>3.4080068430235016E-3</v>
      </c>
      <c r="AQ186">
        <v>24.768008269082575</v>
      </c>
      <c r="AR186">
        <v>1.1286101886986732E-2</v>
      </c>
      <c r="BA186">
        <v>17.912826805996207</v>
      </c>
      <c r="BB186">
        <v>5.085221280218969E-2</v>
      </c>
      <c r="BK186">
        <v>110.6007390381005</v>
      </c>
      <c r="BL186">
        <v>1.82255956460443E-4</v>
      </c>
      <c r="BU186">
        <v>120.26131931405379</v>
      </c>
      <c r="BV186">
        <v>1.5844799206861805E-4</v>
      </c>
      <c r="CE186">
        <v>51.671203566973247</v>
      </c>
      <c r="CF186">
        <v>1.1935243822856875E-3</v>
      </c>
      <c r="CO186">
        <v>47.521105200272054</v>
      </c>
      <c r="CP186">
        <v>1.4488888735486932E-3</v>
      </c>
      <c r="CY186">
        <v>17.531427294954522</v>
      </c>
      <c r="CZ186">
        <v>0.10032881490097827</v>
      </c>
      <c r="DI186">
        <v>8.4441258425313954</v>
      </c>
      <c r="DJ186">
        <v>0.17917106049421438</v>
      </c>
      <c r="DS186">
        <v>26.482874829874909</v>
      </c>
      <c r="DT186">
        <v>1.2332516699461114E-2</v>
      </c>
    </row>
    <row r="187" spans="3:124" x14ac:dyDescent="0.25">
      <c r="C187">
        <v>42.027578861377258</v>
      </c>
      <c r="D187">
        <v>3.4146706393794967E-3</v>
      </c>
      <c r="M187">
        <v>36.575691346088654</v>
      </c>
      <c r="N187">
        <v>4.0702117436378369E-3</v>
      </c>
      <c r="W187">
        <v>28.704117771300719</v>
      </c>
      <c r="X187">
        <v>7.8510171072782488E-3</v>
      </c>
      <c r="AG187">
        <v>40.395702921914399</v>
      </c>
      <c r="AH187">
        <v>3.3178837194322969E-3</v>
      </c>
      <c r="AQ187">
        <v>24.915269279214446</v>
      </c>
      <c r="AR187">
        <v>1.0897774332303949E-2</v>
      </c>
      <c r="BA187">
        <v>18.087945892176478</v>
      </c>
      <c r="BB187">
        <v>4.8300485420464209E-2</v>
      </c>
      <c r="BK187">
        <v>111.19709114495107</v>
      </c>
      <c r="BL187">
        <v>1.791601684847663E-4</v>
      </c>
      <c r="BU187">
        <v>120.9092298770844</v>
      </c>
      <c r="BV187">
        <v>1.5581840379754299E-4</v>
      </c>
      <c r="CE187">
        <v>51.947550635237512</v>
      </c>
      <c r="CF187">
        <v>1.1654668713152901E-3</v>
      </c>
      <c r="CO187">
        <v>47.775850156510316</v>
      </c>
      <c r="CP187">
        <v>1.4136077779697757E-3</v>
      </c>
      <c r="CY187">
        <v>17.687331638759321</v>
      </c>
      <c r="CZ187">
        <v>9.6686824182836445E-2</v>
      </c>
      <c r="DI187">
        <v>8.7701142734854614</v>
      </c>
      <c r="DJ187">
        <v>0.18104274321808164</v>
      </c>
      <c r="DS187">
        <v>26.625669236364317</v>
      </c>
      <c r="DT187">
        <v>1.1942205172187264E-2</v>
      </c>
    </row>
    <row r="188" spans="3:124" x14ac:dyDescent="0.25">
      <c r="C188">
        <v>42.253489601180483</v>
      </c>
      <c r="D188">
        <v>3.3216246776889098E-3</v>
      </c>
      <c r="M188">
        <v>36.765217301717954</v>
      </c>
      <c r="N188">
        <v>3.9593030189123656E-3</v>
      </c>
      <c r="W188">
        <v>28.857553036044933</v>
      </c>
      <c r="X188">
        <v>7.6097307481936991E-3</v>
      </c>
      <c r="AG188">
        <v>40.605798690908209</v>
      </c>
      <c r="AH188">
        <v>3.2301579914704704E-3</v>
      </c>
      <c r="AQ188">
        <v>25.062530289346316</v>
      </c>
      <c r="AR188">
        <v>1.0522681654540293E-2</v>
      </c>
      <c r="BA188">
        <v>18.263064978356748</v>
      </c>
      <c r="BB188">
        <v>4.5867801603715612E-2</v>
      </c>
      <c r="BK188">
        <v>111.79344325180165</v>
      </c>
      <c r="BL188">
        <v>1.7613301155277331E-4</v>
      </c>
      <c r="BU188">
        <v>121.55714044011501</v>
      </c>
      <c r="BV188">
        <v>1.5324610582764922E-4</v>
      </c>
      <c r="CE188">
        <v>52.223897703501777</v>
      </c>
      <c r="CF188">
        <v>1.1381603483106499E-3</v>
      </c>
      <c r="CO188">
        <v>48.030595112748578</v>
      </c>
      <c r="CP188">
        <v>1.3792949932347016E-3</v>
      </c>
      <c r="CY188">
        <v>17.843235982564121</v>
      </c>
      <c r="CZ188">
        <v>9.3120110075443185E-2</v>
      </c>
      <c r="DI188">
        <v>9.0961027044395273</v>
      </c>
      <c r="DJ188">
        <v>0.18276966157273963</v>
      </c>
      <c r="DS188">
        <v>26.768463642853725</v>
      </c>
      <c r="DT188">
        <v>1.1563251205648259E-2</v>
      </c>
    </row>
    <row r="189" spans="3:124" x14ac:dyDescent="0.25">
      <c r="C189">
        <v>42.479400340983709</v>
      </c>
      <c r="D189">
        <v>3.231114114548067E-3</v>
      </c>
      <c r="M189">
        <v>36.954743257347253</v>
      </c>
      <c r="N189">
        <v>3.8514164330816221E-3</v>
      </c>
      <c r="W189">
        <v>29.010988300789148</v>
      </c>
      <c r="X189">
        <v>7.3756665888946539E-3</v>
      </c>
      <c r="AG189">
        <v>40.815894459902019</v>
      </c>
      <c r="AH189">
        <v>3.1447653671263023E-3</v>
      </c>
      <c r="AQ189">
        <v>25.209791299478187</v>
      </c>
      <c r="AR189">
        <v>1.0160381430394038E-2</v>
      </c>
      <c r="BA189">
        <v>18.438184064537019</v>
      </c>
      <c r="BB189">
        <v>4.3549526446234714E-2</v>
      </c>
      <c r="BK189">
        <v>112.38979535865222</v>
      </c>
      <c r="BL189">
        <v>1.7317261274873915E-4</v>
      </c>
      <c r="BU189">
        <v>122.20505100314561</v>
      </c>
      <c r="BV189">
        <v>1.5072955615168915E-4</v>
      </c>
      <c r="CE189">
        <v>52.500244771766042</v>
      </c>
      <c r="CF189">
        <v>1.1115822089787187E-3</v>
      </c>
      <c r="CO189">
        <v>48.285340068986841</v>
      </c>
      <c r="CP189">
        <v>1.3459208880433455E-3</v>
      </c>
      <c r="CY189">
        <v>17.99914032636892</v>
      </c>
      <c r="CZ189">
        <v>8.9630173691498949E-2</v>
      </c>
      <c r="DI189">
        <v>9.4220911353935932</v>
      </c>
      <c r="DJ189">
        <v>0.18434135516920455</v>
      </c>
      <c r="DS189">
        <v>26.911258049343132</v>
      </c>
      <c r="DT189">
        <v>1.1195362637808633E-2</v>
      </c>
    </row>
    <row r="190" spans="3:124" x14ac:dyDescent="0.25">
      <c r="C190">
        <v>42.705311080786934</v>
      </c>
      <c r="D190">
        <v>3.1430698631778123E-3</v>
      </c>
      <c r="M190">
        <v>37.144269212976553</v>
      </c>
      <c r="N190">
        <v>3.7464696362356146E-3</v>
      </c>
      <c r="W190">
        <v>29.164423565533362</v>
      </c>
      <c r="X190">
        <v>7.1486165402093217E-3</v>
      </c>
      <c r="AG190">
        <v>41.025990228895829</v>
      </c>
      <c r="AH190">
        <v>3.0616432982789989E-3</v>
      </c>
      <c r="AQ190">
        <v>25.357052309610058</v>
      </c>
      <c r="AR190">
        <v>9.8104454325365839E-3</v>
      </c>
      <c r="BA190">
        <v>18.613303150717289</v>
      </c>
      <c r="BB190">
        <v>4.1341108719195274E-2</v>
      </c>
      <c r="BK190">
        <v>112.9861474655028</v>
      </c>
      <c r="BL190">
        <v>1.7027715974228931E-4</v>
      </c>
      <c r="BU190">
        <v>122.85296156617622</v>
      </c>
      <c r="BV190">
        <v>1.4826726208119146E-4</v>
      </c>
      <c r="CE190">
        <v>52.776591840030306</v>
      </c>
      <c r="CF190">
        <v>1.0857106059565147E-3</v>
      </c>
      <c r="CO190">
        <v>48.540085025225103</v>
      </c>
      <c r="CP190">
        <v>1.3134568324800996E-3</v>
      </c>
      <c r="CY190">
        <v>18.155044670173719</v>
      </c>
      <c r="CZ190">
        <v>8.6218322245068507E-2</v>
      </c>
      <c r="DI190">
        <v>9.7480795663476592</v>
      </c>
      <c r="DJ190">
        <v>0.18574732744414152</v>
      </c>
      <c r="DS190">
        <v>27.05405245583254</v>
      </c>
      <c r="DT190">
        <v>1.0838253348969252E-2</v>
      </c>
    </row>
    <row r="191" spans="3:124" x14ac:dyDescent="0.25">
      <c r="C191">
        <v>42.93122182059016</v>
      </c>
      <c r="D191">
        <v>3.0574247193365855E-3</v>
      </c>
      <c r="M191">
        <v>37.333795168605853</v>
      </c>
      <c r="N191">
        <v>3.6443825224074236E-3</v>
      </c>
      <c r="W191">
        <v>29.317858830277576</v>
      </c>
      <c r="X191">
        <v>6.9283781604521626E-3</v>
      </c>
      <c r="AG191">
        <v>41.236085997889639</v>
      </c>
      <c r="AH191">
        <v>2.9807309326110713E-3</v>
      </c>
      <c r="AQ191">
        <v>25.504313319741929</v>
      </c>
      <c r="AR191">
        <v>9.4724592154121125E-3</v>
      </c>
      <c r="BA191">
        <v>18.78842223689756</v>
      </c>
      <c r="BB191">
        <v>3.9238090964182591E-2</v>
      </c>
      <c r="BK191">
        <v>113.58249957235337</v>
      </c>
      <c r="BL191">
        <v>1.6744489852580765E-4</v>
      </c>
      <c r="BU191">
        <v>123.50087212920683</v>
      </c>
      <c r="BV191">
        <v>1.4585777842210271E-4</v>
      </c>
      <c r="CE191">
        <v>53.052938908294571</v>
      </c>
      <c r="CF191">
        <v>1.0605244208754751E-3</v>
      </c>
      <c r="CO191">
        <v>48.794829981463366</v>
      </c>
      <c r="CP191">
        <v>1.2818751609563633E-3</v>
      </c>
      <c r="CY191">
        <v>18.310949013978519</v>
      </c>
      <c r="CZ191">
        <v>8.2885673182990546E-2</v>
      </c>
      <c r="DI191">
        <v>10.074067997301725</v>
      </c>
      <c r="DJ191">
        <v>0.18697710251728869</v>
      </c>
      <c r="DS191">
        <v>27.196846862321948</v>
      </c>
      <c r="DT191">
        <v>1.0491643195337344E-2</v>
      </c>
    </row>
    <row r="192" spans="3:124" x14ac:dyDescent="0.25">
      <c r="C192">
        <v>43.157132560393386</v>
      </c>
      <c r="D192">
        <v>2.9741133100233464E-3</v>
      </c>
      <c r="M192">
        <v>37.523321124235153</v>
      </c>
      <c r="N192">
        <v>3.5450771684282841E-3</v>
      </c>
      <c r="W192">
        <v>29.47129409502179</v>
      </c>
      <c r="X192">
        <v>6.7147545177544034E-3</v>
      </c>
      <c r="AG192">
        <v>41.446181766883448</v>
      </c>
      <c r="AH192">
        <v>2.9019690668794624E-3</v>
      </c>
      <c r="AQ192">
        <v>25.651574329873799</v>
      </c>
      <c r="AR192">
        <v>9.1460217101544325E-3</v>
      </c>
      <c r="BA192">
        <v>18.96354132307783</v>
      </c>
      <c r="BB192">
        <v>3.7236117895781622E-2</v>
      </c>
      <c r="BK192">
        <v>114.17885167920394</v>
      </c>
      <c r="BL192">
        <v>1.6467413124751019E-4</v>
      </c>
      <c r="BU192">
        <v>124.14878269223743</v>
      </c>
      <c r="BV192">
        <v>1.4349970572694067E-4</v>
      </c>
      <c r="CE192">
        <v>53.329285976558836</v>
      </c>
      <c r="CF192">
        <v>1.0360032375528086E-3</v>
      </c>
      <c r="CO192">
        <v>49.049574937701628</v>
      </c>
      <c r="CP192">
        <v>1.2511491366433577E-3</v>
      </c>
      <c r="CY192">
        <v>18.466853357783318</v>
      </c>
      <c r="CZ192">
        <v>7.963315872883743E-2</v>
      </c>
      <c r="DI192">
        <v>10.400056428255791</v>
      </c>
      <c r="DJ192">
        <v>0.18802028740338025</v>
      </c>
      <c r="DS192">
        <v>27.339641268811356</v>
      </c>
      <c r="DT192">
        <v>1.0155257940661818E-2</v>
      </c>
    </row>
    <row r="193" spans="3:124" x14ac:dyDescent="0.25">
      <c r="C193">
        <v>43.383043300196611</v>
      </c>
      <c r="D193">
        <v>2.893072043578341E-3</v>
      </c>
      <c r="M193">
        <v>37.712847079864453</v>
      </c>
      <c r="N193">
        <v>3.4484777744487605E-3</v>
      </c>
      <c r="W193">
        <v>29.624729359766004</v>
      </c>
      <c r="X193">
        <v>6.5075540550061104E-3</v>
      </c>
      <c r="AG193">
        <v>41.656277535877258</v>
      </c>
      <c r="AH193">
        <v>2.8253001015055706E-3</v>
      </c>
      <c r="AQ193">
        <v>25.79883534000567</v>
      </c>
      <c r="AR193">
        <v>8.8307448286520703E-3</v>
      </c>
      <c r="BA193">
        <v>19.138660409258101</v>
      </c>
      <c r="BB193">
        <v>3.5330943273409007E-2</v>
      </c>
      <c r="BK193">
        <v>114.77520378605452</v>
      </c>
      <c r="BL193">
        <v>1.6196321413567761E-4</v>
      </c>
      <c r="BU193">
        <v>124.79669325526804</v>
      </c>
      <c r="BV193">
        <v>1.4119168861987758E-4</v>
      </c>
      <c r="CE193">
        <v>53.605633044823101</v>
      </c>
      <c r="CF193">
        <v>1.012127316260505E-3</v>
      </c>
      <c r="CO193">
        <v>49.304319893939891</v>
      </c>
      <c r="CP193">
        <v>1.2212529173304485E-3</v>
      </c>
      <c r="CY193">
        <v>18.622757701588117</v>
      </c>
      <c r="CZ193">
        <v>7.6461530807393305E-2</v>
      </c>
      <c r="DI193">
        <v>10.726044859209857</v>
      </c>
      <c r="DJ193">
        <v>0.18886663956987357</v>
      </c>
      <c r="DS193">
        <v>27.482435675300763</v>
      </c>
      <c r="DT193">
        <v>9.8288291860963162E-3</v>
      </c>
    </row>
    <row r="194" spans="3:124" x14ac:dyDescent="0.25">
      <c r="C194">
        <v>43.608954039999837</v>
      </c>
      <c r="D194">
        <v>2.8142390611435243E-3</v>
      </c>
      <c r="M194">
        <v>37.902373035493753</v>
      </c>
      <c r="N194">
        <v>3.3545106060806577E-3</v>
      </c>
      <c r="W194">
        <v>29.778164624510218</v>
      </c>
      <c r="X194">
        <v>6.3065904574001116E-3</v>
      </c>
      <c r="AG194">
        <v>41.866373304871068</v>
      </c>
      <c r="AH194">
        <v>2.7506679964455901E-3</v>
      </c>
      <c r="AQ194">
        <v>25.946096350137541</v>
      </c>
      <c r="AR194">
        <v>8.5262530767693384E-3</v>
      </c>
      <c r="BA194">
        <v>19.313779495438371</v>
      </c>
      <c r="BB194">
        <v>3.3518435393219262E-2</v>
      </c>
      <c r="BK194">
        <v>115.37155589290509</v>
      </c>
      <c r="BL194">
        <v>1.5931055550976635E-4</v>
      </c>
      <c r="BU194">
        <v>125.44460381829865</v>
      </c>
      <c r="BV194">
        <v>1.3893241419135545E-4</v>
      </c>
      <c r="CE194">
        <v>53.881980113087366</v>
      </c>
      <c r="CF194">
        <v>9.8887756902499985E-4</v>
      </c>
      <c r="CO194">
        <v>49.559064850178153</v>
      </c>
      <c r="CP194">
        <v>1.1921615226474559E-3</v>
      </c>
      <c r="CY194">
        <v>18.778662045392917</v>
      </c>
      <c r="CZ194">
        <v>7.3371366317250608E-2</v>
      </c>
      <c r="DI194">
        <v>11.052033290163923</v>
      </c>
      <c r="DJ194">
        <v>0.18950613976323991</v>
      </c>
      <c r="DS194">
        <v>27.625230081790171</v>
      </c>
      <c r="DT194">
        <v>9.5120942984467521E-3</v>
      </c>
    </row>
    <row r="195" spans="3:124" x14ac:dyDescent="0.25">
      <c r="C195">
        <v>43.834864779803063</v>
      </c>
      <c r="D195">
        <v>2.7375541894456494E-3</v>
      </c>
      <c r="M195">
        <v>38.091898991123053</v>
      </c>
      <c r="N195">
        <v>3.2631039381155274E-3</v>
      </c>
      <c r="W195">
        <v>29.931599889254432</v>
      </c>
      <c r="X195">
        <v>6.111682522564903E-3</v>
      </c>
      <c r="AG195">
        <v>42.076469073864878</v>
      </c>
      <c r="AH195">
        <v>2.6780182283037777E-3</v>
      </c>
      <c r="AQ195">
        <v>26.093357360269412</v>
      </c>
      <c r="AR195">
        <v>8.2321831767095729E-3</v>
      </c>
      <c r="BA195">
        <v>19.488898581618642</v>
      </c>
      <c r="BB195">
        <v>3.1794581341374466E-2</v>
      </c>
      <c r="BK195">
        <v>115.96790799975567</v>
      </c>
      <c r="BL195">
        <v>1.5671461387434227E-4</v>
      </c>
      <c r="BU195">
        <v>126.09251438132925</v>
      </c>
      <c r="BV195">
        <v>1.3672061045901033E-4</v>
      </c>
      <c r="CE195">
        <v>54.15832718135163</v>
      </c>
      <c r="CF195">
        <v>9.6623553591270936E-4</v>
      </c>
      <c r="CO195">
        <v>49.813809806416415</v>
      </c>
      <c r="CP195">
        <v>1.163850802592039E-3</v>
      </c>
      <c r="CY195">
        <v>18.934566389197716</v>
      </c>
      <c r="CZ195">
        <v>7.0363072718928568E-2</v>
      </c>
      <c r="DI195">
        <v>11.378021721117989</v>
      </c>
      <c r="DJ195">
        <v>0.18992906994884709</v>
      </c>
      <c r="DS195">
        <v>27.768024488279579</v>
      </c>
      <c r="DT195">
        <v>9.2047963369526666E-3</v>
      </c>
    </row>
    <row r="196" spans="3:124" x14ac:dyDescent="0.25">
      <c r="C196">
        <v>44.060775519606288</v>
      </c>
      <c r="D196">
        <v>2.6629588948659821E-3</v>
      </c>
      <c r="M196">
        <v>38.281424946752352</v>
      </c>
      <c r="N196">
        <v>3.1741879997767559E-3</v>
      </c>
      <c r="W196">
        <v>30.085035153998646</v>
      </c>
      <c r="X196">
        <v>5.9226540332717814E-3</v>
      </c>
      <c r="AG196">
        <v>42.286564842858688</v>
      </c>
      <c r="AH196">
        <v>2.6072977486523907E-3</v>
      </c>
      <c r="AQ196">
        <v>26.240618370401283</v>
      </c>
      <c r="AR196">
        <v>7.9481836984874304E-3</v>
      </c>
      <c r="BA196">
        <v>19.664017667798912</v>
      </c>
      <c r="BB196">
        <v>3.0155490140398099E-2</v>
      </c>
      <c r="BK196">
        <v>116.56426010660624</v>
      </c>
      <c r="BL196">
        <v>1.541738960919934E-4</v>
      </c>
      <c r="BU196">
        <v>126.74042494435986</v>
      </c>
      <c r="BV196">
        <v>1.3455504489184674E-4</v>
      </c>
      <c r="CE196">
        <v>54.434674249615895</v>
      </c>
      <c r="CF196">
        <v>9.4418336225870212E-4</v>
      </c>
      <c r="CO196">
        <v>50.068554762654678</v>
      </c>
      <c r="CP196">
        <v>1.1362974073061245E-3</v>
      </c>
      <c r="CY196">
        <v>19.090470733002515</v>
      </c>
      <c r="CZ196">
        <v>6.743689390588313E-2</v>
      </c>
      <c r="DI196">
        <v>11.704010152072055</v>
      </c>
      <c r="DJ196">
        <v>0.19012609612242359</v>
      </c>
      <c r="DS196">
        <v>27.910818894768987</v>
      </c>
      <c r="DT196">
        <v>8.9066839787462406E-3</v>
      </c>
    </row>
    <row r="197" spans="3:124" x14ac:dyDescent="0.25">
      <c r="C197">
        <v>44.286686259409514</v>
      </c>
      <c r="D197">
        <v>2.5903962387615162E-3</v>
      </c>
      <c r="M197">
        <v>38.470950902381652</v>
      </c>
      <c r="N197">
        <v>3.0876949214634665E-3</v>
      </c>
      <c r="W197">
        <v>30.23847041874286</v>
      </c>
      <c r="X197">
        <v>5.7393336326985681E-3</v>
      </c>
      <c r="AG197">
        <v>42.496660611852498</v>
      </c>
      <c r="AH197">
        <v>2.5384549435231753E-3</v>
      </c>
      <c r="AQ197">
        <v>26.387879380533153</v>
      </c>
      <c r="AR197">
        <v>7.6739147004596196E-3</v>
      </c>
      <c r="BA197">
        <v>19.839136753979183</v>
      </c>
      <c r="BB197">
        <v>2.859739491086789E-2</v>
      </c>
      <c r="BK197">
        <v>117.16061221345682</v>
      </c>
      <c r="BL197">
        <v>1.5168695563156531E-4</v>
      </c>
      <c r="BU197">
        <v>127.38833550739047</v>
      </c>
      <c r="BV197">
        <v>1.3243452299475768E-4</v>
      </c>
      <c r="CE197">
        <v>54.71102131788016</v>
      </c>
      <c r="CF197">
        <v>9.2270377679782689E-4</v>
      </c>
      <c r="CO197">
        <v>50.32329971889294</v>
      </c>
      <c r="CP197">
        <v>1.1094787580478418E-3</v>
      </c>
      <c r="CY197">
        <v>19.246375076807315</v>
      </c>
      <c r="CZ197">
        <v>6.4592916325901431E-2</v>
      </c>
      <c r="DI197">
        <v>12.029998583026121</v>
      </c>
      <c r="DJ197">
        <v>0.19008835565481363</v>
      </c>
      <c r="DS197">
        <v>28.053613301258395</v>
      </c>
      <c r="DT197">
        <v>8.6175114431267345E-3</v>
      </c>
    </row>
    <row r="198" spans="3:124" x14ac:dyDescent="0.25">
      <c r="C198">
        <v>44.512596999212739</v>
      </c>
      <c r="D198">
        <v>2.5198108340036994E-3</v>
      </c>
      <c r="M198">
        <v>38.660476858010952</v>
      </c>
      <c r="N198">
        <v>3.0035586829456258E-3</v>
      </c>
      <c r="W198">
        <v>30.391905683487074</v>
      </c>
      <c r="X198">
        <v>5.5615547022308115E-3</v>
      </c>
      <c r="AG198">
        <v>42.706756380846308</v>
      </c>
      <c r="AH198">
        <v>2.4714395940363346E-3</v>
      </c>
      <c r="AQ198">
        <v>26.535140390665024</v>
      </c>
      <c r="AR198">
        <v>7.4090473788481249E-3</v>
      </c>
      <c r="BA198">
        <v>20.014255840159453</v>
      </c>
      <c r="BB198">
        <v>2.7116654161446339E-2</v>
      </c>
      <c r="BK198">
        <v>117.75696432030739</v>
      </c>
      <c r="BL198">
        <v>1.4925239088826078E-4</v>
      </c>
      <c r="BU198">
        <v>128.03624607042107</v>
      </c>
      <c r="BV198">
        <v>1.3035788695063942E-4</v>
      </c>
      <c r="CE198">
        <v>54.987368386144425</v>
      </c>
      <c r="CF198">
        <v>9.0178007065949033E-4</v>
      </c>
      <c r="CO198">
        <v>50.578044675131203</v>
      </c>
      <c r="CP198">
        <v>1.0833730193079533E-3</v>
      </c>
      <c r="CY198">
        <v>19.402279420612114</v>
      </c>
      <c r="CZ198">
        <v>6.1831075320648167E-2</v>
      </c>
      <c r="DI198">
        <v>12.355987013980187</v>
      </c>
      <c r="DJ198">
        <v>0.18980754872648492</v>
      </c>
      <c r="DS198">
        <v>28.196407707747802</v>
      </c>
      <c r="DT198">
        <v>8.3370384147818145E-3</v>
      </c>
    </row>
    <row r="199" spans="3:124" x14ac:dyDescent="0.25">
      <c r="C199">
        <v>44.738507739015965</v>
      </c>
      <c r="D199">
        <v>2.451148802701367E-3</v>
      </c>
      <c r="M199">
        <v>38.850002813640252</v>
      </c>
      <c r="N199">
        <v>2.9217150629707411E-3</v>
      </c>
      <c r="W199">
        <v>30.545340948231289</v>
      </c>
      <c r="X199">
        <v>5.3891552417788076E-3</v>
      </c>
      <c r="AG199">
        <v>42.916852149840118</v>
      </c>
      <c r="AH199">
        <v>2.4062028381339699E-3</v>
      </c>
      <c r="AQ199">
        <v>26.682401400796895</v>
      </c>
      <c r="AR199">
        <v>7.1532637261756569E-3</v>
      </c>
      <c r="BA199">
        <v>20.189374926339724</v>
      </c>
      <c r="BB199">
        <v>2.57097523112793E-2</v>
      </c>
      <c r="BK199">
        <v>118.35331642715796</v>
      </c>
      <c r="BL199">
        <v>1.4686884357230975E-4</v>
      </c>
      <c r="BU199">
        <v>128.68415663345169</v>
      </c>
      <c r="BV199">
        <v>1.2832401431747727E-4</v>
      </c>
      <c r="CE199">
        <v>55.26371545440869</v>
      </c>
      <c r="CF199">
        <v>8.8139607718905246E-4</v>
      </c>
      <c r="CO199">
        <v>50.832789631369465</v>
      </c>
      <c r="CP199">
        <v>1.0579590720220468E-3</v>
      </c>
      <c r="CY199">
        <v>19.558183764416913</v>
      </c>
      <c r="CZ199">
        <v>5.9151161651549294E-2</v>
      </c>
      <c r="DI199">
        <v>12.681975444934253</v>
      </c>
      <c r="DJ199">
        <v>0.1892760332945769</v>
      </c>
      <c r="DS199">
        <v>28.33920211423721</v>
      </c>
      <c r="DT199">
        <v>8.0650299660819606E-3</v>
      </c>
    </row>
    <row r="200" spans="3:124" x14ac:dyDescent="0.25">
      <c r="C200">
        <v>44.964418478819191</v>
      </c>
      <c r="D200">
        <v>2.3843577350757287E-3</v>
      </c>
      <c r="M200">
        <v>39.039528769269552</v>
      </c>
      <c r="N200">
        <v>2.8421015902437264E-3</v>
      </c>
      <c r="W200">
        <v>30.698776212975503</v>
      </c>
      <c r="X200">
        <v>5.2219777525876207E-3</v>
      </c>
      <c r="AG200">
        <v>43.126947918833928</v>
      </c>
      <c r="AH200">
        <v>2.3426971333859862E-3</v>
      </c>
      <c r="AQ200">
        <v>26.829662410928766</v>
      </c>
      <c r="AR200">
        <v>6.9062561985208512E-3</v>
      </c>
      <c r="BA200">
        <v>20.364494012519994</v>
      </c>
      <c r="BB200">
        <v>2.4373299540178892E-2</v>
      </c>
      <c r="BK200">
        <v>118.94966853400854</v>
      </c>
      <c r="BL200">
        <v>1.4453499716309145E-4</v>
      </c>
      <c r="BU200">
        <v>129.33206719648231</v>
      </c>
      <c r="BV200">
        <v>1.2633181677792408E-4</v>
      </c>
      <c r="CE200">
        <v>55.540062522672955</v>
      </c>
      <c r="CF200">
        <v>8.6153615256054903E-4</v>
      </c>
      <c r="CO200">
        <v>51.087534587607728</v>
      </c>
      <c r="CP200">
        <v>1.0332164878320226E-3</v>
      </c>
      <c r="CY200">
        <v>19.714088108221713</v>
      </c>
      <c r="CZ200">
        <v>5.6552828180749658E-2</v>
      </c>
      <c r="DI200">
        <v>13.007963875888318</v>
      </c>
      <c r="DJ200">
        <v>0.18848692291399485</v>
      </c>
      <c r="DS200">
        <v>28.481996520726618</v>
      </c>
      <c r="DT200">
        <v>7.8012564785684109E-3</v>
      </c>
    </row>
    <row r="201" spans="3:124" x14ac:dyDescent="0.25">
      <c r="C201">
        <v>45.190329218622416</v>
      </c>
      <c r="D201">
        <v>2.3193866494559397E-3</v>
      </c>
      <c r="M201">
        <v>39.229054724898852</v>
      </c>
      <c r="N201">
        <v>2.764657495742531E-3</v>
      </c>
      <c r="W201">
        <v>30.852211477719717</v>
      </c>
      <c r="X201">
        <v>5.0598691225152296E-3</v>
      </c>
      <c r="AG201">
        <v>43.337043687827737</v>
      </c>
      <c r="AH201">
        <v>2.2808762208374402E-3</v>
      </c>
      <c r="AQ201">
        <v>26.976923421060636</v>
      </c>
      <c r="AR201">
        <v>6.6677273914896003E-3</v>
      </c>
      <c r="BA201">
        <v>20.539613098700265</v>
      </c>
      <c r="BB201">
        <v>2.3104031053789116E-2</v>
      </c>
      <c r="BK201">
        <v>119.54602064085911</v>
      </c>
      <c r="BL201">
        <v>1.4224957542573988E-4</v>
      </c>
      <c r="BU201">
        <v>129.97997775951293</v>
      </c>
      <c r="BV201">
        <v>1.2438023893900069E-4</v>
      </c>
      <c r="CE201">
        <v>55.816409590937219</v>
      </c>
      <c r="CF201">
        <v>8.4218515714705867E-4</v>
      </c>
      <c r="CO201">
        <v>51.34227954384599</v>
      </c>
      <c r="CP201">
        <v>1.0091255043525058E-3</v>
      </c>
      <c r="CY201">
        <v>19.869992452026512</v>
      </c>
      <c r="CZ201">
        <v>5.4035596676560313E-2</v>
      </c>
      <c r="DI201">
        <v>13.333952306842384</v>
      </c>
      <c r="DJ201">
        <v>0.18743418660633412</v>
      </c>
      <c r="DS201">
        <v>28.624790927216026</v>
      </c>
      <c r="DT201">
        <v>7.5454935637497625E-3</v>
      </c>
    </row>
    <row r="202" spans="3:124" x14ac:dyDescent="0.25">
      <c r="C202">
        <v>45.416239958425642</v>
      </c>
      <c r="D202">
        <v>2.2561859533647487E-3</v>
      </c>
      <c r="M202">
        <v>39.418580680528152</v>
      </c>
      <c r="N202">
        <v>2.6893236663330902E-3</v>
      </c>
      <c r="W202">
        <v>31.005646742463931</v>
      </c>
      <c r="X202">
        <v>4.9026805137526268E-3</v>
      </c>
      <c r="AG202">
        <v>43.547139456821547</v>
      </c>
      <c r="AH202">
        <v>2.2206950898671935E-3</v>
      </c>
      <c r="AQ202">
        <v>27.124184431192507</v>
      </c>
      <c r="AR202">
        <v>6.437389724789344E-3</v>
      </c>
      <c r="BA202">
        <v>20.714732184880535</v>
      </c>
      <c r="BB202">
        <v>2.1898805843143632E-2</v>
      </c>
      <c r="BK202">
        <v>120.14237274770969</v>
      </c>
      <c r="BL202">
        <v>1.4001134098741509E-4</v>
      </c>
      <c r="BU202">
        <v>130.62788832254355</v>
      </c>
      <c r="BV202">
        <v>1.2246825717968429E-4</v>
      </c>
      <c r="CE202">
        <v>56.092756659201484</v>
      </c>
      <c r="CF202">
        <v>8.2332843761661169E-4</v>
      </c>
      <c r="CO202">
        <v>51.597024500084252</v>
      </c>
      <c r="CP202">
        <v>9.8566700139980949E-4</v>
      </c>
      <c r="CY202">
        <v>20.025896795831311</v>
      </c>
      <c r="CZ202">
        <v>5.1598864713606411E-2</v>
      </c>
      <c r="DI202">
        <v>13.65994073779645</v>
      </c>
      <c r="DJ202">
        <v>0.18611274983777754</v>
      </c>
      <c r="DS202">
        <v>28.767585333705433</v>
      </c>
      <c r="DT202">
        <v>7.2975219833170089E-3</v>
      </c>
    </row>
    <row r="203" spans="3:124" x14ac:dyDescent="0.25">
      <c r="C203">
        <v>45.642150698228868</v>
      </c>
      <c r="D203">
        <v>2.1947074056645356E-3</v>
      </c>
      <c r="M203">
        <v>39.608106636157451</v>
      </c>
      <c r="N203">
        <v>2.6160425996482285E-3</v>
      </c>
      <c r="W203">
        <v>31.159082007208145</v>
      </c>
      <c r="X203">
        <v>4.7502672529585992E-3</v>
      </c>
      <c r="AG203">
        <v>43.757235225815357</v>
      </c>
      <c r="AH203">
        <v>2.1621099440287512E-3</v>
      </c>
      <c r="AQ203">
        <v>27.271445441324378</v>
      </c>
      <c r="AR203">
        <v>6.2149651352842502E-3</v>
      </c>
      <c r="BA203">
        <v>20.889851271060806</v>
      </c>
      <c r="BB203">
        <v>2.0754605010684407E-2</v>
      </c>
      <c r="BK203">
        <v>120.73872485456026</v>
      </c>
      <c r="BL203">
        <v>1.3781909397056412E-4</v>
      </c>
      <c r="BU203">
        <v>131.27579888557418</v>
      </c>
      <c r="BV203">
        <v>1.2059487854424241E-4</v>
      </c>
      <c r="CE203">
        <v>56.369103727465749</v>
      </c>
      <c r="CF203">
        <v>8.0495180972292894E-4</v>
      </c>
      <c r="CO203">
        <v>51.851769456322515</v>
      </c>
      <c r="CP203">
        <v>9.6282247814304805E-4</v>
      </c>
      <c r="CY203">
        <v>20.181801139636111</v>
      </c>
      <c r="CZ203">
        <v>4.9241912638789978E-2</v>
      </c>
      <c r="DI203">
        <v>13.985929168750516</v>
      </c>
      <c r="DJ203">
        <v>0.18451859553148328</v>
      </c>
      <c r="DS203">
        <v>28.910379740194841</v>
      </c>
      <c r="DT203">
        <v>7.0571275688818685E-3</v>
      </c>
    </row>
    <row r="204" spans="3:124" x14ac:dyDescent="0.25">
      <c r="C204">
        <v>45.868061438032093</v>
      </c>
      <c r="D204">
        <v>2.1349040797347999E-3</v>
      </c>
      <c r="M204">
        <v>39.797632591786751</v>
      </c>
      <c r="N204">
        <v>2.5447583601960633E-3</v>
      </c>
      <c r="W204">
        <v>31.312517271952359</v>
      </c>
      <c r="X204">
        <v>4.6024887237802433E-3</v>
      </c>
      <c r="AG204">
        <v>43.967330994809167</v>
      </c>
      <c r="AH204">
        <v>2.10507816784494E-3</v>
      </c>
      <c r="AQ204">
        <v>27.418706451456249</v>
      </c>
      <c r="AR204">
        <v>6.0001847784022276E-3</v>
      </c>
      <c r="BA204">
        <v>21.064970357241076</v>
      </c>
      <c r="BB204">
        <v>1.966852972792623E-2</v>
      </c>
      <c r="BK204">
        <v>121.33507696141083</v>
      </c>
      <c r="BL204">
        <v>1.3567167068062475E-4</v>
      </c>
      <c r="BU204">
        <v>131.9237094486048</v>
      </c>
      <c r="BV204">
        <v>1.1875913967928804E-4</v>
      </c>
      <c r="CE204">
        <v>56.645450795730014</v>
      </c>
      <c r="CF204">
        <v>7.8704154176177275E-4</v>
      </c>
      <c r="CO204">
        <v>52.106514412560777</v>
      </c>
      <c r="CP204">
        <v>9.4057403113874242E-4</v>
      </c>
      <c r="CY204">
        <v>20.33770548344091</v>
      </c>
      <c r="CZ204">
        <v>4.696391057518412E-2</v>
      </c>
      <c r="DI204">
        <v>14.311917599704582</v>
      </c>
      <c r="DJ204">
        <v>0.18264886390372684</v>
      </c>
      <c r="DS204">
        <v>29.053174146684249</v>
      </c>
      <c r="DT204">
        <v>6.8241011413382952E-3</v>
      </c>
    </row>
    <row r="205" spans="3:124" x14ac:dyDescent="0.25">
      <c r="C205">
        <v>46.093972177835319</v>
      </c>
      <c r="D205">
        <v>2.076730327653055E-3</v>
      </c>
      <c r="M205">
        <v>39.987158547416051</v>
      </c>
      <c r="N205">
        <v>2.4754165366644046E-3</v>
      </c>
      <c r="W205">
        <v>31.465952536696573</v>
      </c>
      <c r="X205">
        <v>4.4592082617297786E-3</v>
      </c>
      <c r="AG205">
        <v>44.177426763802977</v>
      </c>
      <c r="AH205">
        <v>2.0495582945289992E-3</v>
      </c>
      <c r="AQ205">
        <v>27.565967461588119</v>
      </c>
      <c r="AR205">
        <v>5.7927887377578948E-3</v>
      </c>
      <c r="BA205">
        <v>21.240089443421347</v>
      </c>
      <c r="BB205">
        <v>1.863779888352669E-2</v>
      </c>
      <c r="BK205">
        <v>121.93142906826141</v>
      </c>
      <c r="BL205">
        <v>1.3356794234575117E-4</v>
      </c>
      <c r="BU205">
        <v>132.57162001163542</v>
      </c>
      <c r="BV205">
        <v>1.1696010581262746E-4</v>
      </c>
      <c r="CE205">
        <v>56.921797863994279</v>
      </c>
      <c r="CF205">
        <v>7.6958433866494832E-4</v>
      </c>
      <c r="CO205">
        <v>52.36125936879904</v>
      </c>
      <c r="CP205">
        <v>9.1890433321206591E-4</v>
      </c>
      <c r="CY205">
        <v>20.493609827245709</v>
      </c>
      <c r="CZ205">
        <v>4.476392543706488E-2</v>
      </c>
      <c r="DI205">
        <v>14.637906030658648</v>
      </c>
      <c r="DJ205">
        <v>0.18050194977899228</v>
      </c>
      <c r="DS205">
        <v>29.195968553173657</v>
      </c>
      <c r="DT205">
        <v>6.5982384299422122E-3</v>
      </c>
    </row>
    <row r="206" spans="3:124" x14ac:dyDescent="0.25">
      <c r="C206">
        <v>46.319882917638544</v>
      </c>
      <c r="D206">
        <v>2.0201417453517196E-3</v>
      </c>
      <c r="M206">
        <v>40.176684503045351</v>
      </c>
      <c r="N206">
        <v>2.4079642003885498E-3</v>
      </c>
      <c r="W206">
        <v>31.619387801440787</v>
      </c>
      <c r="X206">
        <v>4.3202930513867224E-3</v>
      </c>
      <c r="AG206">
        <v>44.387522532796787</v>
      </c>
      <c r="AH206">
        <v>1.9955099746054535E-3</v>
      </c>
      <c r="AQ206">
        <v>27.71322847171999</v>
      </c>
      <c r="AR206">
        <v>5.5925257428504852E-3</v>
      </c>
      <c r="BA206">
        <v>21.415208529601617</v>
      </c>
      <c r="BB206">
        <v>1.7659746474550202E-2</v>
      </c>
      <c r="BK206">
        <v>122.52778117511198</v>
      </c>
      <c r="BL206">
        <v>1.3150681390626588E-4</v>
      </c>
      <c r="BU206">
        <v>133.21953057466604</v>
      </c>
      <c r="BV206">
        <v>1.1519686977205936E-4</v>
      </c>
      <c r="CE206">
        <v>57.198144932258543</v>
      </c>
      <c r="CF206">
        <v>7.5256732670529443E-4</v>
      </c>
      <c r="CO206">
        <v>52.616004325037302</v>
      </c>
      <c r="CP206">
        <v>8.9779661314947409E-4</v>
      </c>
      <c r="CY206">
        <v>20.649514171050509</v>
      </c>
      <c r="CZ206">
        <v>4.2640927930456637E-2</v>
      </c>
      <c r="DI206">
        <v>14.963894461612714</v>
      </c>
      <c r="DJ206">
        <v>0.1780775959105928</v>
      </c>
      <c r="DS206">
        <v>29.338762959663065</v>
      </c>
      <c r="DT206">
        <v>6.3793399911999558E-3</v>
      </c>
    </row>
    <row r="207" spans="3:124" x14ac:dyDescent="0.25">
      <c r="C207">
        <v>46.54579365744177</v>
      </c>
      <c r="D207">
        <v>1.9650951387244668E-3</v>
      </c>
      <c r="M207">
        <v>40.366210458674651</v>
      </c>
      <c r="N207">
        <v>2.3423498649508111E-3</v>
      </c>
      <c r="W207">
        <v>31.772823066185001</v>
      </c>
      <c r="X207">
        <v>4.1856140258941538E-3</v>
      </c>
      <c r="AG207">
        <v>44.597618301790597</v>
      </c>
      <c r="AH207">
        <v>1.9428939454049609E-3</v>
      </c>
      <c r="AQ207">
        <v>27.860489481851861</v>
      </c>
      <c r="AR207">
        <v>5.3991528946906765E-3</v>
      </c>
      <c r="BA207">
        <v>21.590327615781888</v>
      </c>
      <c r="BB207">
        <v>1.6731818788185537E-2</v>
      </c>
      <c r="BK207">
        <v>123.12413328196256</v>
      </c>
      <c r="BL207">
        <v>1.2948722285164064E-4</v>
      </c>
      <c r="BU207">
        <v>133.86744113769666</v>
      </c>
      <c r="BV207">
        <v>1.1346855104238921E-4</v>
      </c>
      <c r="CE207">
        <v>57.474492000522808</v>
      </c>
      <c r="CF207">
        <v>7.3597803878720119E-4</v>
      </c>
      <c r="CO207">
        <v>52.870749281275565</v>
      </c>
      <c r="CP207">
        <v>8.7723463616910238E-4</v>
      </c>
      <c r="CY207">
        <v>20.805418514855308</v>
      </c>
      <c r="CZ207">
        <v>4.0593799514804615E-2</v>
      </c>
      <c r="DI207">
        <v>15.28988289256678</v>
      </c>
      <c r="DJ207">
        <v>0.17537698071397129</v>
      </c>
      <c r="DS207">
        <v>29.481557366152472</v>
      </c>
      <c r="DT207">
        <v>6.1672111276514273E-3</v>
      </c>
    </row>
    <row r="208" spans="3:124" x14ac:dyDescent="0.25">
      <c r="C208">
        <v>46.771704397244996</v>
      </c>
      <c r="D208">
        <v>1.9115484906561378E-3</v>
      </c>
      <c r="M208">
        <v>40.555736414303951</v>
      </c>
      <c r="N208">
        <v>2.2785234468808788E-3</v>
      </c>
      <c r="W208">
        <v>31.926258330929215</v>
      </c>
      <c r="X208">
        <v>4.055045768716555E-3</v>
      </c>
      <c r="AG208">
        <v>44.807714070784407</v>
      </c>
      <c r="AH208">
        <v>1.8916720014080686E-3</v>
      </c>
      <c r="AQ208">
        <v>28.007750491983732</v>
      </c>
      <c r="AR208">
        <v>5.2124353992068191E-3</v>
      </c>
      <c r="BA208">
        <v>21.765446701962158</v>
      </c>
      <c r="BB208">
        <v>1.5851571416077879E-2</v>
      </c>
      <c r="BK208">
        <v>123.72048538881313</v>
      </c>
      <c r="BL208">
        <v>1.2750813810292965E-4</v>
      </c>
      <c r="BU208">
        <v>134.51535170072728</v>
      </c>
      <c r="BV208">
        <v>1.1177429485898551E-4</v>
      </c>
      <c r="CE208">
        <v>57.750839068787073</v>
      </c>
      <c r="CF208">
        <v>7.1980440029830784E-4</v>
      </c>
      <c r="CO208">
        <v>53.125494237513827</v>
      </c>
      <c r="CP208">
        <v>8.5720268513671098E-4</v>
      </c>
      <c r="CY208">
        <v>20.961322858660107</v>
      </c>
      <c r="CZ208">
        <v>3.8621339302685416E-2</v>
      </c>
      <c r="DI208">
        <v>15.615871323520846</v>
      </c>
      <c r="DJ208">
        <v>0.17240279871375866</v>
      </c>
      <c r="DS208">
        <v>29.62435177264188</v>
      </c>
      <c r="DT208">
        <v>5.961661806629469E-3</v>
      </c>
    </row>
    <row r="209" spans="3:124" x14ac:dyDescent="0.25">
      <c r="C209">
        <v>46.997615137048221</v>
      </c>
      <c r="D209">
        <v>1.8594609289510327E-3</v>
      </c>
      <c r="M209">
        <v>40.745262369933251</v>
      </c>
      <c r="N209">
        <v>2.2164362274270867E-3</v>
      </c>
      <c r="W209">
        <v>32.079693595673433</v>
      </c>
      <c r="X209">
        <v>3.9284664176265699E-3</v>
      </c>
      <c r="AG209">
        <v>45.017809839778216</v>
      </c>
      <c r="AH209">
        <v>1.8418069654135998E-3</v>
      </c>
      <c r="AQ209">
        <v>28.155011502115602</v>
      </c>
      <c r="AR209">
        <v>5.0321463082776382E-3</v>
      </c>
      <c r="BA209">
        <v>21.940565788142429</v>
      </c>
      <c r="BB209">
        <v>1.5016666138747919E-2</v>
      </c>
      <c r="BK209">
        <v>124.31683749566371</v>
      </c>
      <c r="BL209">
        <v>1.2556855893867085E-4</v>
      </c>
      <c r="BU209">
        <v>135.1632622637579</v>
      </c>
      <c r="BV209">
        <v>1.1011327133630251E-4</v>
      </c>
      <c r="CE209">
        <v>58.027186137051338</v>
      </c>
      <c r="CF209">
        <v>7.0403471549917887E-4</v>
      </c>
      <c r="CO209">
        <v>53.380239193752089</v>
      </c>
      <c r="CP209">
        <v>8.3768554249652406E-4</v>
      </c>
      <c r="CY209">
        <v>21.117227202464907</v>
      </c>
      <c r="CZ209">
        <v>3.6722270875812993E-2</v>
      </c>
      <c r="DI209">
        <v>15.941859754474912</v>
      </c>
      <c r="DJ209">
        <v>0.16915933191751467</v>
      </c>
      <c r="DS209">
        <v>29.767146179131288</v>
      </c>
      <c r="DT209">
        <v>5.7625065790731901E-3</v>
      </c>
    </row>
    <row r="210" spans="3:124" x14ac:dyDescent="0.25">
      <c r="C210">
        <v>47.223525876851447</v>
      </c>
      <c r="D210">
        <v>1.8087926951351485E-3</v>
      </c>
      <c r="M210">
        <v>40.93478832556255</v>
      </c>
      <c r="N210">
        <v>2.1560408153693447E-3</v>
      </c>
      <c r="W210">
        <v>32.233128860417651</v>
      </c>
      <c r="X210">
        <v>3.8057575708869925E-3</v>
      </c>
      <c r="AG210">
        <v>45.227905608772026</v>
      </c>
      <c r="AH210">
        <v>1.7932626605080698E-3</v>
      </c>
      <c r="AQ210">
        <v>28.302272512247473</v>
      </c>
      <c r="AR210">
        <v>4.8580662682361653E-3</v>
      </c>
      <c r="BA210">
        <v>22.115684874322699</v>
      </c>
      <c r="BB210">
        <v>1.4224867713276489E-2</v>
      </c>
      <c r="BK210">
        <v>124.91318960251428</v>
      </c>
      <c r="BL210">
        <v>1.2366751396237016E-4</v>
      </c>
      <c r="BU210">
        <v>135.81117282678852</v>
      </c>
      <c r="BV210">
        <v>1.0848467462986128E-4</v>
      </c>
      <c r="CE210">
        <v>58.303533205315603</v>
      </c>
      <c r="CF210">
        <v>6.8865765442873469E-4</v>
      </c>
      <c r="CO210">
        <v>53.634984149990352</v>
      </c>
      <c r="CP210">
        <v>8.186684728875047E-4</v>
      </c>
      <c r="CY210">
        <v>21.273131546269706</v>
      </c>
      <c r="CZ210">
        <v>3.4895248996983659E-2</v>
      </c>
      <c r="DI210">
        <v>16.267848185428978</v>
      </c>
      <c r="DJ210">
        <v>0.1656525102637682</v>
      </c>
      <c r="DS210">
        <v>29.909940585620696</v>
      </c>
      <c r="DT210">
        <v>5.5695644984682423E-3</v>
      </c>
    </row>
    <row r="211" spans="3:124" x14ac:dyDescent="0.25">
      <c r="C211">
        <v>47.449436616654673</v>
      </c>
      <c r="D211">
        <v>1.7595051141084928E-3</v>
      </c>
      <c r="M211">
        <v>41.12431428119185</v>
      </c>
      <c r="N211">
        <v>2.0972911108453835E-3</v>
      </c>
      <c r="W211">
        <v>32.386564125161868</v>
      </c>
      <c r="X211">
        <v>3.6868041955942042E-3</v>
      </c>
      <c r="AG211">
        <v>45.438001377765836</v>
      </c>
      <c r="AH211">
        <v>1.7460038828132926E-3</v>
      </c>
      <c r="AQ211">
        <v>28.449533522379344</v>
      </c>
      <c r="AR211">
        <v>4.6899832756876194E-3</v>
      </c>
      <c r="BA211">
        <v>22.29080396050297</v>
      </c>
      <c r="BB211">
        <v>1.347404059350947E-2</v>
      </c>
      <c r="BK211">
        <v>125.50954170936485</v>
      </c>
      <c r="BL211">
        <v>1.2180406010976701E-4</v>
      </c>
      <c r="BU211">
        <v>136.45908338981914</v>
      </c>
      <c r="BV211">
        <v>1.0688772213025256E-4</v>
      </c>
      <c r="CE211">
        <v>58.579880273579867</v>
      </c>
      <c r="CF211">
        <v>6.7366224030425263E-4</v>
      </c>
      <c r="CO211">
        <v>53.889729106228614</v>
      </c>
      <c r="CP211">
        <v>8.0013720641707725E-4</v>
      </c>
      <c r="CY211">
        <v>21.429035890074505</v>
      </c>
      <c r="CZ211">
        <v>3.3138866199021018E-2</v>
      </c>
      <c r="DI211">
        <v>16.593836616383044</v>
      </c>
      <c r="DJ211">
        <v>0.16188995925466262</v>
      </c>
      <c r="DS211">
        <v>30.052734992110103</v>
      </c>
      <c r="DT211">
        <v>5.3826590399838744E-3</v>
      </c>
    </row>
    <row r="212" spans="3:124" x14ac:dyDescent="0.25">
      <c r="C212">
        <v>47.675347356457898</v>
      </c>
      <c r="D212">
        <v>1.7115605646243659E-3</v>
      </c>
      <c r="M212">
        <v>41.31384023682115</v>
      </c>
      <c r="N212">
        <v>2.0401422701627038E-3</v>
      </c>
      <c r="W212">
        <v>32.539999389906086</v>
      </c>
      <c r="X212">
        <v>3.5714945381486113E-3</v>
      </c>
      <c r="AG212">
        <v>45.648097146759646</v>
      </c>
      <c r="AH212">
        <v>1.6999963749899571E-3</v>
      </c>
      <c r="AQ212">
        <v>28.596794532511215</v>
      </c>
      <c r="AR212">
        <v>4.5276924404828098E-3</v>
      </c>
      <c r="BA212">
        <v>22.46592304668324</v>
      </c>
      <c r="BB212">
        <v>1.2762145608465681E-2</v>
      </c>
      <c r="BK212">
        <v>126.10589381621543</v>
      </c>
      <c r="BL212">
        <v>1.1997728169417792E-4</v>
      </c>
      <c r="BU212">
        <v>137.10699395284976</v>
      </c>
      <c r="BV212">
        <v>1.0532165368779514E-4</v>
      </c>
      <c r="CE212">
        <v>58.856227341844132</v>
      </c>
      <c r="CF212">
        <v>6.5903783739563061E-4</v>
      </c>
      <c r="CO212">
        <v>54.144474062466877</v>
      </c>
      <c r="CP212">
        <v>7.8207792256536378E-4</v>
      </c>
      <c r="CY212">
        <v>21.584940233879305</v>
      </c>
      <c r="CZ212">
        <v>3.1451659233219367E-2</v>
      </c>
      <c r="DI212">
        <v>16.91982504733711</v>
      </c>
      <c r="DJ212">
        <v>0.15788103287951602</v>
      </c>
      <c r="DS212">
        <v>30.195529398599511</v>
      </c>
      <c r="DT212">
        <v>5.2016180198720761E-3</v>
      </c>
    </row>
    <row r="213" spans="3:124" x14ac:dyDescent="0.25">
      <c r="C213">
        <v>47.901258096261124</v>
      </c>
      <c r="D213">
        <v>1.6649224505730228E-3</v>
      </c>
      <c r="M213">
        <v>41.50336619245045</v>
      </c>
      <c r="N213">
        <v>1.9845506715693508E-3</v>
      </c>
      <c r="W213">
        <v>32.693434654650304</v>
      </c>
      <c r="X213">
        <v>3.4597200368174743E-3</v>
      </c>
      <c r="AG213">
        <v>45.858192915753456</v>
      </c>
      <c r="AH213">
        <v>1.6552068004756597E-3</v>
      </c>
      <c r="AQ213">
        <v>28.744055542643085</v>
      </c>
      <c r="AR213">
        <v>4.3709957556875645E-3</v>
      </c>
      <c r="BA213">
        <v>22.641042132863511</v>
      </c>
      <c r="BB213">
        <v>1.2087236621385451E-2</v>
      </c>
      <c r="BK213">
        <v>126.702245923066</v>
      </c>
      <c r="BL213">
        <v>1.1818628948828235E-4</v>
      </c>
      <c r="BU213">
        <v>137.75490451588038</v>
      </c>
      <c r="BV213">
        <v>1.0378573086654847E-4</v>
      </c>
      <c r="CE213">
        <v>59.132574410108397</v>
      </c>
      <c r="CF213">
        <v>6.4477413935460097E-4</v>
      </c>
      <c r="CO213">
        <v>54.399219018705139</v>
      </c>
      <c r="CP213">
        <v>7.6447723469435765E-4</v>
      </c>
      <c r="CY213">
        <v>21.740844577684104</v>
      </c>
      <c r="CZ213">
        <v>2.9832115361236013E-2</v>
      </c>
      <c r="DI213">
        <v>17.245813478291176</v>
      </c>
      <c r="DJ213">
        <v>0.15363682997022565</v>
      </c>
      <c r="DS213">
        <v>30.338323805088919</v>
      </c>
      <c r="DT213">
        <v>5.0262735151910308E-3</v>
      </c>
    </row>
    <row r="214" spans="3:124" x14ac:dyDescent="0.25">
      <c r="C214">
        <v>48.127168836064349</v>
      </c>
      <c r="D214">
        <v>1.6195551730478421E-3</v>
      </c>
      <c r="M214">
        <v>41.69289214807975</v>
      </c>
      <c r="N214">
        <v>1.9304738819573898E-3</v>
      </c>
      <c r="W214">
        <v>32.846869919394521</v>
      </c>
      <c r="X214">
        <v>3.3513752363551865E-3</v>
      </c>
      <c r="AG214">
        <v>46.068288684747266</v>
      </c>
      <c r="AH214">
        <v>1.611602718436488E-3</v>
      </c>
      <c r="AQ214">
        <v>28.891316552774956</v>
      </c>
      <c r="AR214">
        <v>4.2197018743884013E-3</v>
      </c>
      <c r="BA214">
        <v>22.816161219043781</v>
      </c>
      <c r="BB214">
        <v>1.1447457188920243E-2</v>
      </c>
      <c r="BK214">
        <v>127.29859802991658</v>
      </c>
      <c r="BL214">
        <v>1.1643021984079999E-4</v>
      </c>
      <c r="BU214">
        <v>138.402815078911</v>
      </c>
      <c r="BV214">
        <v>1.0227923622643451E-4</v>
      </c>
      <c r="CE214">
        <v>59.408921478372662</v>
      </c>
      <c r="CF214">
        <v>6.3086115798031571E-4</v>
      </c>
      <c r="CO214">
        <v>54.653963974943402</v>
      </c>
      <c r="CP214">
        <v>7.4732217513741555E-4</v>
      </c>
      <c r="CY214">
        <v>21.896748921488904</v>
      </c>
      <c r="CZ214">
        <v>2.8278678475837135E-2</v>
      </c>
      <c r="DI214">
        <v>17.571801909245242</v>
      </c>
      <c r="DJ214">
        <v>0.14917019220781116</v>
      </c>
      <c r="DS214">
        <v>30.481118211578327</v>
      </c>
      <c r="DT214">
        <v>4.8564617839112183E-3</v>
      </c>
    </row>
    <row r="215" spans="3:124" x14ac:dyDescent="0.25">
      <c r="C215">
        <v>48.353079575867575</v>
      </c>
      <c r="D215">
        <v>1.5754241031726579E-3</v>
      </c>
      <c r="M215">
        <v>41.88241810370905</v>
      </c>
      <c r="N215">
        <v>1.8778706244736985E-3</v>
      </c>
      <c r="W215">
        <v>33.000305184138739</v>
      </c>
      <c r="X215">
        <v>3.2463577046458795E-3</v>
      </c>
      <c r="AG215">
        <v>46.278384453741076</v>
      </c>
      <c r="AH215">
        <v>1.56915255941188E-3</v>
      </c>
      <c r="AQ215">
        <v>29.038577562906827</v>
      </c>
      <c r="AR215">
        <v>4.0736258931746826E-3</v>
      </c>
      <c r="BA215">
        <v>22.991280305224052</v>
      </c>
      <c r="BB215">
        <v>1.0841037237310535E-2</v>
      </c>
      <c r="BK215">
        <v>127.89495013676715</v>
      </c>
      <c r="BL215">
        <v>1.1470823382658173E-4</v>
      </c>
      <c r="BU215">
        <v>139.05072564194163</v>
      </c>
      <c r="BV215">
        <v>1.0080147263228833E-4</v>
      </c>
      <c r="CE215">
        <v>59.685268546636927</v>
      </c>
      <c r="CF215">
        <v>6.1728921240362543E-4</v>
      </c>
      <c r="CO215">
        <v>54.908708931181664</v>
      </c>
      <c r="CP215">
        <v>7.3060018084563044E-4</v>
      </c>
      <c r="CY215">
        <v>22.052653265293703</v>
      </c>
      <c r="CZ215">
        <v>2.6789755037354444E-2</v>
      </c>
      <c r="DI215">
        <v>17.897790340199307</v>
      </c>
      <c r="DJ215">
        <v>0.14449568212623523</v>
      </c>
      <c r="DS215">
        <v>30.623912618067735</v>
      </c>
      <c r="DT215">
        <v>4.6920231854591151E-3</v>
      </c>
    </row>
    <row r="216" spans="3:124" x14ac:dyDescent="0.25">
      <c r="C216">
        <v>48.578990315670801</v>
      </c>
      <c r="D216">
        <v>1.5324955556695029E-3</v>
      </c>
      <c r="M216">
        <v>42.07194405933835</v>
      </c>
      <c r="N216">
        <v>1.8267007470133061E-3</v>
      </c>
      <c r="W216">
        <v>33.153740448882957</v>
      </c>
      <c r="X216">
        <v>3.1445679513331225E-3</v>
      </c>
      <c r="AG216">
        <v>46.488480222734886</v>
      </c>
      <c r="AH216">
        <v>1.5278256016330802E-3</v>
      </c>
      <c r="AQ216">
        <v>29.185838573038698</v>
      </c>
      <c r="AR216">
        <v>3.932589142137748E-3</v>
      </c>
      <c r="BA216">
        <v>23.166399391404322</v>
      </c>
      <c r="BB216">
        <v>1.0266289770010014E-2</v>
      </c>
      <c r="BK216">
        <v>128.49130224361772</v>
      </c>
      <c r="BL216">
        <v>1.1301951642869836E-4</v>
      </c>
      <c r="BU216">
        <v>139.69863620497225</v>
      </c>
      <c r="BV216">
        <v>9.9351762588708358E-5</v>
      </c>
      <c r="CE216">
        <v>59.961615614901191</v>
      </c>
      <c r="CF216">
        <v>6.0404891867312795E-4</v>
      </c>
      <c r="CO216">
        <v>55.163453887419927</v>
      </c>
      <c r="CP216">
        <v>7.1429907956863342E-4</v>
      </c>
      <c r="CY216">
        <v>22.208557609098502</v>
      </c>
      <c r="CZ216">
        <v>2.5363719814149328E-2</v>
      </c>
      <c r="DI216">
        <v>18.223778771153373</v>
      </c>
      <c r="DJ216">
        <v>0.13962953963910574</v>
      </c>
      <c r="DS216">
        <v>30.766707024557142</v>
      </c>
      <c r="DT216">
        <v>4.5328021017504013E-3</v>
      </c>
    </row>
    <row r="217" spans="3:124" x14ac:dyDescent="0.25">
      <c r="C217">
        <v>48.804901055474026</v>
      </c>
      <c r="D217">
        <v>1.4907367631466239E-3</v>
      </c>
      <c r="M217">
        <v>42.261470014967649</v>
      </c>
      <c r="N217">
        <v>1.7769251915712599E-3</v>
      </c>
      <c r="W217">
        <v>33.307175713627174</v>
      </c>
      <c r="X217">
        <v>3.0459093484013701E-3</v>
      </c>
      <c r="AG217">
        <v>46.698575991728696</v>
      </c>
      <c r="AH217">
        <v>1.4875919479960999E-3</v>
      </c>
      <c r="AQ217">
        <v>29.333099583170569</v>
      </c>
      <c r="AR217">
        <v>3.7964189812283631E-3</v>
      </c>
      <c r="BA217">
        <v>23.341518477584593</v>
      </c>
      <c r="BB217">
        <v>9.7216076190683714E-3</v>
      </c>
      <c r="BK217">
        <v>129.08765435046831</v>
      </c>
      <c r="BL217">
        <v>1.1136327575118946E-4</v>
      </c>
      <c r="BU217">
        <v>140.34654676800287</v>
      </c>
      <c r="BV217">
        <v>9.7929447599626976E-5</v>
      </c>
      <c r="CE217">
        <v>60.237962683165456</v>
      </c>
      <c r="CF217">
        <v>5.9113117972676207E-4</v>
      </c>
      <c r="CO217">
        <v>55.418198843658189</v>
      </c>
      <c r="CP217">
        <v>6.9840707654830465E-4</v>
      </c>
      <c r="CY217">
        <v>22.364461952903302</v>
      </c>
      <c r="CZ217">
        <v>2.39989214168033E-2</v>
      </c>
      <c r="DI217">
        <v>18.549767202107439</v>
      </c>
      <c r="DJ217">
        <v>0.13458961585016643</v>
      </c>
      <c r="DS217">
        <v>30.90950143104655</v>
      </c>
      <c r="DT217">
        <v>4.3786468587610049E-3</v>
      </c>
    </row>
    <row r="218" spans="3:124" x14ac:dyDescent="0.25">
      <c r="C218">
        <v>49.030811795277252</v>
      </c>
      <c r="D218">
        <v>1.4501158510870961E-3</v>
      </c>
      <c r="M218">
        <v>42.450995970596949</v>
      </c>
      <c r="N218">
        <v>1.7285059644296292E-3</v>
      </c>
      <c r="W218">
        <v>33.460610978371392</v>
      </c>
      <c r="X218">
        <v>2.9502880526738056E-3</v>
      </c>
      <c r="AG218">
        <v>46.908671760722505</v>
      </c>
      <c r="AH218">
        <v>1.4484225036706254E-3</v>
      </c>
      <c r="AQ218">
        <v>29.480360593302439</v>
      </c>
      <c r="AR218">
        <v>3.6649486028146232E-3</v>
      </c>
      <c r="BA218">
        <v>23.516637563764863</v>
      </c>
      <c r="BB218">
        <v>9.2054602506636152E-3</v>
      </c>
      <c r="BK218">
        <v>129.6840064573189</v>
      </c>
      <c r="BL218">
        <v>1.0973874226118257E-4</v>
      </c>
      <c r="BU218">
        <v>140.99445733103349</v>
      </c>
      <c r="BV218">
        <v>9.6533887551579736E-5</v>
      </c>
      <c r="CE218">
        <v>60.514309751429721</v>
      </c>
      <c r="CF218">
        <v>5.7852717573350599E-4</v>
      </c>
      <c r="CO218">
        <v>55.672943799896451</v>
      </c>
      <c r="CP218">
        <v>6.8291274170487215E-4</v>
      </c>
      <c r="CY218">
        <v>22.520366296708101</v>
      </c>
      <c r="CZ218">
        <v>2.2693687617150321E-2</v>
      </c>
      <c r="DI218">
        <v>18.875755633061505</v>
      </c>
      <c r="DJ218">
        <v>0.12939528320173055</v>
      </c>
      <c r="DS218">
        <v>31.052295837535958</v>
      </c>
      <c r="DT218">
        <v>4.2294096486815997E-3</v>
      </c>
    </row>
    <row r="219" spans="3:124" x14ac:dyDescent="0.25">
      <c r="C219">
        <v>49.256722535080478</v>
      </c>
      <c r="D219">
        <v>1.4106018135189864E-3</v>
      </c>
      <c r="M219">
        <v>42.640521926226249</v>
      </c>
      <c r="N219">
        <v>1.6814061071568688E-3</v>
      </c>
      <c r="W219">
        <v>33.61404624311561</v>
      </c>
      <c r="X219">
        <v>2.8576129301912619E-3</v>
      </c>
      <c r="AG219">
        <v>47.118767529716315</v>
      </c>
      <c r="AH219">
        <v>1.410288954326905E-3</v>
      </c>
      <c r="AQ219">
        <v>29.62762160343431</v>
      </c>
      <c r="AR219">
        <v>3.5380168402839489E-3</v>
      </c>
      <c r="BA219">
        <v>23.691756649945134</v>
      </c>
      <c r="BB219">
        <v>8.7163906334581254E-3</v>
      </c>
      <c r="BK219">
        <v>130.28035856416949</v>
      </c>
      <c r="BL219">
        <v>1.0814516805916424E-4</v>
      </c>
      <c r="BU219">
        <v>141.64236789406411</v>
      </c>
      <c r="BV219">
        <v>9.5164460119688077E-5</v>
      </c>
      <c r="CE219">
        <v>60.790656819693986</v>
      </c>
      <c r="CF219">
        <v>5.6622835479029816E-4</v>
      </c>
      <c r="CO219">
        <v>55.927688756134714</v>
      </c>
      <c r="CP219">
        <v>6.678049972957174E-4</v>
      </c>
      <c r="CY219">
        <v>22.6762706405129</v>
      </c>
      <c r="CZ219">
        <v>2.1446330444631543E-2</v>
      </c>
      <c r="DI219">
        <v>19.201744064015571</v>
      </c>
      <c r="DJ219">
        <v>0.12406732136700625</v>
      </c>
      <c r="DS219">
        <v>31.195090244025366</v>
      </c>
      <c r="DT219">
        <v>4.084946452698004E-3</v>
      </c>
    </row>
    <row r="220" spans="3:124" x14ac:dyDescent="0.25">
      <c r="C220">
        <v>49.482633274883703</v>
      </c>
      <c r="D220">
        <v>1.3721644893484753E-3</v>
      </c>
      <c r="M220">
        <v>42.830047881855549</v>
      </c>
      <c r="N220">
        <v>1.635589668397416E-3</v>
      </c>
      <c r="W220">
        <v>33.767481507859827</v>
      </c>
      <c r="X220">
        <v>2.7677954824369237E-3</v>
      </c>
      <c r="AG220">
        <v>47.328863298710125</v>
      </c>
      <c r="AH220">
        <v>1.3731637449631343E-3</v>
      </c>
      <c r="AQ220">
        <v>29.774882613566181</v>
      </c>
      <c r="AR220">
        <v>3.4154679825340482E-3</v>
      </c>
      <c r="BA220">
        <v>23.866875736125404</v>
      </c>
      <c r="BB220">
        <v>8.2530121769247584E-3</v>
      </c>
      <c r="BK220">
        <v>130.87671067102008</v>
      </c>
      <c r="BL220">
        <v>1.0658182617623382E-4</v>
      </c>
      <c r="BU220">
        <v>142.29027845709473</v>
      </c>
      <c r="BV220">
        <v>9.3820560195425265E-5</v>
      </c>
      <c r="CE220">
        <v>61.067003887958251</v>
      </c>
      <c r="CF220">
        <v>5.5422642396006096E-4</v>
      </c>
      <c r="CO220">
        <v>56.182433712372976</v>
      </c>
      <c r="CP220">
        <v>6.5307310602802642E-4</v>
      </c>
      <c r="CY220">
        <v>22.8321749843177</v>
      </c>
      <c r="CZ220">
        <v>2.0255151053782287E-2</v>
      </c>
      <c r="DI220">
        <v>19.527732494969637</v>
      </c>
      <c r="DJ220">
        <v>0.11862777870148587</v>
      </c>
      <c r="DS220">
        <v>31.337884650514773</v>
      </c>
      <c r="DT220">
        <v>3.9451169644371641E-3</v>
      </c>
    </row>
    <row r="221" spans="3:124" x14ac:dyDescent="0.25">
      <c r="C221">
        <v>49.708544014686929</v>
      </c>
      <c r="D221">
        <v>1.3347745393378636E-3</v>
      </c>
      <c r="M221">
        <v>43.019573837484849</v>
      </c>
      <c r="N221">
        <v>1.5910216764300044E-3</v>
      </c>
      <c r="W221">
        <v>33.920916772604045</v>
      </c>
      <c r="X221">
        <v>2.6807497743716697E-3</v>
      </c>
      <c r="AG221">
        <v>47.538959067703935</v>
      </c>
      <c r="AH221">
        <v>1.3370200593163851E-3</v>
      </c>
      <c r="AQ221">
        <v>29.922143623698052</v>
      </c>
      <c r="AR221">
        <v>3.2971515941996126E-3</v>
      </c>
      <c r="BA221">
        <v>24.041994822305675</v>
      </c>
      <c r="BB221">
        <v>7.8140057454322218E-3</v>
      </c>
      <c r="BK221">
        <v>131.47306277787067</v>
      </c>
      <c r="BL221">
        <v>1.0504800989722615E-4</v>
      </c>
      <c r="BU221">
        <v>142.93818902012535</v>
      </c>
      <c r="BV221">
        <v>9.2501599335268738E-5</v>
      </c>
      <c r="CE221">
        <v>61.343350956222515</v>
      </c>
      <c r="CF221">
        <v>5.4251334063723196E-4</v>
      </c>
      <c r="CO221">
        <v>56.437178668611239</v>
      </c>
      <c r="CP221">
        <v>6.3870665960732802E-4</v>
      </c>
      <c r="CY221">
        <v>22.988079328122499</v>
      </c>
      <c r="CZ221">
        <v>1.9118444357946688E-2</v>
      </c>
      <c r="DI221">
        <v>19.853720925923703</v>
      </c>
      <c r="DJ221">
        <v>0.11309980953205789</v>
      </c>
      <c r="DS221">
        <v>31.480679057004181</v>
      </c>
      <c r="DT221">
        <v>3.8097845141157457E-3</v>
      </c>
    </row>
    <row r="222" spans="3:124" x14ac:dyDescent="0.25">
      <c r="C222">
        <v>49.934454754490154</v>
      </c>
      <c r="D222">
        <v>1.298403423710921E-3</v>
      </c>
      <c r="M222">
        <v>43.209099793114149</v>
      </c>
      <c r="N222">
        <v>1.5476681124737188E-3</v>
      </c>
      <c r="W222">
        <v>34.074352037348262</v>
      </c>
      <c r="X222">
        <v>2.5963923642450129E-3</v>
      </c>
      <c r="AG222">
        <v>47.749054836697745</v>
      </c>
      <c r="AH222">
        <v>1.3018317998406293E-3</v>
      </c>
      <c r="AQ222">
        <v>30.069404633829922</v>
      </c>
      <c r="AR222">
        <v>3.1829223414633311E-3</v>
      </c>
      <c r="BA222">
        <v>24.217113908485945</v>
      </c>
      <c r="BB222">
        <v>7.39811675267814E-3</v>
      </c>
      <c r="BK222">
        <v>132.06941488472125</v>
      </c>
      <c r="BL222">
        <v>1.0354303210864102E-4</v>
      </c>
      <c r="BU222">
        <v>143.58609958315597</v>
      </c>
      <c r="BV222">
        <v>9.1207005229390837E-5</v>
      </c>
      <c r="CE222">
        <v>61.61969802448678</v>
      </c>
      <c r="CF222">
        <v>5.3108130422780525E-4</v>
      </c>
      <c r="CO222">
        <v>56.691923624849501</v>
      </c>
      <c r="CP222">
        <v>6.2469556770457875E-4</v>
      </c>
      <c r="CY222">
        <v>23.143983671927298</v>
      </c>
      <c r="CZ222">
        <v>1.8034503425556053E-2</v>
      </c>
      <c r="DI222">
        <v>20.179709356877769</v>
      </c>
      <c r="DJ222">
        <v>0.10750748807479087</v>
      </c>
      <c r="DS222">
        <v>31.623473463493589</v>
      </c>
      <c r="DT222">
        <v>3.6788159934255087E-3</v>
      </c>
    </row>
    <row r="223" spans="3:124" x14ac:dyDescent="0.25">
      <c r="C223">
        <v>50.16036549429338</v>
      </c>
      <c r="D223">
        <v>1.263023380368443E-3</v>
      </c>
      <c r="M223">
        <v>43.398625748743449</v>
      </c>
      <c r="N223">
        <v>1.5054958847214293E-3</v>
      </c>
      <c r="W223">
        <v>34.22778730209248</v>
      </c>
      <c r="X223">
        <v>2.5146422351468743E-3</v>
      </c>
      <c r="AG223">
        <v>47.959150605691555</v>
      </c>
      <c r="AH223">
        <v>1.2675735682358661E-3</v>
      </c>
      <c r="AQ223">
        <v>30.216665643961793</v>
      </c>
      <c r="AR223">
        <v>3.0726398233018102E-3</v>
      </c>
      <c r="BA223">
        <v>24.392232994666216</v>
      </c>
      <c r="BB223">
        <v>7.0041523399991075E-3</v>
      </c>
      <c r="BK223">
        <v>132.66576699157184</v>
      </c>
      <c r="BL223">
        <v>1.0206622467036293E-4</v>
      </c>
      <c r="BU223">
        <v>144.23401014618659</v>
      </c>
      <c r="BV223">
        <v>8.9936221189570607E-5</v>
      </c>
      <c r="CE223">
        <v>61.896045092751045</v>
      </c>
      <c r="CF223">
        <v>5.1992274813148019E-4</v>
      </c>
      <c r="CO223">
        <v>56.946668581087764</v>
      </c>
      <c r="CP223">
        <v>6.1103004732535949E-4</v>
      </c>
      <c r="CY223">
        <v>23.299888015732098</v>
      </c>
      <c r="CZ223">
        <v>1.7001623636495412E-2</v>
      </c>
      <c r="DI223">
        <v>20.505697787831835</v>
      </c>
      <c r="DJ223">
        <v>0.1018756003254814</v>
      </c>
      <c r="DS223">
        <v>31.766267869982997</v>
      </c>
      <c r="DT223">
        <v>3.5520817811874029E-3</v>
      </c>
    </row>
    <row r="224" spans="3:124" x14ac:dyDescent="0.25">
      <c r="C224">
        <v>50.386276234096606</v>
      </c>
      <c r="D224">
        <v>1.2286074036974312E-3</v>
      </c>
      <c r="M224">
        <v>43.588151704372748</v>
      </c>
      <c r="N224">
        <v>1.4644728030808007E-3</v>
      </c>
      <c r="W224">
        <v>34.381222566836698</v>
      </c>
      <c r="X224">
        <v>2.43542072826541E-3</v>
      </c>
      <c r="AG224">
        <v>48.169246374685365</v>
      </c>
      <c r="AH224">
        <v>1.2342206465128487E-3</v>
      </c>
      <c r="AQ224">
        <v>30.363926654093664</v>
      </c>
      <c r="AR224">
        <v>2.9661684080192858E-3</v>
      </c>
      <c r="BA224">
        <v>24.567352080846486</v>
      </c>
      <c r="BB224">
        <v>6.6309786411557431E-3</v>
      </c>
      <c r="BK224">
        <v>133.26211909842243</v>
      </c>
      <c r="BL224">
        <v>1.0061693781020428E-4</v>
      </c>
      <c r="BU224">
        <v>144.88192070921721</v>
      </c>
      <c r="BV224">
        <v>8.8688705655551978E-5</v>
      </c>
      <c r="CE224">
        <v>62.17239216101531</v>
      </c>
      <c r="CF224">
        <v>5.0903033201399859E-4</v>
      </c>
      <c r="CO224">
        <v>57.201413537326026</v>
      </c>
      <c r="CP224">
        <v>5.9770061256529162E-4</v>
      </c>
      <c r="CY224">
        <v>23.455792359536897</v>
      </c>
      <c r="CZ224">
        <v>1.60181065972183E-2</v>
      </c>
      <c r="DI224">
        <v>20.831686218785901</v>
      </c>
      <c r="DJ224">
        <v>9.6229415850456204E-2</v>
      </c>
      <c r="DS224">
        <v>31.909062276472405</v>
      </c>
      <c r="DT224">
        <v>3.4294556698036137E-3</v>
      </c>
    </row>
    <row r="225" spans="3:124" x14ac:dyDescent="0.25">
      <c r="C225">
        <v>50.612186973899831</v>
      </c>
      <c r="D225">
        <v>1.1951292239576797E-3</v>
      </c>
      <c r="M225">
        <v>43.777677660002048</v>
      </c>
      <c r="N225">
        <v>1.4245675546035667E-3</v>
      </c>
      <c r="W225">
        <v>34.534657831580915</v>
      </c>
      <c r="X225">
        <v>2.3586514778166775E-3</v>
      </c>
      <c r="AG225">
        <v>48.379342143679175</v>
      </c>
      <c r="AH225">
        <v>1.2017489785783487E-3</v>
      </c>
      <c r="AQ225">
        <v>30.511187664225535</v>
      </c>
      <c r="AR225">
        <v>2.8633770749242173E-3</v>
      </c>
      <c r="BA225">
        <v>24.742471167026757</v>
      </c>
      <c r="BB225">
        <v>6.2775181353759988E-3</v>
      </c>
      <c r="BK225">
        <v>133.85847120527302</v>
      </c>
      <c r="BL225">
        <v>9.9194539540343744E-5</v>
      </c>
      <c r="BU225">
        <v>145.52983127224783</v>
      </c>
      <c r="BV225">
        <v>8.7463931719104388E-5</v>
      </c>
      <c r="CE225">
        <v>62.448739229279575</v>
      </c>
      <c r="CF225">
        <v>4.9839693435827122E-4</v>
      </c>
      <c r="CO225">
        <v>57.456158493564288</v>
      </c>
      <c r="CP225">
        <v>5.8469806473655805E-4</v>
      </c>
      <c r="CY225">
        <v>23.611696703341696</v>
      </c>
      <c r="CZ225">
        <v>1.5082263814346641E-2</v>
      </c>
      <c r="DI225">
        <v>21.157674649739967</v>
      </c>
      <c r="DJ225">
        <v>9.0594442005477532E-2</v>
      </c>
      <c r="DS225">
        <v>32.051856682961812</v>
      </c>
      <c r="DT225">
        <v>3.3108147925346764E-3</v>
      </c>
    </row>
    <row r="226" spans="3:124" x14ac:dyDescent="0.25">
      <c r="C226">
        <v>50.838097713703057</v>
      </c>
      <c r="D226">
        <v>1.1625632872300673E-3</v>
      </c>
      <c r="M226">
        <v>43.967203615631348</v>
      </c>
      <c r="N226">
        <v>1.3857496795843291E-3</v>
      </c>
      <c r="W226">
        <v>34.688093096325133</v>
      </c>
      <c r="X226">
        <v>2.2842603476119455E-3</v>
      </c>
      <c r="AG226">
        <v>48.589437912672985</v>
      </c>
      <c r="AH226">
        <v>1.1701351523263201E-3</v>
      </c>
      <c r="AQ226">
        <v>30.658448674357405</v>
      </c>
      <c r="AR226">
        <v>2.7641392610063759E-3</v>
      </c>
      <c r="BA226">
        <v>24.917590253207027</v>
      </c>
      <c r="BB226">
        <v>5.9427470897289942E-3</v>
      </c>
      <c r="BK226">
        <v>134.45482331212361</v>
      </c>
      <c r="BL226">
        <v>9.7798415094778335E-5</v>
      </c>
      <c r="BU226">
        <v>146.17774183527845</v>
      </c>
      <c r="BV226">
        <v>8.6261386665076035E-5</v>
      </c>
      <c r="CE226">
        <v>62.725086297543839</v>
      </c>
      <c r="CF226">
        <v>4.8801564528339319E-4</v>
      </c>
      <c r="CO226">
        <v>57.710903449802551</v>
      </c>
      <c r="CP226">
        <v>5.7201348285100193E-4</v>
      </c>
      <c r="CY226">
        <v>23.767601047146496</v>
      </c>
      <c r="CZ226">
        <v>1.419242012751095E-2</v>
      </c>
      <c r="DI226">
        <v>21.483663080694033</v>
      </c>
      <c r="DJ226">
        <v>8.4996163712004275E-2</v>
      </c>
      <c r="DS226">
        <v>32.19465108945122</v>
      </c>
      <c r="DT226">
        <v>3.1960395516264454E-3</v>
      </c>
    </row>
    <row r="227" spans="3:124" x14ac:dyDescent="0.25">
      <c r="C227">
        <v>51.064008453506283</v>
      </c>
      <c r="D227">
        <v>1.1308847359112366E-3</v>
      </c>
      <c r="M227">
        <v>44.156729571260648</v>
      </c>
      <c r="N227">
        <v>1.3479895483106516E-3</v>
      </c>
      <c r="W227">
        <v>34.841528361069351</v>
      </c>
      <c r="X227">
        <v>2.2121753692288023E-3</v>
      </c>
      <c r="AG227">
        <v>48.799533681666794</v>
      </c>
      <c r="AH227">
        <v>1.1393563822207841E-3</v>
      </c>
      <c r="AQ227">
        <v>30.805709684489276</v>
      </c>
      <c r="AR227">
        <v>2.6683327124744595E-3</v>
      </c>
      <c r="BA227">
        <v>25.092709339387298</v>
      </c>
      <c r="BB227">
        <v>5.6256930912852053E-3</v>
      </c>
      <c r="BK227">
        <v>135.0511754189742</v>
      </c>
      <c r="BL227">
        <v>9.6427966386942763E-5</v>
      </c>
      <c r="BU227">
        <v>146.82565239830907</v>
      </c>
      <c r="BV227">
        <v>8.5080571528763977E-5</v>
      </c>
      <c r="CE227">
        <v>63.001433365808104</v>
      </c>
      <c r="CF227">
        <v>4.7787975962109477E-4</v>
      </c>
      <c r="CO227">
        <v>57.965648406040813</v>
      </c>
      <c r="CP227">
        <v>5.5963821444589745E-4</v>
      </c>
      <c r="CY227">
        <v>23.923505390951295</v>
      </c>
      <c r="CZ227">
        <v>1.3346916903141557E-2</v>
      </c>
      <c r="DI227">
        <v>21.809651511648099</v>
      </c>
      <c r="DJ227">
        <v>7.9459772504140061E-2</v>
      </c>
      <c r="DS227">
        <v>32.337445495940628</v>
      </c>
      <c r="DT227">
        <v>3.0850135473094835E-3</v>
      </c>
    </row>
    <row r="228" spans="3:124" x14ac:dyDescent="0.25">
      <c r="C228">
        <v>51.289919193309508</v>
      </c>
      <c r="D228">
        <v>1.1000693897397569E-3</v>
      </c>
      <c r="M228">
        <v>44.346255526889948</v>
      </c>
      <c r="N228">
        <v>1.3112583384466722E-3</v>
      </c>
      <c r="W228">
        <v>34.994963625813568</v>
      </c>
      <c r="X228">
        <v>2.1423266817526231E-3</v>
      </c>
      <c r="AG228">
        <v>49.009629450660604</v>
      </c>
      <c r="AH228">
        <v>1.1093904923566297E-3</v>
      </c>
      <c r="AQ228">
        <v>30.952970694621147</v>
      </c>
      <c r="AR228">
        <v>2.5758393410169294E-3</v>
      </c>
      <c r="BA228">
        <v>25.267828425567568</v>
      </c>
      <c r="BB228">
        <v>5.3254326689862299E-3</v>
      </c>
      <c r="BK228">
        <v>135.64752752582478</v>
      </c>
      <c r="BL228">
        <v>9.5082611486689255E-5</v>
      </c>
      <c r="BU228">
        <v>147.4735629613397</v>
      </c>
      <c r="BV228">
        <v>8.3921000668948998E-5</v>
      </c>
      <c r="CE228">
        <v>63.277780434072369</v>
      </c>
      <c r="CF228">
        <v>4.679827702395961E-4</v>
      </c>
      <c r="CO228">
        <v>58.220393362279076</v>
      </c>
      <c r="CP228">
        <v>5.475638667390688E-4</v>
      </c>
      <c r="CY228">
        <v>24.079409734756094</v>
      </c>
      <c r="CZ228">
        <v>1.254411499181423E-2</v>
      </c>
      <c r="DI228">
        <v>22.135639942602165</v>
      </c>
      <c r="DJ228">
        <v>7.4009889105894539E-2</v>
      </c>
      <c r="DS228">
        <v>32.480239902430036</v>
      </c>
      <c r="DT228">
        <v>2.9776235076915936E-3</v>
      </c>
    </row>
    <row r="229" spans="3:124" x14ac:dyDescent="0.25">
      <c r="C229">
        <v>51.515829933112734</v>
      </c>
      <c r="D229">
        <v>1.0700937273393242E-3</v>
      </c>
      <c r="M229">
        <v>44.535781482519248</v>
      </c>
      <c r="N229">
        <v>1.2755280130329922E-3</v>
      </c>
      <c r="W229">
        <v>35.148398890557786</v>
      </c>
      <c r="X229">
        <v>2.0746464730551977E-3</v>
      </c>
      <c r="AG229">
        <v>49.219725219654414</v>
      </c>
      <c r="AH229">
        <v>1.0802158999849447E-3</v>
      </c>
      <c r="AQ229">
        <v>31.100231704753018</v>
      </c>
      <c r="AR229">
        <v>2.4865450846513681E-3</v>
      </c>
      <c r="BA229">
        <v>25.442947511747839</v>
      </c>
      <c r="BB229">
        <v>5.0410890046906423E-3</v>
      </c>
      <c r="BK229">
        <v>136.24387963267537</v>
      </c>
      <c r="BL229">
        <v>9.3761784115855862E-5</v>
      </c>
      <c r="BU229">
        <v>148.12147352437032</v>
      </c>
      <c r="BV229">
        <v>8.2782201355978828E-5</v>
      </c>
      <c r="CE229">
        <v>63.554127502336634</v>
      </c>
      <c r="CF229">
        <v>4.5831836160530862E-4</v>
      </c>
      <c r="CO229">
        <v>58.475138318517338</v>
      </c>
      <c r="CP229">
        <v>5.3578229810059559E-4</v>
      </c>
      <c r="CY229">
        <v>24.235314078560894</v>
      </c>
      <c r="CZ229">
        <v>1.1782397452581627E-2</v>
      </c>
      <c r="DI229">
        <v>22.461628373556231</v>
      </c>
      <c r="DJ229">
        <v>6.8670284284843869E-2</v>
      </c>
      <c r="DS229">
        <v>32.623034308919443</v>
      </c>
      <c r="DT229">
        <v>2.8737592195620305E-3</v>
      </c>
    </row>
    <row r="230" spans="3:124" x14ac:dyDescent="0.25">
      <c r="C230">
        <v>51.741740672915959</v>
      </c>
      <c r="D230">
        <v>1.0409348682648674E-3</v>
      </c>
      <c r="M230">
        <v>44.725307438148548</v>
      </c>
      <c r="N230">
        <v>1.2407712990860514E-3</v>
      </c>
      <c r="W230">
        <v>35.301834155302004</v>
      </c>
      <c r="X230">
        <v>2.009068922577711E-3</v>
      </c>
      <c r="AG230">
        <v>49.429820988648224</v>
      </c>
      <c r="AH230">
        <v>1.051811599489872E-3</v>
      </c>
      <c r="AQ230">
        <v>31.247492714884888</v>
      </c>
      <c r="AR230">
        <v>2.4003397730303615E-3</v>
      </c>
      <c r="BA230">
        <v>25.618066597928109</v>
      </c>
      <c r="BB230">
        <v>4.7718297324729798E-3</v>
      </c>
      <c r="BK230">
        <v>136.84023173952596</v>
      </c>
      <c r="BL230">
        <v>9.2464933161687517E-5</v>
      </c>
      <c r="BU230">
        <v>148.76938408740094</v>
      </c>
      <c r="BV230">
        <v>8.1663713374305463E-5</v>
      </c>
      <c r="CE230">
        <v>63.830474570600899</v>
      </c>
      <c r="CF230">
        <v>4.4888040357314888E-4</v>
      </c>
      <c r="CO230">
        <v>58.729883274755601</v>
      </c>
      <c r="CP230">
        <v>5.2428560982885656E-4</v>
      </c>
      <c r="CY230">
        <v>24.391218422365693</v>
      </c>
      <c r="CZ230">
        <v>1.1060172048484735E-2</v>
      </c>
      <c r="DI230">
        <v>22.787616804510296</v>
      </c>
      <c r="DJ230">
        <v>6.3463603131946933E-2</v>
      </c>
      <c r="DS230">
        <v>32.765828715408851</v>
      </c>
      <c r="DT230">
        <v>2.7733134601241462E-3</v>
      </c>
    </row>
    <row r="231" spans="3:124" x14ac:dyDescent="0.25">
      <c r="C231">
        <v>51.967651412719185</v>
      </c>
      <c r="D231">
        <v>1.0125705555378965E-3</v>
      </c>
      <c r="M231">
        <v>44.914833393777847</v>
      </c>
      <c r="N231">
        <v>1.2069616667806306E-3</v>
      </c>
      <c r="W231">
        <v>35.455269420046221</v>
      </c>
      <c r="X231">
        <v>1.9455301455856666E-3</v>
      </c>
      <c r="AG231">
        <v>49.639916757642034</v>
      </c>
      <c r="AH231">
        <v>1.0241571468043707E-3</v>
      </c>
      <c r="AQ231">
        <v>31.394753725016759</v>
      </c>
      <c r="AR231">
        <v>2.3171169970746782E-3</v>
      </c>
      <c r="BA231">
        <v>25.79318568410838</v>
      </c>
      <c r="BB231">
        <v>4.5168648249235841E-3</v>
      </c>
      <c r="BK231">
        <v>137.43658384637655</v>
      </c>
      <c r="BL231">
        <v>9.1191522207399869E-5</v>
      </c>
      <c r="BU231">
        <v>149.41729465043156</v>
      </c>
      <c r="BV231">
        <v>8.0565088638909525E-5</v>
      </c>
      <c r="CE231">
        <v>64.106821638865171</v>
      </c>
      <c r="CF231">
        <v>4.3966294539669258E-4</v>
      </c>
      <c r="CO231">
        <v>58.984628230993863</v>
      </c>
      <c r="CP231">
        <v>5.1306613821920427E-4</v>
      </c>
      <c r="CY231">
        <v>24.547122766170492</v>
      </c>
      <c r="CZ231">
        <v>1.0375873518136401E-2</v>
      </c>
      <c r="DI231">
        <v>23.113605235464362</v>
      </c>
      <c r="DJ231">
        <v>5.8411098215133829E-2</v>
      </c>
      <c r="DS231">
        <v>32.908623121898259</v>
      </c>
      <c r="DT231">
        <v>2.6761819296714745E-3</v>
      </c>
    </row>
    <row r="232" spans="3:124" x14ac:dyDescent="0.25">
      <c r="C232">
        <v>52.193562152522411</v>
      </c>
      <c r="D232">
        <v>9.8497913865772764E-4</v>
      </c>
      <c r="M232">
        <v>45.104359349407147</v>
      </c>
      <c r="N232">
        <v>1.174073309199625E-3</v>
      </c>
      <c r="W232">
        <v>35.608704684790439</v>
      </c>
      <c r="X232">
        <v>1.8839681388636968E-3</v>
      </c>
      <c r="AG232">
        <v>49.850012526635844</v>
      </c>
      <c r="AH232">
        <v>9.9723264425260268E-4</v>
      </c>
      <c r="AQ232">
        <v>31.54201473514863</v>
      </c>
      <c r="AR232">
        <v>2.2367739828072193E-3</v>
      </c>
      <c r="BA232">
        <v>25.96830477028865</v>
      </c>
      <c r="BB232">
        <v>4.2754445649212363E-3</v>
      </c>
      <c r="BK232">
        <v>138.03293595322714</v>
      </c>
      <c r="BL232">
        <v>8.9941029079218415E-5</v>
      </c>
      <c r="BU232">
        <v>150.06520521346218</v>
      </c>
      <c r="BV232">
        <v>7.9485890825069881E-5</v>
      </c>
      <c r="CE232">
        <v>64.383168707129443</v>
      </c>
      <c r="CF232">
        <v>4.3066020994971026E-4</v>
      </c>
      <c r="CO232">
        <v>59.239373187232125</v>
      </c>
      <c r="CP232">
        <v>5.0211644691399338E-4</v>
      </c>
      <c r="CY232">
        <v>24.703027109975292</v>
      </c>
      <c r="CZ232">
        <v>9.7279656289013059E-3</v>
      </c>
      <c r="DI232">
        <v>23.439593666418428</v>
      </c>
      <c r="DJ232">
        <v>5.3532377224271496E-2</v>
      </c>
      <c r="DS232">
        <v>33.051417528387667</v>
      </c>
      <c r="DT232">
        <v>2.5822631852203781E-3</v>
      </c>
    </row>
    <row r="233" spans="3:124" x14ac:dyDescent="0.25">
      <c r="C233">
        <v>52.419472892325636</v>
      </c>
      <c r="D233">
        <v>9.5813955707564299E-4</v>
      </c>
      <c r="M233">
        <v>45.293885305036447</v>
      </c>
      <c r="N233">
        <v>1.1420811226356014E-3</v>
      </c>
      <c r="W233">
        <v>35.762139949534657</v>
      </c>
      <c r="X233">
        <v>1.8243227278186263E-3</v>
      </c>
      <c r="AG233">
        <v>50.060108295629654</v>
      </c>
      <c r="AH233">
        <v>9.7101872580705067E-4</v>
      </c>
      <c r="AQ233">
        <v>31.689275745280501</v>
      </c>
      <c r="AR233">
        <v>2.1592114692640845E-3</v>
      </c>
      <c r="BA233">
        <v>26.143423856468921</v>
      </c>
      <c r="BB233">
        <v>4.046857601122133E-3</v>
      </c>
      <c r="BK233">
        <v>138.62928806007773</v>
      </c>
      <c r="BL233">
        <v>8.8712945409239041E-5</v>
      </c>
      <c r="BU233">
        <v>150.7131157764928</v>
      </c>
      <c r="BV233">
        <v>7.8425695010958665E-5</v>
      </c>
      <c r="CE233">
        <v>64.659515775393714</v>
      </c>
      <c r="CF233">
        <v>4.2186658815098382E-4</v>
      </c>
      <c r="CO233">
        <v>59.494118143470388</v>
      </c>
      <c r="CP233">
        <v>4.9142931952323571E-4</v>
      </c>
      <c r="CY233">
        <v>24.858931453780091</v>
      </c>
      <c r="CZ233">
        <v>9.1149430177648021E-3</v>
      </c>
      <c r="DI233">
        <v>23.765582097372494</v>
      </c>
      <c r="DJ233">
        <v>4.8845170747249984E-2</v>
      </c>
      <c r="DS233">
        <v>33.194211934877075</v>
      </c>
      <c r="DT233">
        <v>2.4914585751109322E-3</v>
      </c>
    </row>
    <row r="234" spans="3:124" x14ac:dyDescent="0.25">
      <c r="C234">
        <v>52.645383632128862</v>
      </c>
      <c r="D234">
        <v>9.3203132411936172E-4</v>
      </c>
      <c r="M234">
        <v>45.483411260665747</v>
      </c>
      <c r="N234">
        <v>1.1109606874291178E-3</v>
      </c>
      <c r="W234">
        <v>35.915575214278874</v>
      </c>
      <c r="X234">
        <v>1.7665355149595805E-3</v>
      </c>
      <c r="AG234">
        <v>50.270204064623464</v>
      </c>
      <c r="AH234">
        <v>9.4549654274877983E-4</v>
      </c>
      <c r="AQ234">
        <v>31.836536755412371</v>
      </c>
      <c r="AR234">
        <v>2.0843335903618252E-3</v>
      </c>
      <c r="BA234">
        <v>26.318542942649191</v>
      </c>
      <c r="BB234">
        <v>3.8304290852222422E-3</v>
      </c>
      <c r="BK234">
        <v>139.22564016692832</v>
      </c>
      <c r="BL234">
        <v>8.7506776213500551E-5</v>
      </c>
      <c r="BU234">
        <v>151.36102633952342</v>
      </c>
      <c r="BV234">
        <v>7.7384087332566393E-5</v>
      </c>
      <c r="CE234">
        <v>64.935862843657986</v>
      </c>
      <c r="CF234">
        <v>4.13276633584672E-4</v>
      </c>
      <c r="CO234">
        <v>59.74886309970865</v>
      </c>
      <c r="CP234">
        <v>4.8099775250548142E-4</v>
      </c>
      <c r="CY234">
        <v>25.01483579758489</v>
      </c>
      <c r="CZ234">
        <v>8.5353328264873626E-3</v>
      </c>
      <c r="DI234">
        <v>24.09157052832656</v>
      </c>
      <c r="DJ234">
        <v>4.4365125674561814E-2</v>
      </c>
      <c r="DS234">
        <v>33.337006341366482</v>
      </c>
      <c r="DT234">
        <v>2.4036721745860053E-3</v>
      </c>
    </row>
    <row r="235" spans="3:124" x14ac:dyDescent="0.25">
      <c r="C235">
        <v>52.871294371932088</v>
      </c>
      <c r="D235">
        <v>9.0663451135554105E-4</v>
      </c>
      <c r="M235">
        <v>45.672937216295047</v>
      </c>
      <c r="N235">
        <v>1.0806882493291847E-3</v>
      </c>
      <c r="W235">
        <v>36.069010479023092</v>
      </c>
      <c r="X235">
        <v>1.7105498297243272E-3</v>
      </c>
      <c r="AG235">
        <v>50.480299833617273</v>
      </c>
      <c r="AH235">
        <v>9.2064774971962213E-4</v>
      </c>
      <c r="AQ235">
        <v>31.983797765544242</v>
      </c>
      <c r="AR235">
        <v>2.0120477606027768E-3</v>
      </c>
      <c r="BA235">
        <v>26.493662028829462</v>
      </c>
      <c r="BB235">
        <v>3.6255188889007185E-3</v>
      </c>
      <c r="BK235">
        <v>139.8219922737789</v>
      </c>
      <c r="BL235">
        <v>8.6322039484672074E-5</v>
      </c>
      <c r="BU235">
        <v>152.00893690255404</v>
      </c>
      <c r="BV235">
        <v>7.6360664650480114E-5</v>
      </c>
      <c r="CE235">
        <v>65.212209911922258</v>
      </c>
      <c r="CF235">
        <v>4.0488505730874592E-4</v>
      </c>
      <c r="CO235">
        <v>60.003608055946913</v>
      </c>
      <c r="CP235">
        <v>4.7081494829907507E-4</v>
      </c>
      <c r="CY235">
        <v>25.17074014138969</v>
      </c>
      <c r="CZ235">
        <v>7.9876961380832001E-3</v>
      </c>
      <c r="DI235">
        <v>24.417558959280626</v>
      </c>
      <c r="DJ235">
        <v>4.0105629410800606E-2</v>
      </c>
      <c r="DS235">
        <v>33.47980074785589</v>
      </c>
      <c r="DT235">
        <v>2.3188107223570654E-3</v>
      </c>
    </row>
    <row r="236" spans="3:124" x14ac:dyDescent="0.25">
      <c r="C236">
        <v>53.097205111735313</v>
      </c>
      <c r="D236">
        <v>8.8192973337839517E-4</v>
      </c>
      <c r="M236">
        <v>45.862463171924347</v>
      </c>
      <c r="N236">
        <v>1.0512407013616252E-3</v>
      </c>
      <c r="W236">
        <v>36.22244574376731</v>
      </c>
      <c r="X236">
        <v>1.6563106796215232E-3</v>
      </c>
      <c r="AG236">
        <v>50.690395602611083</v>
      </c>
      <c r="AH236">
        <v>8.964544911553553E-4</v>
      </c>
      <c r="AQ236">
        <v>32.131058775676117</v>
      </c>
      <c r="AR236">
        <v>1.9422645645031853E-3</v>
      </c>
      <c r="BA236">
        <v>26.668781115009732</v>
      </c>
      <c r="BB236">
        <v>3.4315198982350693E-3</v>
      </c>
      <c r="BK236">
        <v>140.41834438062949</v>
      </c>
      <c r="BL236">
        <v>8.5158265798794609E-5</v>
      </c>
      <c r="BU236">
        <v>152.65684746558466</v>
      </c>
      <c r="BV236">
        <v>7.535503422806072E-5</v>
      </c>
      <c r="CE236">
        <v>65.48855698018653</v>
      </c>
      <c r="CF236">
        <v>3.9668672284440401E-4</v>
      </c>
      <c r="CO236">
        <v>60.258353012185175</v>
      </c>
      <c r="CP236">
        <v>4.6087430869424351E-4</v>
      </c>
      <c r="CY236">
        <v>25.326644485194489</v>
      </c>
      <c r="CZ236">
        <v>7.4706292220428228E-3</v>
      </c>
      <c r="DI236">
        <v>24.743547390234692</v>
      </c>
      <c r="DJ236">
        <v>3.6077669569734142E-2</v>
      </c>
      <c r="DS236">
        <v>33.622595154345298</v>
      </c>
      <c r="DT236">
        <v>2.2367835581637713E-3</v>
      </c>
    </row>
    <row r="237" spans="3:124" x14ac:dyDescent="0.25">
      <c r="C237">
        <v>53.323115851538539</v>
      </c>
      <c r="D237">
        <v>8.5789813301279582E-4</v>
      </c>
      <c r="M237">
        <v>46.051989127553647</v>
      </c>
      <c r="N237">
        <v>1.0225955661915022E-3</v>
      </c>
      <c r="W237">
        <v>36.375881008511527</v>
      </c>
      <c r="X237">
        <v>1.6037647026589344E-3</v>
      </c>
      <c r="AG237">
        <v>50.900491371604893</v>
      </c>
      <c r="AH237">
        <v>8.728993880892824E-4</v>
      </c>
      <c r="AQ237">
        <v>32.278319785807987</v>
      </c>
      <c r="AR237">
        <v>1.8748976496315982E-3</v>
      </c>
      <c r="BA237">
        <v>26.843900201190003</v>
      </c>
      <c r="BB237">
        <v>3.2478563832904982E-3</v>
      </c>
      <c r="BK237">
        <v>141.01469648748008</v>
      </c>
      <c r="BL237">
        <v>8.4014997935531695E-5</v>
      </c>
      <c r="BU237">
        <v>153.30475802861528</v>
      </c>
      <c r="BV237">
        <v>7.4366813420582178E-5</v>
      </c>
      <c r="CE237">
        <v>65.764904048450802</v>
      </c>
      <c r="CF237">
        <v>3.8867664133959207E-4</v>
      </c>
      <c r="CO237">
        <v>60.513097968423438</v>
      </c>
      <c r="CP237">
        <v>4.5116942843690451E-4</v>
      </c>
      <c r="CY237">
        <v>25.482548828999288</v>
      </c>
      <c r="CZ237">
        <v>6.9827645960410167E-3</v>
      </c>
      <c r="DI237">
        <v>25.069535821188758</v>
      </c>
      <c r="DJ237">
        <v>3.2289733145714539E-2</v>
      </c>
      <c r="DS237">
        <v>33.765389560834706</v>
      </c>
      <c r="DT237">
        <v>2.1575025613331583E-3</v>
      </c>
    </row>
    <row r="238" spans="3:124" x14ac:dyDescent="0.25">
      <c r="C238">
        <v>53.549026591341764</v>
      </c>
      <c r="D238">
        <v>8.3452136692057917E-4</v>
      </c>
      <c r="M238">
        <v>46.241515083182946</v>
      </c>
      <c r="N238">
        <v>9.9473097896615671E-4</v>
      </c>
      <c r="W238">
        <v>36.529316273255745</v>
      </c>
      <c r="X238">
        <v>1.5528601210281769E-3</v>
      </c>
      <c r="AG238">
        <v>51.110587140598703</v>
      </c>
      <c r="AH238">
        <v>8.4996552531590552E-4</v>
      </c>
      <c r="AQ238">
        <v>32.425580795939858</v>
      </c>
      <c r="AR238">
        <v>1.8098636231477568E-3</v>
      </c>
      <c r="BA238">
        <v>27.019019287370273</v>
      </c>
      <c r="BB238">
        <v>3.0739824405223936E-3</v>
      </c>
      <c r="BK238">
        <v>141.61104859433067</v>
      </c>
      <c r="BL238">
        <v>8.289179051141245E-5</v>
      </c>
      <c r="BU238">
        <v>153.9526685916459</v>
      </c>
      <c r="BV238">
        <v>7.3395629374917089E-5</v>
      </c>
      <c r="CE238">
        <v>66.041251116715074</v>
      </c>
      <c r="CF238">
        <v>3.8084996690007086E-4</v>
      </c>
      <c r="CO238">
        <v>60.7678429246617</v>
      </c>
      <c r="CP238">
        <v>4.4169408905545519E-4</v>
      </c>
      <c r="CY238">
        <v>25.638453172804088</v>
      </c>
      <c r="CZ238">
        <v>6.5227719121367413E-3</v>
      </c>
      <c r="DI238">
        <v>25.395524252142824</v>
      </c>
      <c r="DJ238">
        <v>2.8747748296746131E-2</v>
      </c>
      <c r="DS238">
        <v>33.908183967324113</v>
      </c>
      <c r="DT238">
        <v>2.0808820903427641E-3</v>
      </c>
    </row>
    <row r="239" spans="3:124" x14ac:dyDescent="0.25">
      <c r="C239">
        <v>53.77493733114499</v>
      </c>
      <c r="D239">
        <v>8.1178159159906349E-4</v>
      </c>
      <c r="M239">
        <v>46.431041038812246</v>
      </c>
      <c r="N239">
        <v>9.6762567062574868E-4</v>
      </c>
      <c r="W239">
        <v>36.682751537999962</v>
      </c>
      <c r="X239">
        <v>1.5035466960170065E-3</v>
      </c>
      <c r="AG239">
        <v>51.320682909592513</v>
      </c>
      <c r="AH239">
        <v>8.2763643890469089E-4</v>
      </c>
      <c r="AQ239">
        <v>32.572841806071729</v>
      </c>
      <c r="AR239">
        <v>1.7470819517350401E-3</v>
      </c>
      <c r="BA239">
        <v>27.194138373550544</v>
      </c>
      <c r="BB239">
        <v>2.9093805055892224E-3</v>
      </c>
      <c r="BK239">
        <v>142.20740070118126</v>
      </c>
      <c r="BL239">
        <v>8.1788209625571293E-5</v>
      </c>
      <c r="BU239">
        <v>154.60057915467652</v>
      </c>
      <c r="BV239">
        <v>7.2441118739366124E-5</v>
      </c>
      <c r="CE239">
        <v>66.317598184979346</v>
      </c>
      <c r="CF239">
        <v>3.7320199208175277E-4</v>
      </c>
      <c r="CO239">
        <v>61.022587880899962</v>
      </c>
      <c r="CP239">
        <v>4.3244225290214357E-4</v>
      </c>
      <c r="CY239">
        <v>25.794357516608887</v>
      </c>
      <c r="CZ239">
        <v>6.0893586756814331E-3</v>
      </c>
      <c r="DI239">
        <v>25.72151268309689</v>
      </c>
      <c r="DJ239">
        <v>2.5455070860609986E-2</v>
      </c>
      <c r="DS239">
        <v>34.050978373813521</v>
      </c>
      <c r="DT239">
        <v>2.0068389233910034E-3</v>
      </c>
    </row>
    <row r="240" spans="3:124" x14ac:dyDescent="0.25">
      <c r="C240">
        <v>54.000848070948216</v>
      </c>
      <c r="D240">
        <v>7.8966144976108643E-4</v>
      </c>
      <c r="M240">
        <v>46.620566994441546</v>
      </c>
      <c r="N240">
        <v>9.4125895166856399E-4</v>
      </c>
      <c r="W240">
        <v>36.83618680274418</v>
      </c>
      <c r="X240">
        <v>1.4557756841205897E-3</v>
      </c>
      <c r="AG240">
        <v>51.530778678586323</v>
      </c>
      <c r="AH240">
        <v>8.0589610405420672E-4</v>
      </c>
      <c r="AQ240">
        <v>32.7201028162036</v>
      </c>
      <c r="AR240">
        <v>1.6864748648221361E-3</v>
      </c>
      <c r="BA240">
        <v>27.369257459730814</v>
      </c>
      <c r="BB240">
        <v>2.7535599341502021E-3</v>
      </c>
      <c r="BK240">
        <v>142.80375280803185</v>
      </c>
      <c r="BL240">
        <v>8.0703832517506758E-5</v>
      </c>
      <c r="BU240">
        <v>155.24848971770714</v>
      </c>
      <c r="BV240">
        <v>7.1502927383250442E-5</v>
      </c>
      <c r="CE240">
        <v>66.593945253243618</v>
      </c>
      <c r="CF240">
        <v>3.6572814353823968E-4</v>
      </c>
      <c r="CO240">
        <v>61.277332837138225</v>
      </c>
      <c r="CP240">
        <v>4.234080574009597E-4</v>
      </c>
      <c r="CY240">
        <v>25.950261860413686</v>
      </c>
      <c r="CZ240">
        <v>5.6812708053098158E-3</v>
      </c>
      <c r="DI240">
        <v>26.047501114050956</v>
      </c>
      <c r="DJ240">
        <v>2.2412516580842107E-2</v>
      </c>
      <c r="DS240">
        <v>34.193772780302929</v>
      </c>
      <c r="DT240">
        <v>1.9352921999767484E-3</v>
      </c>
    </row>
    <row r="241" spans="3:124" x14ac:dyDescent="0.25">
      <c r="C241">
        <v>54.226758810751441</v>
      </c>
      <c r="D241">
        <v>7.6814405708618041E-4</v>
      </c>
      <c r="M241">
        <v>46.810092950070846</v>
      </c>
      <c r="N241">
        <v>9.1561069635870873E-4</v>
      </c>
      <c r="W241">
        <v>36.989622067488398</v>
      </c>
      <c r="X241">
        <v>1.4094997943237052E-3</v>
      </c>
      <c r="AG241">
        <v>51.740874447580133</v>
      </c>
      <c r="AH241">
        <v>7.8472892327718772E-4</v>
      </c>
      <c r="AQ241">
        <v>32.86736382633547</v>
      </c>
      <c r="AR241">
        <v>1.6279672609924394E-3</v>
      </c>
      <c r="BA241">
        <v>27.544376545911085</v>
      </c>
      <c r="BB241">
        <v>2.6060556482154582E-3</v>
      </c>
      <c r="BK241">
        <v>143.40010491488243</v>
      </c>
      <c r="BL241">
        <v>7.963824723640691E-5</v>
      </c>
      <c r="BU241">
        <v>155.89640028073777</v>
      </c>
      <c r="BV241">
        <v>7.0580710125899088E-5</v>
      </c>
      <c r="CE241">
        <v>66.87029232150789</v>
      </c>
      <c r="CF241">
        <v>3.5842397781778634E-4</v>
      </c>
      <c r="CO241">
        <v>61.532077793376487</v>
      </c>
      <c r="CP241">
        <v>4.1458580949433645E-4</v>
      </c>
      <c r="CY241">
        <v>26.106166204218486</v>
      </c>
      <c r="CZ241">
        <v>5.2972930424950515E-3</v>
      </c>
      <c r="DI241">
        <v>26.373489545005022</v>
      </c>
      <c r="DJ241">
        <v>1.9618438778388887E-2</v>
      </c>
      <c r="DS241">
        <v>34.336567186792337</v>
      </c>
      <c r="DT241">
        <v>1.8661633634891638E-3</v>
      </c>
    </row>
    <row r="242" spans="3:124" x14ac:dyDescent="0.25">
      <c r="C242">
        <v>54.452669550554667</v>
      </c>
      <c r="D242">
        <v>7.4721298933275236E-4</v>
      </c>
      <c r="M242">
        <v>46.999618905700146</v>
      </c>
      <c r="N242">
        <v>8.9066132736411656E-4</v>
      </c>
      <c r="W242">
        <v>37.143057332232615</v>
      </c>
      <c r="X242">
        <v>1.3646731465262901E-3</v>
      </c>
      <c r="AG242">
        <v>51.950970216573943</v>
      </c>
      <c r="AH242">
        <v>7.641197149073492E-4</v>
      </c>
      <c r="AQ242">
        <v>33.014624836467341</v>
      </c>
      <c r="AR242">
        <v>1.5714866174822196E-3</v>
      </c>
      <c r="BA242">
        <v>27.719495632091355</v>
      </c>
      <c r="BB242">
        <v>2.466426845623617E-3</v>
      </c>
      <c r="BK242">
        <v>143.99645702173302</v>
      </c>
      <c r="BL242">
        <v>7.8591052321600672E-5</v>
      </c>
      <c r="BU242">
        <v>156.54431084376839</v>
      </c>
      <c r="BV242">
        <v>6.9674130474678788E-5</v>
      </c>
      <c r="CE242">
        <v>67.146639389772162</v>
      </c>
      <c r="CF242">
        <v>3.5128517730410977E-4</v>
      </c>
      <c r="CO242">
        <v>61.78682274961475</v>
      </c>
      <c r="CP242">
        <v>4.0596998028121596E-4</v>
      </c>
      <c r="CY242">
        <v>26.262070548023285</v>
      </c>
      <c r="CZ242">
        <v>4.9362492192107661E-3</v>
      </c>
      <c r="DI242">
        <v>26.699477975959088</v>
      </c>
      <c r="DJ242">
        <v>1.7068849909452885E-2</v>
      </c>
      <c r="DS242">
        <v>34.479361593281745</v>
      </c>
      <c r="DT242">
        <v>1.7993761048076195E-3</v>
      </c>
    </row>
    <row r="243" spans="3:124" x14ac:dyDescent="0.25">
      <c r="C243">
        <v>54.678580290357893</v>
      </c>
      <c r="D243">
        <v>7.268522698014551E-4</v>
      </c>
      <c r="M243">
        <v>47.189144861329446</v>
      </c>
      <c r="N243">
        <v>8.663918008131558E-4</v>
      </c>
      <c r="W243">
        <v>37.296492596976833</v>
      </c>
      <c r="X243">
        <v>1.3212512310852014E-3</v>
      </c>
      <c r="AG243">
        <v>52.161065985567753</v>
      </c>
      <c r="AH243">
        <v>7.4405370191904475E-4</v>
      </c>
      <c r="AQ243">
        <v>33.161885846599212</v>
      </c>
      <c r="AR243">
        <v>1.516962902671345E-3</v>
      </c>
      <c r="BA243">
        <v>27.894614718271626</v>
      </c>
      <c r="BB243">
        <v>2.3342557702409092E-3</v>
      </c>
      <c r="BK243">
        <v>144.59280912858361</v>
      </c>
      <c r="BL243">
        <v>7.7561856493721458E-5</v>
      </c>
      <c r="BU243">
        <v>157.19222140679901</v>
      </c>
      <c r="BV243">
        <v>6.8782860371729718E-5</v>
      </c>
      <c r="CE243">
        <v>67.422986458036434</v>
      </c>
      <c r="CF243">
        <v>3.4430754629571859E-4</v>
      </c>
      <c r="CO243">
        <v>62.041567705853012</v>
      </c>
      <c r="CP243">
        <v>3.9755519983938875E-4</v>
      </c>
      <c r="CY243">
        <v>26.417974891828084</v>
      </c>
      <c r="CZ243">
        <v>4.5970023922586771E-3</v>
      </c>
      <c r="DI243">
        <v>27.025466406913154</v>
      </c>
      <c r="DJ243">
        <v>1.4757584148840684E-2</v>
      </c>
      <c r="DS243">
        <v>34.622155999771152</v>
      </c>
      <c r="DT243">
        <v>1.7348563069106166E-3</v>
      </c>
    </row>
    <row r="244" spans="3:124" x14ac:dyDescent="0.25">
      <c r="C244">
        <v>54.904491030161118</v>
      </c>
      <c r="D244">
        <v>7.0704635714015373E-4</v>
      </c>
      <c r="M244">
        <v>47.378670816958746</v>
      </c>
      <c r="N244">
        <v>8.4278359175843267E-4</v>
      </c>
      <c r="W244">
        <v>37.449927861721051</v>
      </c>
      <c r="X244">
        <v>1.2791908694455417E-3</v>
      </c>
      <c r="AG244">
        <v>52.371161754561562</v>
      </c>
      <c r="AH244">
        <v>7.2451650105109973E-4</v>
      </c>
      <c r="AQ244">
        <v>33.309146856731083</v>
      </c>
      <c r="AR244">
        <v>1.4643284914728602E-3</v>
      </c>
      <c r="BA244">
        <v>28.069733804451896</v>
      </c>
      <c r="BB244">
        <v>2.209146540505033E-3</v>
      </c>
      <c r="BK244">
        <v>145.1891612354342</v>
      </c>
      <c r="BL244">
        <v>7.6550278356178619E-5</v>
      </c>
      <c r="BU244">
        <v>157.84013196982963</v>
      </c>
      <c r="BV244">
        <v>6.7906579949082813E-5</v>
      </c>
      <c r="CE244">
        <v>67.699333526300705</v>
      </c>
      <c r="CF244">
        <v>3.3748700721862162E-4</v>
      </c>
      <c r="CO244">
        <v>62.296312662091275</v>
      </c>
      <c r="CP244">
        <v>3.8933625222523619E-4</v>
      </c>
      <c r="CY244">
        <v>26.573879235632884</v>
      </c>
      <c r="CZ244">
        <v>4.2784548527953666E-3</v>
      </c>
      <c r="DI244">
        <v>27.35145483786722</v>
      </c>
      <c r="DJ244">
        <v>1.2676496883968859E-2</v>
      </c>
      <c r="DS244">
        <v>34.76495040626056</v>
      </c>
      <c r="DT244">
        <v>1.6725319904917471E-3</v>
      </c>
    </row>
    <row r="245" spans="3:124" x14ac:dyDescent="0.25">
      <c r="C245">
        <v>55.130401769964344</v>
      </c>
      <c r="D245">
        <v>6.8778013348120464E-4</v>
      </c>
      <c r="M245">
        <v>47.568196772588045</v>
      </c>
      <c r="N245">
        <v>8.1981868003668142E-4</v>
      </c>
      <c r="W245">
        <v>37.603363126465268</v>
      </c>
      <c r="X245">
        <v>1.2384501758354049E-3</v>
      </c>
      <c r="AG245">
        <v>52.581257523555372</v>
      </c>
      <c r="AH245">
        <v>7.0549411222640848E-4</v>
      </c>
      <c r="AQ245">
        <v>33.456407866862953</v>
      </c>
      <c r="AR245">
        <v>1.4135180835303266E-3</v>
      </c>
      <c r="BA245">
        <v>28.244852890632167</v>
      </c>
      <c r="BB245">
        <v>2.0907240339746529E-3</v>
      </c>
      <c r="BK245">
        <v>145.78551334228479</v>
      </c>
      <c r="BL245">
        <v>7.5555946106554406E-5</v>
      </c>
      <c r="BU245">
        <v>158.48804253286025</v>
      </c>
      <c r="BV245">
        <v>6.7044977291850206E-5</v>
      </c>
      <c r="CE245">
        <v>67.975680594564977</v>
      </c>
      <c r="CF245">
        <v>3.3081959696750011E-4</v>
      </c>
      <c r="CO245">
        <v>62.551057618329537</v>
      </c>
      <c r="CP245">
        <v>3.8130807064434353E-4</v>
      </c>
      <c r="CY245">
        <v>26.729783579437683</v>
      </c>
      <c r="CZ245">
        <v>3.9795480195278813E-3</v>
      </c>
      <c r="DI245">
        <v>27.677443268821285</v>
      </c>
      <c r="DJ245">
        <v>1.0815695852590096E-2</v>
      </c>
      <c r="DS245">
        <v>34.907744812749968</v>
      </c>
      <c r="DT245">
        <v>1.612333260579664E-3</v>
      </c>
    </row>
    <row r="246" spans="3:124" x14ac:dyDescent="0.25">
      <c r="C246">
        <v>55.356312509767569</v>
      </c>
      <c r="D246">
        <v>6.690388929019767E-4</v>
      </c>
      <c r="M246">
        <v>47.757722728217345</v>
      </c>
      <c r="N246">
        <v>7.97479536513961E-4</v>
      </c>
      <c r="W246">
        <v>37.756798391209486</v>
      </c>
      <c r="X246">
        <v>1.198988519998307E-3</v>
      </c>
      <c r="AG246">
        <v>52.791353292549182</v>
      </c>
      <c r="AH246">
        <v>6.8697290825911873E-4</v>
      </c>
      <c r="AQ246">
        <v>33.603668876994824</v>
      </c>
      <c r="AR246">
        <v>1.3644686241343299E-3</v>
      </c>
      <c r="BA246">
        <v>28.419971976812437</v>
      </c>
      <c r="BB246">
        <v>1.978632825589988E-3</v>
      </c>
      <c r="BK246">
        <v>146.38186544913538</v>
      </c>
      <c r="BL246">
        <v>7.457849725755641E-5</v>
      </c>
      <c r="BU246">
        <v>159.13595309589087</v>
      </c>
      <c r="BV246">
        <v>6.6197748209188755E-5</v>
      </c>
      <c r="CE246">
        <v>68.252027662829249</v>
      </c>
      <c r="CF246">
        <v>3.243014633706217E-4</v>
      </c>
      <c r="CO246">
        <v>62.805802574567799</v>
      </c>
      <c r="CP246">
        <v>3.7346573278665998E-4</v>
      </c>
      <c r="CY246">
        <v>26.885687923242482</v>
      </c>
      <c r="CZ246">
        <v>3.6992622239486453E-3</v>
      </c>
      <c r="DI246">
        <v>28.003431699775351</v>
      </c>
      <c r="DJ246">
        <v>9.1637976615003159E-3</v>
      </c>
      <c r="DS246">
        <v>35.050539219239376</v>
      </c>
      <c r="DT246">
        <v>1.5541922541584695E-3</v>
      </c>
    </row>
    <row r="247" spans="3:124" x14ac:dyDescent="0.25">
      <c r="C247">
        <v>55.582223249570795</v>
      </c>
      <c r="D247">
        <v>6.5080833019980576E-4</v>
      </c>
      <c r="M247">
        <v>47.947248683846645</v>
      </c>
      <c r="N247">
        <v>7.7574910970565651E-4</v>
      </c>
      <c r="W247">
        <v>37.910233655953704</v>
      </c>
      <c r="X247">
        <v>1.1607664909381347E-3</v>
      </c>
      <c r="AG247">
        <v>53.001449061542992</v>
      </c>
      <c r="AH247">
        <v>6.6893962484145593E-4</v>
      </c>
      <c r="AQ247">
        <v>33.750929887126695</v>
      </c>
      <c r="AR247">
        <v>1.3171192277720164E-3</v>
      </c>
      <c r="BA247">
        <v>28.595091062992708</v>
      </c>
      <c r="BB247">
        <v>1.8725361774003242E-3</v>
      </c>
      <c r="BK247">
        <v>146.97821755598596</v>
      </c>
      <c r="BL247">
        <v>7.3617578367172863E-5</v>
      </c>
      <c r="BU247">
        <v>159.78386365892149</v>
      </c>
      <c r="BV247">
        <v>6.5364596012753141E-5</v>
      </c>
      <c r="CE247">
        <v>68.528374731093521</v>
      </c>
      <c r="CF247">
        <v>3.179288617739515E-4</v>
      </c>
      <c r="CO247">
        <v>63.060547530806062</v>
      </c>
      <c r="CP247">
        <v>3.6580445632014948E-4</v>
      </c>
      <c r="CY247">
        <v>27.041592267047282</v>
      </c>
      <c r="CZ247">
        <v>3.4366163958478978E-3</v>
      </c>
      <c r="DI247">
        <v>28.329420130729417</v>
      </c>
      <c r="DJ247">
        <v>7.7082026342878513E-3</v>
      </c>
      <c r="DS247">
        <v>35.193333625728783</v>
      </c>
      <c r="DT247">
        <v>1.4980430887838684E-3</v>
      </c>
    </row>
    <row r="248" spans="3:124" x14ac:dyDescent="0.25">
      <c r="C248">
        <v>55.808133989374021</v>
      </c>
      <c r="D248">
        <v>6.3307452997282752E-4</v>
      </c>
      <c r="M248">
        <v>48.136774639475945</v>
      </c>
      <c r="N248">
        <v>7.5461081276106685E-4</v>
      </c>
      <c r="W248">
        <v>38.063668920697921</v>
      </c>
      <c r="X248">
        <v>1.1237458616518287E-3</v>
      </c>
      <c r="AG248">
        <v>53.211544830536802</v>
      </c>
      <c r="AH248">
        <v>6.513813508024713E-4</v>
      </c>
      <c r="AQ248">
        <v>33.898190897258566</v>
      </c>
      <c r="AR248">
        <v>1.2714111042259801E-3</v>
      </c>
      <c r="BA248">
        <v>28.770210149172978</v>
      </c>
      <c r="BB248">
        <v>1.772115077569286E-3</v>
      </c>
      <c r="BK248">
        <v>147.57456966283655</v>
      </c>
      <c r="BL248">
        <v>7.2672844777693096E-5</v>
      </c>
      <c r="BU248">
        <v>160.43177422195211</v>
      </c>
      <c r="BV248">
        <v>6.4545231302364794E-5</v>
      </c>
      <c r="CE248">
        <v>68.804721799357793</v>
      </c>
      <c r="CF248">
        <v>3.1169815174009841E-4</v>
      </c>
      <c r="CO248">
        <v>63.315292487044324</v>
      </c>
      <c r="CP248">
        <v>3.5831959453713617E-4</v>
      </c>
      <c r="CY248">
        <v>27.197496610852081</v>
      </c>
      <c r="CZ248">
        <v>3.1906676571803586E-3</v>
      </c>
      <c r="DI248">
        <v>28.655408561683483</v>
      </c>
      <c r="DJ248">
        <v>6.4353803967302859E-3</v>
      </c>
      <c r="DS248">
        <v>35.336128032218191</v>
      </c>
      <c r="DT248">
        <v>1.4438218121898955E-3</v>
      </c>
    </row>
    <row r="249" spans="3:124" x14ac:dyDescent="0.25">
      <c r="C249">
        <v>56.034044729177246</v>
      </c>
      <c r="D249">
        <v>6.1582395599833663E-4</v>
      </c>
      <c r="M249">
        <v>48.326300595105245</v>
      </c>
      <c r="N249">
        <v>7.340485108026485E-4</v>
      </c>
      <c r="W249">
        <v>38.217104185442139</v>
      </c>
      <c r="X249">
        <v>1.0878895548255526E-3</v>
      </c>
      <c r="AG249">
        <v>53.421640599530612</v>
      </c>
      <c r="AH249">
        <v>6.3428551863120737E-4</v>
      </c>
      <c r="AQ249">
        <v>34.045451907390436</v>
      </c>
      <c r="AR249">
        <v>1.2272874871411632E-3</v>
      </c>
      <c r="BA249">
        <v>28.945329235353249</v>
      </c>
      <c r="BB249">
        <v>1.6770673265273507E-3</v>
      </c>
      <c r="BK249">
        <v>148.17092176968714</v>
      </c>
      <c r="BL249">
        <v>7.1743960363264005E-5</v>
      </c>
      <c r="BU249">
        <v>161.07968478498273</v>
      </c>
      <c r="BV249">
        <v>6.3739371758631916E-5</v>
      </c>
      <c r="CE249">
        <v>69.081068867622065</v>
      </c>
      <c r="CF249">
        <v>3.0560579385791563E-4</v>
      </c>
      <c r="CO249">
        <v>63.570037443282587</v>
      </c>
      <c r="CP249">
        <v>3.5100663214774328E-4</v>
      </c>
      <c r="CY249">
        <v>27.35340095465688</v>
      </c>
      <c r="CZ249">
        <v>2.9605108321742119E-3</v>
      </c>
      <c r="DI249">
        <v>28.981396992637549</v>
      </c>
      <c r="DJ249">
        <v>5.3311583515944626E-3</v>
      </c>
      <c r="DS249">
        <v>35.478922438707599</v>
      </c>
      <c r="DT249">
        <v>1.3914663528802104E-3</v>
      </c>
    </row>
    <row r="250" spans="3:124" x14ac:dyDescent="0.25">
      <c r="C250">
        <v>56.259955468980472</v>
      </c>
      <c r="D250">
        <v>5.9904344090058259E-4</v>
      </c>
      <c r="M250">
        <v>48.515826550734545</v>
      </c>
      <c r="N250">
        <v>7.1404650861025393E-4</v>
      </c>
      <c r="W250">
        <v>38.370539450186357</v>
      </c>
      <c r="X250">
        <v>1.0531616094705439E-3</v>
      </c>
      <c r="AG250">
        <v>53.631736368524422</v>
      </c>
      <c r="AH250">
        <v>6.1763989525699171E-4</v>
      </c>
      <c r="AQ250">
        <v>34.192712917522307</v>
      </c>
      <c r="AR250">
        <v>1.1846935649808079E-3</v>
      </c>
      <c r="BA250">
        <v>29.120448321533519</v>
      </c>
      <c r="BB250">
        <v>1.5871066682025543E-3</v>
      </c>
      <c r="BK250">
        <v>148.76727387653773</v>
      </c>
      <c r="BL250">
        <v>7.0830597285675303E-5</v>
      </c>
      <c r="BU250">
        <v>161.72759534801335</v>
      </c>
      <c r="BV250">
        <v>6.2946741942271025E-5</v>
      </c>
      <c r="CE250">
        <v>69.357415935886337</v>
      </c>
      <c r="CF250">
        <v>2.9964834665873304E-4</v>
      </c>
      <c r="CO250">
        <v>63.824782399520849</v>
      </c>
      <c r="CP250">
        <v>3.4386118121505896E-4</v>
      </c>
      <c r="CY250">
        <v>27.50930529846168</v>
      </c>
      <c r="CZ250">
        <v>2.7452778813581869E-3</v>
      </c>
      <c r="DI250">
        <v>29.307385423591615</v>
      </c>
      <c r="DJ250">
        <v>4.381005240198404E-3</v>
      </c>
      <c r="DS250">
        <v>35.621716845197007</v>
      </c>
      <c r="DT250">
        <v>1.3409164716973916E-3</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K6" sqref="K6"/>
    </sheetView>
  </sheetViews>
  <sheetFormatPr defaultRowHeight="15" x14ac:dyDescent="0.25"/>
  <sheetData>
    <row r="1" spans="1:9" x14ac:dyDescent="0.25">
      <c r="A1" s="63" t="s">
        <v>162</v>
      </c>
      <c r="I1" s="69" t="s">
        <v>164</v>
      </c>
    </row>
    <row r="2" spans="1:9" x14ac:dyDescent="0.25">
      <c r="A2" s="63" t="s">
        <v>143</v>
      </c>
    </row>
    <row r="3" spans="1:9" x14ac:dyDescent="0.25">
      <c r="A3" s="64" t="s">
        <v>144</v>
      </c>
      <c r="B3" s="64" t="s">
        <v>145</v>
      </c>
      <c r="C3" s="64" t="s">
        <v>146</v>
      </c>
      <c r="D3" s="64" t="s">
        <v>147</v>
      </c>
      <c r="E3" s="64" t="s">
        <v>148</v>
      </c>
      <c r="F3" s="64" t="s">
        <v>149</v>
      </c>
      <c r="G3" s="64" t="s">
        <v>150</v>
      </c>
      <c r="H3" s="64" t="s">
        <v>151</v>
      </c>
    </row>
    <row r="4" spans="1:9" x14ac:dyDescent="0.25">
      <c r="A4">
        <v>42</v>
      </c>
      <c r="B4" s="62">
        <v>8.1771666666666682</v>
      </c>
      <c r="C4" s="62">
        <v>6.382779140539844</v>
      </c>
      <c r="D4" s="62">
        <v>6.4889999999999999</v>
      </c>
      <c r="E4" s="62">
        <v>1.3169999999999999</v>
      </c>
      <c r="F4" s="65">
        <v>34.671999999999997</v>
      </c>
      <c r="G4" s="62">
        <v>1.9993325660452976</v>
      </c>
      <c r="H4" s="62">
        <v>6.2118883574367523</v>
      </c>
    </row>
    <row r="5" spans="1:9" x14ac:dyDescent="0.25">
      <c r="A5" s="63" t="s">
        <v>163</v>
      </c>
    </row>
    <row r="6" spans="1:9" x14ac:dyDescent="0.25">
      <c r="A6" s="64" t="s">
        <v>153</v>
      </c>
      <c r="B6" s="64" t="s">
        <v>154</v>
      </c>
      <c r="C6" s="64" t="s">
        <v>155</v>
      </c>
      <c r="D6" s="64" t="s">
        <v>156</v>
      </c>
      <c r="E6" s="64" t="s">
        <v>157</v>
      </c>
      <c r="F6" s="64" t="s">
        <v>158</v>
      </c>
      <c r="G6" s="64" t="s">
        <v>159</v>
      </c>
      <c r="H6" s="64" t="s">
        <v>160</v>
      </c>
      <c r="I6" s="64" t="s">
        <v>161</v>
      </c>
    </row>
    <row r="7" spans="1:9" x14ac:dyDescent="0.25">
      <c r="C7" s="62">
        <v>8.1771666666666682</v>
      </c>
      <c r="E7" s="67">
        <v>-130.25652012850875</v>
      </c>
      <c r="F7" s="62">
        <v>1.6727482882144287</v>
      </c>
      <c r="G7" s="68">
        <v>1.9401335066426103E-2</v>
      </c>
      <c r="H7" s="62"/>
      <c r="I7" s="67">
        <v>262.51304025701751</v>
      </c>
    </row>
  </sheetData>
  <sheetProtection algorithmName="SHA-512" hashValue="5a3F/iymwmHucKwl7+zfFE4guwSnSF27pdn1iVS4dGZNT9ShaagMmQU9hFPg350N7RWM36VHzXb+chRYR7mKTg==" saltValue="Qz32TLma6t2sOZqHDmgA3w==" spinCount="100000" sheet="1" formatCells="0" formatColumns="0" formatRows="0" insertColumns="0" insertRows="0" insertHyperlinks="0" deleteColumns="0" deleteRows="0" sort="0" autoFilter="0" pivotTables="0"/>
  <hyperlinks>
    <hyperlink ref="I1" location="'Summary 2'!A1" display="Return to Summary"/>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K6" sqref="K6"/>
    </sheetView>
  </sheetViews>
  <sheetFormatPr defaultRowHeight="15" x14ac:dyDescent="0.25"/>
  <sheetData>
    <row r="1" spans="1:9" x14ac:dyDescent="0.25">
      <c r="A1" s="63" t="s">
        <v>166</v>
      </c>
      <c r="I1" s="69" t="s">
        <v>164</v>
      </c>
    </row>
    <row r="2" spans="1:9" x14ac:dyDescent="0.25">
      <c r="A2" s="63" t="s">
        <v>143</v>
      </c>
    </row>
    <row r="3" spans="1:9" x14ac:dyDescent="0.25">
      <c r="A3" s="64" t="s">
        <v>144</v>
      </c>
      <c r="B3" s="64" t="s">
        <v>145</v>
      </c>
      <c r="C3" s="64" t="s">
        <v>146</v>
      </c>
      <c r="D3" s="64" t="s">
        <v>147</v>
      </c>
      <c r="E3" s="64" t="s">
        <v>148</v>
      </c>
      <c r="F3" s="64" t="s">
        <v>149</v>
      </c>
      <c r="G3" s="64" t="s">
        <v>150</v>
      </c>
      <c r="H3" s="64" t="s">
        <v>151</v>
      </c>
    </row>
    <row r="4" spans="1:9" x14ac:dyDescent="0.25">
      <c r="A4">
        <v>42</v>
      </c>
      <c r="B4" s="62">
        <v>8.1771666666666682</v>
      </c>
      <c r="C4" s="62">
        <v>6.382779140539844</v>
      </c>
      <c r="D4" s="62">
        <v>6.4889999999999999</v>
      </c>
      <c r="E4" s="62">
        <v>1.3169999999999999</v>
      </c>
      <c r="F4" s="65">
        <v>34.671999999999997</v>
      </c>
      <c r="G4" s="62">
        <v>1.9993325660452976</v>
      </c>
      <c r="H4" s="62">
        <v>6.2118883574367523</v>
      </c>
    </row>
    <row r="5" spans="1:9" x14ac:dyDescent="0.25">
      <c r="A5" s="63" t="s">
        <v>163</v>
      </c>
    </row>
    <row r="6" spans="1:9" x14ac:dyDescent="0.25">
      <c r="A6" s="64" t="s">
        <v>153</v>
      </c>
      <c r="B6" s="64" t="s">
        <v>154</v>
      </c>
      <c r="C6" s="64" t="s">
        <v>155</v>
      </c>
      <c r="D6" s="64" t="s">
        <v>156</v>
      </c>
      <c r="E6" s="64" t="s">
        <v>157</v>
      </c>
      <c r="F6" s="64" t="s">
        <v>158</v>
      </c>
      <c r="G6" s="64" t="s">
        <v>159</v>
      </c>
      <c r="H6" s="64" t="s">
        <v>160</v>
      </c>
      <c r="I6" s="64" t="s">
        <v>161</v>
      </c>
    </row>
    <row r="7" spans="1:9" x14ac:dyDescent="0.25">
      <c r="C7" s="62">
        <v>6.8601666666666672</v>
      </c>
      <c r="D7" s="62">
        <v>1.3169999999999999</v>
      </c>
      <c r="E7" s="67">
        <v>-122.88073294875518</v>
      </c>
      <c r="F7" s="62">
        <v>0.55506370514840597</v>
      </c>
      <c r="G7" s="68">
        <v>0.37856119162556034</v>
      </c>
      <c r="H7" s="62">
        <v>1.2264507581894428E-4</v>
      </c>
      <c r="I7" s="67">
        <v>249.76146589751036</v>
      </c>
    </row>
  </sheetData>
  <sheetProtection algorithmName="SHA-512" hashValue="UO6Gmdx9i3k2vqIqNrkacFoM8UysRVpji089A8lGiMErvfBHL8r9WgcfnthXTowrgxyt+7rCakGMFlfFSMf+sg==" saltValue="EYXngSSUY+kDxgGdvsO2Yg==" spinCount="100000" sheet="1" formatCells="0" formatColumns="0" formatRows="0" insertColumns="0" insertRows="0" insertHyperlinks="0" deleteColumns="0" deleteRows="0" sort="0" autoFilter="0" pivotTables="0"/>
  <hyperlinks>
    <hyperlink ref="I1" location="'Summary 2'!A1" display="Return to Summary"/>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C27" sqref="C27"/>
    </sheetView>
  </sheetViews>
  <sheetFormatPr defaultRowHeight="15" x14ac:dyDescent="0.25"/>
  <sheetData>
    <row r="1" spans="1:9" x14ac:dyDescent="0.25">
      <c r="A1" s="63" t="s">
        <v>168</v>
      </c>
      <c r="I1" s="69" t="s">
        <v>164</v>
      </c>
    </row>
    <row r="2" spans="1:9" x14ac:dyDescent="0.25">
      <c r="A2" s="63" t="s">
        <v>143</v>
      </c>
    </row>
    <row r="3" spans="1:9" x14ac:dyDescent="0.25">
      <c r="A3" s="64" t="s">
        <v>144</v>
      </c>
      <c r="B3" s="64" t="s">
        <v>145</v>
      </c>
      <c r="C3" s="64" t="s">
        <v>146</v>
      </c>
      <c r="D3" s="64" t="s">
        <v>147</v>
      </c>
      <c r="E3" s="64" t="s">
        <v>148</v>
      </c>
      <c r="F3" s="64" t="s">
        <v>149</v>
      </c>
      <c r="G3" s="64" t="s">
        <v>150</v>
      </c>
      <c r="H3" s="64" t="s">
        <v>151</v>
      </c>
    </row>
    <row r="4" spans="1:9" x14ac:dyDescent="0.25">
      <c r="A4">
        <v>42</v>
      </c>
      <c r="B4" s="62">
        <v>8.1771666666666682</v>
      </c>
      <c r="C4" s="62">
        <v>6.382779140539844</v>
      </c>
      <c r="D4" s="62">
        <v>6.4889999999999999</v>
      </c>
      <c r="E4" s="62">
        <v>1.3169999999999999</v>
      </c>
      <c r="F4" s="65">
        <v>34.671999999999997</v>
      </c>
      <c r="G4" s="62">
        <v>1.9993325660452976</v>
      </c>
      <c r="H4" s="62">
        <v>6.2118883574367523</v>
      </c>
    </row>
    <row r="5" spans="1:9" x14ac:dyDescent="0.25">
      <c r="A5" s="63" t="s">
        <v>163</v>
      </c>
    </row>
    <row r="6" spans="1:9" x14ac:dyDescent="0.25">
      <c r="A6" s="64" t="s">
        <v>153</v>
      </c>
      <c r="B6" s="64" t="s">
        <v>154</v>
      </c>
      <c r="C6" s="64" t="s">
        <v>155</v>
      </c>
      <c r="D6" s="64" t="s">
        <v>156</v>
      </c>
      <c r="E6" s="64" t="s">
        <v>157</v>
      </c>
      <c r="F6" s="64" t="s">
        <v>158</v>
      </c>
      <c r="G6" s="64" t="s">
        <v>159</v>
      </c>
      <c r="H6" s="64" t="s">
        <v>160</v>
      </c>
      <c r="I6" s="64" t="s">
        <v>161</v>
      </c>
    </row>
    <row r="7" spans="1:9" x14ac:dyDescent="0.25">
      <c r="B7" s="62">
        <v>1.9269499839447897</v>
      </c>
      <c r="C7" s="62">
        <v>4.2435801317098205</v>
      </c>
      <c r="E7" s="67">
        <v>-125.83290794075511</v>
      </c>
      <c r="F7" s="62">
        <v>0.23258044753445972</v>
      </c>
      <c r="G7" s="68" t="s">
        <v>169</v>
      </c>
      <c r="H7" s="62"/>
      <c r="I7" s="67">
        <v>255.66581588151021</v>
      </c>
    </row>
  </sheetData>
  <sheetProtection algorithmName="SHA-512" hashValue="xIf0XMYKTJ9OSPinuSQDCYxs6Qf4fRZ4stBEBVRLGUSyLV3gTmKOW87r81GpN6zrqxOLasWFe1cGpKJpsmouZw==" saltValue="oZPWiTQrdGuz8XrmpR0yVA==" spinCount="100000" sheet="1" formatCells="0" formatColumns="0" formatRows="0" insertColumns="0" insertRows="0" insertHyperlinks="0" deleteColumns="0" deleteRows="0" sort="0" autoFilter="0" pivotTables="0"/>
  <hyperlinks>
    <hyperlink ref="I1" location="'Summary 2'!A1" display="Return to Summary"/>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C27" sqref="C27"/>
    </sheetView>
  </sheetViews>
  <sheetFormatPr defaultRowHeight="15" x14ac:dyDescent="0.25"/>
  <sheetData>
    <row r="1" spans="1:9" x14ac:dyDescent="0.25">
      <c r="A1" s="63" t="s">
        <v>171</v>
      </c>
      <c r="I1" s="69" t="s">
        <v>164</v>
      </c>
    </row>
    <row r="2" spans="1:9" x14ac:dyDescent="0.25">
      <c r="A2" s="63" t="s">
        <v>143</v>
      </c>
    </row>
    <row r="3" spans="1:9" x14ac:dyDescent="0.25">
      <c r="A3" s="64" t="s">
        <v>144</v>
      </c>
      <c r="B3" s="64" t="s">
        <v>145</v>
      </c>
      <c r="C3" s="64" t="s">
        <v>146</v>
      </c>
      <c r="D3" s="64" t="s">
        <v>147</v>
      </c>
      <c r="E3" s="64" t="s">
        <v>148</v>
      </c>
      <c r="F3" s="64" t="s">
        <v>149</v>
      </c>
      <c r="G3" s="64" t="s">
        <v>150</v>
      </c>
      <c r="H3" s="64" t="s">
        <v>151</v>
      </c>
    </row>
    <row r="4" spans="1:9" x14ac:dyDescent="0.25">
      <c r="A4">
        <v>42</v>
      </c>
      <c r="B4" s="62">
        <v>8.1771666666666682</v>
      </c>
      <c r="C4" s="62">
        <v>6.382779140539844</v>
      </c>
      <c r="D4" s="62">
        <v>6.4889999999999999</v>
      </c>
      <c r="E4" s="62">
        <v>1.3169999999999999</v>
      </c>
      <c r="F4" s="65">
        <v>34.671999999999997</v>
      </c>
      <c r="G4" s="62">
        <v>1.9993325660452976</v>
      </c>
      <c r="H4" s="62">
        <v>6.2118883574367523</v>
      </c>
    </row>
    <row r="5" spans="1:9" x14ac:dyDescent="0.25">
      <c r="A5" s="63" t="s">
        <v>163</v>
      </c>
    </row>
    <row r="6" spans="1:9" x14ac:dyDescent="0.25">
      <c r="A6" s="64" t="s">
        <v>153</v>
      </c>
      <c r="B6" s="64" t="s">
        <v>154</v>
      </c>
      <c r="C6" s="64" t="s">
        <v>155</v>
      </c>
      <c r="D6" s="64" t="s">
        <v>156</v>
      </c>
      <c r="E6" s="64" t="s">
        <v>157</v>
      </c>
      <c r="F6" s="64" t="s">
        <v>158</v>
      </c>
      <c r="G6" s="64" t="s">
        <v>159</v>
      </c>
      <c r="H6" s="64" t="s">
        <v>160</v>
      </c>
      <c r="I6" s="64" t="s">
        <v>161</v>
      </c>
    </row>
    <row r="7" spans="1:9" x14ac:dyDescent="0.25">
      <c r="B7" s="62">
        <v>0.84862238184734895</v>
      </c>
      <c r="C7" s="62">
        <v>8.0854380151157947</v>
      </c>
      <c r="D7" s="62">
        <v>1.3156829999999999</v>
      </c>
      <c r="E7" s="67">
        <v>-122.49527425830902</v>
      </c>
      <c r="F7" s="62">
        <v>0.74716668017616428</v>
      </c>
      <c r="G7" s="68">
        <v>6.505167435032394E-2</v>
      </c>
      <c r="H7" s="62">
        <v>9.7759846773345458E-3</v>
      </c>
      <c r="I7" s="67">
        <v>250.99054851661805</v>
      </c>
    </row>
  </sheetData>
  <sheetProtection algorithmName="SHA-512" hashValue="1gQ6OQCqk0HONCEPZ/uaqX3or6eTiC/dKqBnrxynxBH26dM1VlIyUXlK0pKFVNqEQKZ6TZiH7ie5yUNkvV2RXQ==" saltValue="YVorVeeq2zbnCUxs4tpLgQ==" spinCount="100000" sheet="1" formatCells="0" formatColumns="0" formatRows="0" insertColumns="0" insertRows="0" insertHyperlinks="0" deleteColumns="0" deleteRows="0" sort="0" autoFilter="0" pivotTables="0"/>
  <hyperlinks>
    <hyperlink ref="I1" location="'Summary 2'!A1" display="Return to Summary"/>
  </hyperlink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0E42FFAC54A534FAC59404CD3E83813" ma:contentTypeVersion="13" ma:contentTypeDescription="Create a new document." ma:contentTypeScope="" ma:versionID="4118d23cd421dc6fe6ffabfc1e452814">
  <xsd:schema xmlns:xsd="http://www.w3.org/2001/XMLSchema" xmlns:xs="http://www.w3.org/2001/XMLSchema" xmlns:p="http://schemas.microsoft.com/office/2006/metadata/properties" xmlns:ns3="40f5655e-9399-4efd-8ccc-112bdec31531" xmlns:ns4="d7b07e1b-3c1c-49db-8a34-ebb2d43af587" targetNamespace="http://schemas.microsoft.com/office/2006/metadata/properties" ma:root="true" ma:fieldsID="4cd5353ae6707546078be285c0bc49d6" ns3:_="" ns4:_="">
    <xsd:import namespace="40f5655e-9399-4efd-8ccc-112bdec31531"/>
    <xsd:import namespace="d7b07e1b-3c1c-49db-8a34-ebb2d43af58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AutoKeyPoints" minOccurs="0"/>
                <xsd:element ref="ns4:MediaServiceKeyPoints" minOccurs="0"/>
                <xsd:element ref="ns4:MediaServiceGenerationTime" minOccurs="0"/>
                <xsd:element ref="ns4:MediaServiceEventHashCode"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5655e-9399-4efd-8ccc-112bdec31531"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SharingHintHash" ma:index="10" nillable="true" ma:displayName="Sharing Hint Hash"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7b07e1b-3c1c-49db-8a34-ebb2d43af587"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346CD2E-F8B1-4566-B665-1D53D930DB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5655e-9399-4efd-8ccc-112bdec31531"/>
    <ds:schemaRef ds:uri="d7b07e1b-3c1c-49db-8a34-ebb2d43af58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CC12A8E-51D6-4D5D-BBA0-AFB9476EB6AB}">
  <ds:schemaRefs>
    <ds:schemaRef ds:uri="40f5655e-9399-4efd-8ccc-112bdec31531"/>
    <ds:schemaRef ds:uri="http://purl.org/dc/terms/"/>
    <ds:schemaRef ds:uri="http://purl.org/dc/dcmitype/"/>
    <ds:schemaRef ds:uri="http://schemas.microsoft.com/office/2006/documentManagement/types"/>
    <ds:schemaRef ds:uri="http://schemas.openxmlformats.org/package/2006/metadata/core-properties"/>
    <ds:schemaRef ds:uri="http://schemas.microsoft.com/office/2006/metadata/properties"/>
    <ds:schemaRef ds:uri="http://schemas.microsoft.com/office/infopath/2007/PartnerControls"/>
    <ds:schemaRef ds:uri="http://www.w3.org/XML/1998/namespace"/>
    <ds:schemaRef ds:uri="http://purl.org/dc/elements/1.1/"/>
    <ds:schemaRef ds:uri="d7b07e1b-3c1c-49db-8a34-ebb2d43af587"/>
  </ds:schemaRefs>
</ds:datastoreItem>
</file>

<file path=customXml/itemProps3.xml><?xml version="1.0" encoding="utf-8"?>
<ds:datastoreItem xmlns:ds="http://schemas.openxmlformats.org/officeDocument/2006/customXml" ds:itemID="{AB42C79F-D37B-47E5-8174-89B9398475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WHMcNumber</vt:lpstr>
      <vt:lpstr>Authors Information</vt:lpstr>
      <vt:lpstr>Working Data</vt:lpstr>
      <vt:lpstr>Diffusion Rate List</vt:lpstr>
      <vt:lpstr>BPIDF2</vt:lpstr>
      <vt:lpstr>Exponential (2)</vt:lpstr>
      <vt:lpstr>Exponential 2P (2)</vt:lpstr>
      <vt:lpstr>Gamma (2)</vt:lpstr>
      <vt:lpstr>Gamma 3P (2)</vt:lpstr>
      <vt:lpstr>Largest (2)</vt:lpstr>
      <vt:lpstr>Logistic (2)</vt:lpstr>
      <vt:lpstr>LogLogistic  (2)</vt:lpstr>
      <vt:lpstr>LogLogistic 3P (2)</vt:lpstr>
      <vt:lpstr>Log Normal (2)</vt:lpstr>
      <vt:lpstr>Log Normal 3P (2)</vt:lpstr>
      <vt:lpstr>Normal (2)</vt:lpstr>
      <vt:lpstr>Smallest (2)</vt:lpstr>
      <vt:lpstr>Weibull (2)</vt:lpstr>
      <vt:lpstr>Summary 2</vt:lpstr>
      <vt:lpstr>BPIDF1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Parvin</dc:creator>
  <cp:lastModifiedBy>Albert Parvin</cp:lastModifiedBy>
  <dcterms:created xsi:type="dcterms:W3CDTF">2021-01-31T23:56:26Z</dcterms:created>
  <dcterms:modified xsi:type="dcterms:W3CDTF">2021-02-06T22:54:26Z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0x010100B0E42FFAC54A534FAC59404CD3E83813</vt:lpwstr>
  </property>
</Properties>
</file>