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9C69F6B5-F0C3-4A27-8597-11AD6042EFC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before sowing in 2015" sheetId="1" r:id="rId1"/>
    <sheet name="POC and MOC in 2015" sheetId="3" r:id="rId2"/>
    <sheet name="after harvest in 2016" sheetId="2" r:id="rId3"/>
    <sheet name="POC and MOC in 2016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10" i="1" l="1"/>
  <c r="H48" i="3" l="1"/>
  <c r="H47" i="3"/>
  <c r="H49" i="3" l="1"/>
  <c r="I45" i="3" s="1"/>
  <c r="O45" i="3" s="1"/>
  <c r="I21" i="3" l="1"/>
  <c r="O15" i="3" s="1"/>
  <c r="I26" i="3"/>
  <c r="O32" i="3" s="1"/>
  <c r="I28" i="3"/>
  <c r="O34" i="3" s="1"/>
  <c r="I7" i="3"/>
  <c r="O13" i="3" s="1"/>
  <c r="I31" i="3"/>
  <c r="O43" i="3" s="1"/>
  <c r="I8" i="3"/>
  <c r="O20" i="3" s="1"/>
  <c r="I32" i="3"/>
  <c r="O8" i="3" s="1"/>
  <c r="I42" i="3"/>
  <c r="O36" i="3" s="1"/>
  <c r="I22" i="3"/>
  <c r="O16" i="3" s="1"/>
  <c r="I2" i="3"/>
  <c r="O2" i="3" s="1"/>
  <c r="I24" i="3"/>
  <c r="O24" i="3" s="1"/>
  <c r="I29" i="3"/>
  <c r="O41" i="3" s="1"/>
  <c r="I27" i="3"/>
  <c r="O33" i="3" s="1"/>
  <c r="I30" i="3"/>
  <c r="O42" i="3" s="1"/>
  <c r="I11" i="3"/>
  <c r="O29" i="3" s="1"/>
  <c r="I9" i="3"/>
  <c r="O21" i="3" s="1"/>
  <c r="I33" i="3"/>
  <c r="O9" i="3" s="1"/>
  <c r="I13" i="3"/>
  <c r="O31" i="3" s="1"/>
  <c r="I37" i="3"/>
  <c r="O19" i="3" s="1"/>
  <c r="I14" i="3"/>
  <c r="O38" i="3" s="1"/>
  <c r="I38" i="3"/>
  <c r="O26" i="3" s="1"/>
  <c r="I18" i="3"/>
  <c r="O6" i="3" s="1"/>
  <c r="I23" i="3"/>
  <c r="O23" i="3" s="1"/>
  <c r="I44" i="3"/>
  <c r="O44" i="3" s="1"/>
  <c r="I4" i="3"/>
  <c r="O4" i="3" s="1"/>
  <c r="I3" i="3"/>
  <c r="O3" i="3" s="1"/>
  <c r="I10" i="3"/>
  <c r="O22" i="3" s="1"/>
  <c r="I35" i="3"/>
  <c r="O17" i="3" s="1"/>
  <c r="I12" i="3"/>
  <c r="O30" i="3" s="1"/>
  <c r="I36" i="3"/>
  <c r="O18" i="3" s="1"/>
  <c r="I16" i="3"/>
  <c r="O40" i="3" s="1"/>
  <c r="I40" i="3"/>
  <c r="O28" i="3" s="1"/>
  <c r="I17" i="3"/>
  <c r="O5" i="3" s="1"/>
  <c r="I41" i="3"/>
  <c r="O35" i="3" s="1"/>
  <c r="I46" i="3"/>
  <c r="O46" i="3" s="1"/>
  <c r="I25" i="3"/>
  <c r="O25" i="3" s="1"/>
  <c r="I5" i="3"/>
  <c r="O11" i="3" s="1"/>
  <c r="I6" i="3"/>
  <c r="O12" i="3" s="1"/>
  <c r="I34" i="3"/>
  <c r="O10" i="3" s="1"/>
  <c r="I15" i="3"/>
  <c r="O39" i="3" s="1"/>
  <c r="I39" i="3"/>
  <c r="O27" i="3" s="1"/>
  <c r="I19" i="3"/>
  <c r="O7" i="3" s="1"/>
  <c r="I43" i="3"/>
  <c r="O37" i="3" s="1"/>
  <c r="I20" i="3"/>
  <c r="O14" i="3" s="1"/>
  <c r="E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" i="2"/>
  <c r="I3" i="2" s="1"/>
  <c r="T3" i="2" s="1"/>
  <c r="H4" i="2"/>
  <c r="I4" i="2" s="1"/>
  <c r="H5" i="2"/>
  <c r="I5" i="2" s="1"/>
  <c r="T11" i="2" s="1"/>
  <c r="H6" i="2"/>
  <c r="I6" i="2" s="1"/>
  <c r="T12" i="2" s="1"/>
  <c r="H7" i="2"/>
  <c r="I7" i="2" s="1"/>
  <c r="T13" i="2" s="1"/>
  <c r="H8" i="2"/>
  <c r="I8" i="2" s="1"/>
  <c r="T20" i="2" s="1"/>
  <c r="H9" i="2"/>
  <c r="I9" i="2" s="1"/>
  <c r="T21" i="2" s="1"/>
  <c r="H10" i="2"/>
  <c r="I10" i="2" s="1"/>
  <c r="T22" i="2" s="1"/>
  <c r="H11" i="2"/>
  <c r="I11" i="2" s="1"/>
  <c r="T29" i="2" s="1"/>
  <c r="H12" i="2"/>
  <c r="I12" i="2" s="1"/>
  <c r="T30" i="2" s="1"/>
  <c r="H13" i="2"/>
  <c r="I13" i="2" s="1"/>
  <c r="T31" i="2" s="1"/>
  <c r="H14" i="2"/>
  <c r="I14" i="2" s="1"/>
  <c r="T38" i="2" s="1"/>
  <c r="H15" i="2"/>
  <c r="I15" i="2" s="1"/>
  <c r="T39" i="2" s="1"/>
  <c r="H16" i="2"/>
  <c r="I16" i="2" s="1"/>
  <c r="T40" i="2" s="1"/>
  <c r="H17" i="2"/>
  <c r="I17" i="2" s="1"/>
  <c r="H18" i="2"/>
  <c r="I18" i="2" s="1"/>
  <c r="T6" i="2" s="1"/>
  <c r="H19" i="2"/>
  <c r="I19" i="2" s="1"/>
  <c r="T7" i="2" s="1"/>
  <c r="H20" i="2"/>
  <c r="I20" i="2" s="1"/>
  <c r="T14" i="2" s="1"/>
  <c r="H21" i="2"/>
  <c r="I21" i="2" s="1"/>
  <c r="T15" i="2" s="1"/>
  <c r="H22" i="2"/>
  <c r="I22" i="2" s="1"/>
  <c r="T16" i="2" s="1"/>
  <c r="H23" i="2"/>
  <c r="I23" i="2" s="1"/>
  <c r="T23" i="2" s="1"/>
  <c r="H24" i="2"/>
  <c r="I24" i="2" s="1"/>
  <c r="T24" i="2" s="1"/>
  <c r="H25" i="2"/>
  <c r="I25" i="2" s="1"/>
  <c r="T25" i="2" s="1"/>
  <c r="H26" i="2"/>
  <c r="I26" i="2" s="1"/>
  <c r="T32" i="2" s="1"/>
  <c r="H27" i="2"/>
  <c r="I27" i="2" s="1"/>
  <c r="T33" i="2" s="1"/>
  <c r="H28" i="2"/>
  <c r="I28" i="2" s="1"/>
  <c r="T34" i="2" s="1"/>
  <c r="H29" i="2"/>
  <c r="I29" i="2" s="1"/>
  <c r="T41" i="2" s="1"/>
  <c r="H30" i="2"/>
  <c r="I30" i="2" s="1"/>
  <c r="T42" i="2" s="1"/>
  <c r="H31" i="2"/>
  <c r="I31" i="2" s="1"/>
  <c r="T43" i="2" s="1"/>
  <c r="H32" i="2"/>
  <c r="I32" i="2" s="1"/>
  <c r="T8" i="2" s="1"/>
  <c r="H33" i="2"/>
  <c r="I33" i="2" s="1"/>
  <c r="T9" i="2" s="1"/>
  <c r="H34" i="2"/>
  <c r="I34" i="2" s="1"/>
  <c r="T10" i="2" s="1"/>
  <c r="H35" i="2"/>
  <c r="I35" i="2" s="1"/>
  <c r="T17" i="2" s="1"/>
  <c r="H36" i="2"/>
  <c r="I36" i="2" s="1"/>
  <c r="H37" i="2"/>
  <c r="I37" i="2" s="1"/>
  <c r="T19" i="2" s="1"/>
  <c r="H38" i="2"/>
  <c r="I38" i="2" s="1"/>
  <c r="T26" i="2" s="1"/>
  <c r="H39" i="2"/>
  <c r="I39" i="2" s="1"/>
  <c r="T27" i="2" s="1"/>
  <c r="H40" i="2"/>
  <c r="I40" i="2" s="1"/>
  <c r="T28" i="2" s="1"/>
  <c r="H41" i="2"/>
  <c r="I41" i="2" s="1"/>
  <c r="T35" i="2" s="1"/>
  <c r="H42" i="2"/>
  <c r="I42" i="2" s="1"/>
  <c r="T36" i="2" s="1"/>
  <c r="H43" i="2"/>
  <c r="I43" i="2" s="1"/>
  <c r="T37" i="2" s="1"/>
  <c r="H44" i="2"/>
  <c r="I44" i="2" s="1"/>
  <c r="T44" i="2" s="1"/>
  <c r="H45" i="2"/>
  <c r="I45" i="2" s="1"/>
  <c r="T45" i="2" s="1"/>
  <c r="H46" i="2"/>
  <c r="I46" i="2" s="1"/>
  <c r="T46" i="2" s="1"/>
  <c r="H2" i="2"/>
  <c r="I2" i="2" s="1"/>
  <c r="T2" i="2" s="1"/>
  <c r="H46" i="1"/>
  <c r="I46" i="1" s="1"/>
  <c r="H45" i="1"/>
  <c r="I45" i="1" s="1"/>
  <c r="H44" i="1"/>
  <c r="I44" i="1" s="1"/>
  <c r="V44" i="1" s="1"/>
  <c r="H43" i="1"/>
  <c r="I43" i="1" s="1"/>
  <c r="H42" i="1"/>
  <c r="I42" i="1" s="1"/>
  <c r="V36" i="1" s="1"/>
  <c r="H41" i="1"/>
  <c r="I41" i="1" s="1"/>
  <c r="H40" i="1"/>
  <c r="I40" i="1" s="1"/>
  <c r="H39" i="1"/>
  <c r="I39" i="1" s="1"/>
  <c r="H38" i="1"/>
  <c r="I38" i="1" s="1"/>
  <c r="V26" i="1" s="1"/>
  <c r="H37" i="1"/>
  <c r="I37" i="1" s="1"/>
  <c r="H36" i="1"/>
  <c r="I36" i="1" s="1"/>
  <c r="H35" i="1"/>
  <c r="I35" i="1" s="1"/>
  <c r="V17" i="1" s="1"/>
  <c r="H34" i="1"/>
  <c r="I34" i="1" s="1"/>
  <c r="H33" i="1"/>
  <c r="I33" i="1" s="1"/>
  <c r="H32" i="1"/>
  <c r="I32" i="1" s="1"/>
  <c r="V8" i="1" s="1"/>
  <c r="H31" i="1"/>
  <c r="I31" i="1" s="1"/>
  <c r="H30" i="1"/>
  <c r="I30" i="1" s="1"/>
  <c r="H29" i="1"/>
  <c r="I29" i="1" s="1"/>
  <c r="V41" i="1" s="1"/>
  <c r="H28" i="1"/>
  <c r="I28" i="1" s="1"/>
  <c r="H27" i="1"/>
  <c r="I27" i="1" s="1"/>
  <c r="H26" i="1"/>
  <c r="I26" i="1" s="1"/>
  <c r="V32" i="1" s="1"/>
  <c r="H25" i="1"/>
  <c r="I25" i="1" s="1"/>
  <c r="H24" i="1"/>
  <c r="I24" i="1" s="1"/>
  <c r="H23" i="1"/>
  <c r="I23" i="1" s="1"/>
  <c r="V23" i="1" s="1"/>
  <c r="H22" i="1"/>
  <c r="I22" i="1" s="1"/>
  <c r="H21" i="1"/>
  <c r="I21" i="1" s="1"/>
  <c r="H20" i="1"/>
  <c r="I20" i="1" s="1"/>
  <c r="V14" i="1" s="1"/>
  <c r="H19" i="1"/>
  <c r="I19" i="1" s="1"/>
  <c r="H18" i="1"/>
  <c r="I18" i="1" s="1"/>
  <c r="H17" i="1"/>
  <c r="I17" i="1" s="1"/>
  <c r="V5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V29" i="1" s="1"/>
  <c r="I10" i="1"/>
  <c r="H9" i="1"/>
  <c r="I9" i="1" s="1"/>
  <c r="H8" i="1"/>
  <c r="I8" i="1" s="1"/>
  <c r="V20" i="1" s="1"/>
  <c r="H7" i="1"/>
  <c r="I7" i="1" s="1"/>
  <c r="H6" i="1"/>
  <c r="I6" i="1" s="1"/>
  <c r="H5" i="1"/>
  <c r="I5" i="1" s="1"/>
  <c r="V11" i="1" s="1"/>
  <c r="H4" i="1"/>
  <c r="I4" i="1" s="1"/>
  <c r="I3" i="1"/>
  <c r="H3" i="1"/>
  <c r="H2" i="1"/>
  <c r="I2" i="1" s="1"/>
  <c r="J2" i="1" l="1"/>
  <c r="W2" i="1" s="1"/>
  <c r="K2" i="1"/>
  <c r="V2" i="1"/>
  <c r="I3" i="4"/>
  <c r="O3" i="4" s="1"/>
  <c r="I11" i="4"/>
  <c r="I19" i="4"/>
  <c r="O7" i="4" s="1"/>
  <c r="I27" i="4"/>
  <c r="O33" i="4" s="1"/>
  <c r="I35" i="4"/>
  <c r="I43" i="4"/>
  <c r="O37" i="4" s="1"/>
  <c r="I4" i="4"/>
  <c r="O4" i="4" s="1"/>
  <c r="I12" i="4"/>
  <c r="O30" i="4" s="1"/>
  <c r="I20" i="4"/>
  <c r="I28" i="4"/>
  <c r="O34" i="4" s="1"/>
  <c r="I36" i="4"/>
  <c r="O18" i="4" s="1"/>
  <c r="I44" i="4"/>
  <c r="I5" i="4"/>
  <c r="I13" i="4"/>
  <c r="O31" i="4" s="1"/>
  <c r="I21" i="4"/>
  <c r="O15" i="4" s="1"/>
  <c r="I29" i="4"/>
  <c r="I37" i="4"/>
  <c r="O19" i="4" s="1"/>
  <c r="I45" i="4"/>
  <c r="O45" i="4" s="1"/>
  <c r="I6" i="4"/>
  <c r="O12" i="4" s="1"/>
  <c r="I22" i="4"/>
  <c r="O16" i="4" s="1"/>
  <c r="I30" i="4"/>
  <c r="O42" i="4" s="1"/>
  <c r="I38" i="4"/>
  <c r="I46" i="4"/>
  <c r="O46" i="4" s="1"/>
  <c r="I7" i="4"/>
  <c r="O13" i="4" s="1"/>
  <c r="I23" i="4"/>
  <c r="I39" i="4"/>
  <c r="O27" i="4" s="1"/>
  <c r="I8" i="4"/>
  <c r="I24" i="4"/>
  <c r="O24" i="4" s="1"/>
  <c r="I40" i="4"/>
  <c r="O28" i="4" s="1"/>
  <c r="I17" i="4"/>
  <c r="I33" i="4"/>
  <c r="O9" i="4" s="1"/>
  <c r="I10" i="4"/>
  <c r="O22" i="4" s="1"/>
  <c r="I26" i="4"/>
  <c r="I42" i="4"/>
  <c r="O36" i="4" s="1"/>
  <c r="I14" i="4"/>
  <c r="I15" i="4"/>
  <c r="O39" i="4" s="1"/>
  <c r="I31" i="4"/>
  <c r="O43" i="4" s="1"/>
  <c r="I2" i="4"/>
  <c r="I16" i="4"/>
  <c r="O40" i="4" s="1"/>
  <c r="I32" i="4"/>
  <c r="I9" i="4"/>
  <c r="O21" i="4" s="1"/>
  <c r="I25" i="4"/>
  <c r="O25" i="4" s="1"/>
  <c r="I41" i="4"/>
  <c r="I18" i="4"/>
  <c r="O6" i="4" s="1"/>
  <c r="I34" i="4"/>
  <c r="O10" i="4" s="1"/>
  <c r="J32" i="2"/>
  <c r="U8" i="2" s="1"/>
  <c r="T18" i="2"/>
  <c r="J36" i="2"/>
  <c r="T4" i="2"/>
  <c r="J4" i="2"/>
  <c r="L17" i="2"/>
  <c r="T5" i="2"/>
  <c r="J32" i="3"/>
  <c r="J41" i="3"/>
  <c r="K8" i="3"/>
  <c r="J14" i="3"/>
  <c r="K35" i="3"/>
  <c r="K14" i="3"/>
  <c r="J35" i="3"/>
  <c r="K44" i="3"/>
  <c r="J8" i="3"/>
  <c r="J44" i="3"/>
  <c r="K41" i="3"/>
  <c r="J29" i="3"/>
  <c r="K23" i="3"/>
  <c r="J5" i="3"/>
  <c r="J38" i="3"/>
  <c r="J23" i="3"/>
  <c r="K2" i="3"/>
  <c r="K11" i="3"/>
  <c r="J2" i="3"/>
  <c r="J11" i="3"/>
  <c r="K38" i="3"/>
  <c r="K32" i="3"/>
  <c r="K29" i="3"/>
  <c r="K26" i="3"/>
  <c r="K20" i="3"/>
  <c r="J17" i="3"/>
  <c r="J26" i="3"/>
  <c r="J20" i="3"/>
  <c r="K17" i="3"/>
  <c r="K5" i="3"/>
  <c r="J43" i="1"/>
  <c r="W37" i="1" s="1"/>
  <c r="V37" i="1"/>
  <c r="J13" i="1"/>
  <c r="W31" i="1" s="1"/>
  <c r="V31" i="1"/>
  <c r="J22" i="1"/>
  <c r="W16" i="1" s="1"/>
  <c r="V16" i="1"/>
  <c r="J30" i="1"/>
  <c r="W42" i="1" s="1"/>
  <c r="V42" i="1"/>
  <c r="J45" i="1"/>
  <c r="W45" i="1" s="1"/>
  <c r="V45" i="1"/>
  <c r="J28" i="1"/>
  <c r="W34" i="1" s="1"/>
  <c r="V34" i="1"/>
  <c r="J37" i="1"/>
  <c r="W19" i="1" s="1"/>
  <c r="V19" i="1"/>
  <c r="J14" i="1"/>
  <c r="W38" i="1" s="1"/>
  <c r="V38" i="1"/>
  <c r="J15" i="1"/>
  <c r="W39" i="1" s="1"/>
  <c r="V39" i="1"/>
  <c r="J31" i="1"/>
  <c r="W43" i="1" s="1"/>
  <c r="V43" i="1"/>
  <c r="J39" i="1"/>
  <c r="W27" i="1" s="1"/>
  <c r="V27" i="1"/>
  <c r="J46" i="1"/>
  <c r="W46" i="1" s="1"/>
  <c r="V46" i="1"/>
  <c r="J12" i="1"/>
  <c r="W30" i="1" s="1"/>
  <c r="V30" i="1"/>
  <c r="J21" i="1"/>
  <c r="W15" i="1" s="1"/>
  <c r="V15" i="1"/>
  <c r="J16" i="1"/>
  <c r="W40" i="1" s="1"/>
  <c r="V40" i="1"/>
  <c r="J40" i="1"/>
  <c r="W28" i="1" s="1"/>
  <c r="V28" i="1"/>
  <c r="J4" i="1"/>
  <c r="W4" i="1" s="1"/>
  <c r="V4" i="1"/>
  <c r="J9" i="1"/>
  <c r="W21" i="1" s="1"/>
  <c r="V21" i="1"/>
  <c r="J25" i="1"/>
  <c r="W25" i="1" s="1"/>
  <c r="V25" i="1"/>
  <c r="J33" i="1"/>
  <c r="W9" i="1" s="1"/>
  <c r="V9" i="1"/>
  <c r="J24" i="1"/>
  <c r="W24" i="1" s="1"/>
  <c r="V24" i="1"/>
  <c r="J10" i="1"/>
  <c r="W22" i="1" s="1"/>
  <c r="V22" i="1"/>
  <c r="J18" i="1"/>
  <c r="W6" i="1" s="1"/>
  <c r="V6" i="1"/>
  <c r="J34" i="1"/>
  <c r="W10" i="1" s="1"/>
  <c r="V10" i="1"/>
  <c r="J41" i="1"/>
  <c r="W35" i="1" s="1"/>
  <c r="V35" i="1"/>
  <c r="J36" i="1"/>
  <c r="W18" i="1" s="1"/>
  <c r="V18" i="1"/>
  <c r="J6" i="1"/>
  <c r="W12" i="1" s="1"/>
  <c r="V12" i="1"/>
  <c r="J7" i="1"/>
  <c r="W13" i="1" s="1"/>
  <c r="V13" i="1"/>
  <c r="J3" i="1"/>
  <c r="W3" i="1" s="1"/>
  <c r="V3" i="1"/>
  <c r="J19" i="1"/>
  <c r="W7" i="1" s="1"/>
  <c r="V7" i="1"/>
  <c r="J27" i="1"/>
  <c r="W33" i="1" s="1"/>
  <c r="V33" i="1"/>
  <c r="J31" i="2"/>
  <c r="U43" i="2" s="1"/>
  <c r="J15" i="2"/>
  <c r="U39" i="2" s="1"/>
  <c r="J8" i="2"/>
  <c r="U20" i="2" s="1"/>
  <c r="J3" i="2"/>
  <c r="K2" i="2"/>
  <c r="J43" i="2"/>
  <c r="U37" i="2" s="1"/>
  <c r="J23" i="2"/>
  <c r="U23" i="2" s="1"/>
  <c r="J35" i="2"/>
  <c r="L20" i="2"/>
  <c r="J26" i="2"/>
  <c r="U32" i="2" s="1"/>
  <c r="J18" i="2"/>
  <c r="J10" i="2"/>
  <c r="U22" i="2" s="1"/>
  <c r="J5" i="2"/>
  <c r="J46" i="2"/>
  <c r="U46" i="2" s="1"/>
  <c r="J45" i="2"/>
  <c r="U45" i="2" s="1"/>
  <c r="J30" i="2"/>
  <c r="U42" i="2" s="1"/>
  <c r="J25" i="2"/>
  <c r="U25" i="2" s="1"/>
  <c r="J14" i="2"/>
  <c r="U38" i="2" s="1"/>
  <c r="J9" i="2"/>
  <c r="U21" i="2" s="1"/>
  <c r="J7" i="2"/>
  <c r="U13" i="2" s="1"/>
  <c r="K17" i="2"/>
  <c r="J34" i="2"/>
  <c r="J29" i="2"/>
  <c r="U41" i="2" s="1"/>
  <c r="J27" i="2"/>
  <c r="U33" i="2" s="1"/>
  <c r="J21" i="2"/>
  <c r="J19" i="2"/>
  <c r="L6" i="2"/>
  <c r="J13" i="2"/>
  <c r="U31" i="2" s="1"/>
  <c r="J11" i="2"/>
  <c r="U29" i="2" s="1"/>
  <c r="L5" i="2"/>
  <c r="L18" i="2"/>
  <c r="K33" i="2"/>
  <c r="J37" i="2"/>
  <c r="U19" i="2" s="1"/>
  <c r="J42" i="2"/>
  <c r="J22" i="2"/>
  <c r="U16" i="2" s="1"/>
  <c r="J17" i="2"/>
  <c r="K5" i="2"/>
  <c r="K18" i="2"/>
  <c r="K20" i="2"/>
  <c r="J41" i="2"/>
  <c r="U35" i="2" s="1"/>
  <c r="J2" i="2"/>
  <c r="J40" i="2"/>
  <c r="U28" i="2" s="1"/>
  <c r="J38" i="2"/>
  <c r="U26" i="2" s="1"/>
  <c r="J33" i="2"/>
  <c r="J28" i="2"/>
  <c r="U34" i="2" s="1"/>
  <c r="J20" i="2"/>
  <c r="J12" i="2"/>
  <c r="U30" i="2" s="1"/>
  <c r="J6" i="2"/>
  <c r="L2" i="2"/>
  <c r="L33" i="2"/>
  <c r="M6" i="1"/>
  <c r="AI3" i="1" s="1"/>
  <c r="L20" i="1"/>
  <c r="AB8" i="1" s="1"/>
  <c r="K32" i="1"/>
  <c r="L32" i="1"/>
  <c r="Y9" i="1" s="1"/>
  <c r="K4" i="2"/>
  <c r="L4" i="2"/>
  <c r="J24" i="2"/>
  <c r="U24" i="2" s="1"/>
  <c r="L19" i="2"/>
  <c r="K19" i="2"/>
  <c r="J39" i="2"/>
  <c r="U27" i="2" s="1"/>
  <c r="L34" i="2"/>
  <c r="K34" i="2"/>
  <c r="K35" i="2"/>
  <c r="L35" i="2"/>
  <c r="K21" i="2"/>
  <c r="L21" i="2"/>
  <c r="K6" i="2"/>
  <c r="J16" i="2"/>
  <c r="U40" i="2" s="1"/>
  <c r="L36" i="2"/>
  <c r="K36" i="2"/>
  <c r="J44" i="2"/>
  <c r="U44" i="2" s="1"/>
  <c r="K3" i="2"/>
  <c r="L3" i="2"/>
  <c r="K32" i="2"/>
  <c r="L32" i="2"/>
  <c r="L3" i="1"/>
  <c r="Z7" i="1" s="1"/>
  <c r="K3" i="1"/>
  <c r="J5" i="1"/>
  <c r="W11" i="1" s="1"/>
  <c r="L17" i="1"/>
  <c r="Y8" i="1" s="1"/>
  <c r="K17" i="1"/>
  <c r="J17" i="1"/>
  <c r="W5" i="1" s="1"/>
  <c r="J35" i="1"/>
  <c r="W17" i="1" s="1"/>
  <c r="L33" i="1"/>
  <c r="Z9" i="1" s="1"/>
  <c r="K33" i="1"/>
  <c r="L34" i="1"/>
  <c r="AA9" i="1" s="1"/>
  <c r="J38" i="1"/>
  <c r="W26" i="1" s="1"/>
  <c r="K34" i="1"/>
  <c r="J42" i="1"/>
  <c r="K35" i="1"/>
  <c r="L4" i="1"/>
  <c r="AA7" i="1" s="1"/>
  <c r="J8" i="1"/>
  <c r="W20" i="1" s="1"/>
  <c r="K4" i="1"/>
  <c r="K19" i="1"/>
  <c r="J23" i="1"/>
  <c r="W23" i="1" s="1"/>
  <c r="L19" i="1"/>
  <c r="AA8" i="1" s="1"/>
  <c r="K20" i="1"/>
  <c r="J11" i="1"/>
  <c r="W29" i="1" s="1"/>
  <c r="L5" i="1"/>
  <c r="AB7" i="1" s="1"/>
  <c r="K5" i="1"/>
  <c r="L6" i="1"/>
  <c r="AC7" i="1" s="1"/>
  <c r="K6" i="1"/>
  <c r="L18" i="1"/>
  <c r="Z8" i="1" s="1"/>
  <c r="J20" i="1"/>
  <c r="W14" i="1" s="1"/>
  <c r="K18" i="1"/>
  <c r="J26" i="1"/>
  <c r="W32" i="1" s="1"/>
  <c r="L21" i="1"/>
  <c r="AC8" i="1" s="1"/>
  <c r="K21" i="1"/>
  <c r="J29" i="1"/>
  <c r="W41" i="1" s="1"/>
  <c r="J32" i="1"/>
  <c r="W8" i="1" s="1"/>
  <c r="K36" i="1"/>
  <c r="L36" i="1"/>
  <c r="AC9" i="1" s="1"/>
  <c r="J44" i="1"/>
  <c r="W44" i="1" s="1"/>
  <c r="L2" i="1"/>
  <c r="Y7" i="1" s="1"/>
  <c r="L35" i="1"/>
  <c r="AB9" i="1" s="1"/>
  <c r="N6" i="1" l="1"/>
  <c r="AI7" i="1" s="1"/>
  <c r="O8" i="4"/>
  <c r="J32" i="4"/>
  <c r="K32" i="4"/>
  <c r="O41" i="4"/>
  <c r="K29" i="4"/>
  <c r="J29" i="4"/>
  <c r="O29" i="4"/>
  <c r="J11" i="4"/>
  <c r="K11" i="4"/>
  <c r="O14" i="4"/>
  <c r="J20" i="4"/>
  <c r="K20" i="4"/>
  <c r="O2" i="4"/>
  <c r="K2" i="4"/>
  <c r="J2" i="4"/>
  <c r="O5" i="4"/>
  <c r="J17" i="4"/>
  <c r="K17" i="4"/>
  <c r="O26" i="4"/>
  <c r="K38" i="4"/>
  <c r="J38" i="4"/>
  <c r="O23" i="4"/>
  <c r="J23" i="4"/>
  <c r="K23" i="4"/>
  <c r="O11" i="4"/>
  <c r="J5" i="4"/>
  <c r="K5" i="4"/>
  <c r="O17" i="4"/>
  <c r="J35" i="4"/>
  <c r="K35" i="4"/>
  <c r="O32" i="4"/>
  <c r="K26" i="4"/>
  <c r="J26" i="4"/>
  <c r="O44" i="4"/>
  <c r="K44" i="4"/>
  <c r="J44" i="4"/>
  <c r="O35" i="4"/>
  <c r="J41" i="4"/>
  <c r="K41" i="4"/>
  <c r="O38" i="4"/>
  <c r="K14" i="4"/>
  <c r="J14" i="4"/>
  <c r="O20" i="4"/>
  <c r="K8" i="4"/>
  <c r="J8" i="4"/>
  <c r="W5" i="2"/>
  <c r="W9" i="2"/>
  <c r="AA3" i="2"/>
  <c r="Y4" i="2"/>
  <c r="U9" i="2"/>
  <c r="U5" i="2"/>
  <c r="U3" i="2"/>
  <c r="U6" i="2"/>
  <c r="X7" i="2"/>
  <c r="AA4" i="2"/>
  <c r="X9" i="2"/>
  <c r="U7" i="2"/>
  <c r="U4" i="2"/>
  <c r="AA8" i="2"/>
  <c r="Y7" i="2"/>
  <c r="W7" i="2"/>
  <c r="U2" i="2"/>
  <c r="U15" i="2"/>
  <c r="Z8" i="2"/>
  <c r="Z5" i="2"/>
  <c r="Y3" i="2"/>
  <c r="U12" i="2"/>
  <c r="X5" i="2"/>
  <c r="U17" i="2"/>
  <c r="U18" i="2"/>
  <c r="Y8" i="2"/>
  <c r="Y5" i="2"/>
  <c r="Z4" i="2"/>
  <c r="X8" i="2"/>
  <c r="AA7" i="2"/>
  <c r="Z9" i="2"/>
  <c r="AA5" i="2"/>
  <c r="AA9" i="2"/>
  <c r="Y9" i="2"/>
  <c r="U14" i="2"/>
  <c r="X4" i="2"/>
  <c r="Z7" i="2"/>
  <c r="U10" i="2"/>
  <c r="W8" i="2"/>
  <c r="X3" i="2"/>
  <c r="Z3" i="2"/>
  <c r="W4" i="2"/>
  <c r="U11" i="2"/>
  <c r="W3" i="2"/>
  <c r="M4" i="2"/>
  <c r="N35" i="2"/>
  <c r="AG9" i="2" s="1"/>
  <c r="U36" i="2"/>
  <c r="N21" i="2"/>
  <c r="AH8" i="2" s="1"/>
  <c r="N20" i="2"/>
  <c r="AG8" i="2" s="1"/>
  <c r="AB5" i="1"/>
  <c r="P35" i="3"/>
  <c r="Y5" i="1"/>
  <c r="P8" i="3"/>
  <c r="N35" i="1"/>
  <c r="AH9" i="1" s="1"/>
  <c r="W36" i="1"/>
  <c r="AA5" i="1"/>
  <c r="P26" i="3"/>
  <c r="Z4" i="1"/>
  <c r="P14" i="3"/>
  <c r="AB4" i="1"/>
  <c r="P32" i="3"/>
  <c r="AC5" i="1"/>
  <c r="P44" i="3"/>
  <c r="AC3" i="1"/>
  <c r="P38" i="3"/>
  <c r="AA4" i="1"/>
  <c r="P23" i="3"/>
  <c r="Z3" i="1"/>
  <c r="P11" i="3"/>
  <c r="Y4" i="1"/>
  <c r="P5" i="3"/>
  <c r="AA3" i="1"/>
  <c r="P20" i="3"/>
  <c r="Z5" i="1"/>
  <c r="P17" i="3"/>
  <c r="AC4" i="1"/>
  <c r="P41" i="3"/>
  <c r="AB3" i="1"/>
  <c r="P29" i="3"/>
  <c r="Y3" i="1"/>
  <c r="P2" i="3"/>
  <c r="R2" i="3" s="1"/>
  <c r="N3" i="2"/>
  <c r="AE7" i="2" s="1"/>
  <c r="P17" i="4"/>
  <c r="P8" i="4"/>
  <c r="P38" i="4"/>
  <c r="P41" i="4"/>
  <c r="P35" i="4"/>
  <c r="N32" i="2"/>
  <c r="AD9" i="2" s="1"/>
  <c r="M20" i="2"/>
  <c r="P29" i="4"/>
  <c r="P5" i="4"/>
  <c r="P11" i="4"/>
  <c r="P23" i="4"/>
  <c r="M5" i="2"/>
  <c r="N5" i="2"/>
  <c r="AG7" i="2" s="1"/>
  <c r="P26" i="4"/>
  <c r="P20" i="4"/>
  <c r="P32" i="4"/>
  <c r="M17" i="2"/>
  <c r="N17" i="2"/>
  <c r="AD8" i="2" s="1"/>
  <c r="M35" i="2"/>
  <c r="N4" i="2"/>
  <c r="AF7" i="2" s="1"/>
  <c r="N33" i="2"/>
  <c r="AE9" i="2" s="1"/>
  <c r="M33" i="2"/>
  <c r="M3" i="2"/>
  <c r="P44" i="4"/>
  <c r="M32" i="2"/>
  <c r="M18" i="2"/>
  <c r="N18" i="2"/>
  <c r="AE8" i="2" s="1"/>
  <c r="N2" i="2"/>
  <c r="AD7" i="2" s="1"/>
  <c r="M2" i="2"/>
  <c r="P14" i="4"/>
  <c r="P2" i="4"/>
  <c r="M21" i="2"/>
  <c r="N19" i="2"/>
  <c r="AF8" i="2" s="1"/>
  <c r="M19" i="2"/>
  <c r="M34" i="2"/>
  <c r="N34" i="2"/>
  <c r="AF9" i="2" s="1"/>
  <c r="M6" i="2"/>
  <c r="N6" i="2"/>
  <c r="AH7" i="2" s="1"/>
  <c r="N36" i="2"/>
  <c r="AH9" i="2" s="1"/>
  <c r="M36" i="2"/>
  <c r="M34" i="1"/>
  <c r="AG5" i="1" s="1"/>
  <c r="N34" i="1"/>
  <c r="AG9" i="1" s="1"/>
  <c r="N3" i="1"/>
  <c r="AF7" i="1" s="1"/>
  <c r="M3" i="1"/>
  <c r="AF3" i="1" s="1"/>
  <c r="M18" i="1"/>
  <c r="AF4" i="1" s="1"/>
  <c r="N18" i="1"/>
  <c r="AF8" i="1" s="1"/>
  <c r="M35" i="1"/>
  <c r="AH5" i="1" s="1"/>
  <c r="N32" i="1"/>
  <c r="AE9" i="1" s="1"/>
  <c r="M32" i="1"/>
  <c r="AE5" i="1" s="1"/>
  <c r="N19" i="1"/>
  <c r="AG8" i="1" s="1"/>
  <c r="M19" i="1"/>
  <c r="AG4" i="1" s="1"/>
  <c r="N36" i="1"/>
  <c r="AI9" i="1" s="1"/>
  <c r="M36" i="1"/>
  <c r="AI5" i="1" s="1"/>
  <c r="N20" i="1"/>
  <c r="AH8" i="1" s="1"/>
  <c r="M20" i="1"/>
  <c r="AH4" i="1" s="1"/>
  <c r="N5" i="1"/>
  <c r="AH7" i="1" s="1"/>
  <c r="M5" i="1"/>
  <c r="AH3" i="1" s="1"/>
  <c r="N2" i="1"/>
  <c r="AE7" i="1" s="1"/>
  <c r="M2" i="1"/>
  <c r="AE3" i="1" s="1"/>
  <c r="N21" i="1"/>
  <c r="AI8" i="1" s="1"/>
  <c r="M21" i="1"/>
  <c r="AI4" i="1" s="1"/>
  <c r="N33" i="1"/>
  <c r="AF9" i="1" s="1"/>
  <c r="M33" i="1"/>
  <c r="AF5" i="1" s="1"/>
  <c r="N4" i="1"/>
  <c r="AG7" i="1" s="1"/>
  <c r="M4" i="1"/>
  <c r="AG3" i="1" s="1"/>
  <c r="N17" i="1"/>
  <c r="AE8" i="1" s="1"/>
  <c r="M17" i="1"/>
  <c r="AE4" i="1" s="1"/>
  <c r="AE4" i="2" l="1"/>
  <c r="AD4" i="2"/>
  <c r="AH4" i="2"/>
  <c r="AD5" i="2"/>
  <c r="AE3" i="2"/>
  <c r="AE5" i="2"/>
  <c r="AF4" i="2"/>
  <c r="AH5" i="2"/>
  <c r="AH3" i="2"/>
  <c r="AD3" i="2"/>
  <c r="AG3" i="2"/>
  <c r="AG4" i="2"/>
  <c r="AF5" i="2"/>
  <c r="AG5" i="2"/>
  <c r="AF3" i="2"/>
  <c r="R3" i="3"/>
  <c r="T4" i="3"/>
  <c r="T2" i="3"/>
  <c r="T3" i="3"/>
  <c r="R4" i="3"/>
  <c r="R22" i="3"/>
  <c r="S22" i="3" s="1"/>
  <c r="T22" i="3"/>
  <c r="R21" i="3"/>
  <c r="S21" i="3" s="1"/>
  <c r="R20" i="3"/>
  <c r="T20" i="3"/>
  <c r="T21" i="3"/>
  <c r="T40" i="3"/>
  <c r="T38" i="3"/>
  <c r="R39" i="3"/>
  <c r="S39" i="3" s="1"/>
  <c r="R38" i="3"/>
  <c r="T39" i="3"/>
  <c r="R40" i="3"/>
  <c r="S40" i="3" s="1"/>
  <c r="R26" i="3"/>
  <c r="T27" i="3"/>
  <c r="R28" i="3"/>
  <c r="S28" i="3" s="1"/>
  <c r="T26" i="3"/>
  <c r="R27" i="3"/>
  <c r="S27" i="3" s="1"/>
  <c r="T28" i="3"/>
  <c r="R29" i="3"/>
  <c r="R31" i="3"/>
  <c r="S31" i="3" s="1"/>
  <c r="T30" i="3"/>
  <c r="R30" i="3"/>
  <c r="S30" i="3" s="1"/>
  <c r="T29" i="3"/>
  <c r="T31" i="3"/>
  <c r="R6" i="3"/>
  <c r="T7" i="3"/>
  <c r="T6" i="3"/>
  <c r="T5" i="3"/>
  <c r="R7" i="3"/>
  <c r="R5" i="3"/>
  <c r="R45" i="3"/>
  <c r="S45" i="3" s="1"/>
  <c r="T44" i="3"/>
  <c r="R44" i="3"/>
  <c r="R46" i="3"/>
  <c r="S46" i="3" s="1"/>
  <c r="T46" i="3"/>
  <c r="T45" i="3"/>
  <c r="R43" i="3"/>
  <c r="S43" i="3" s="1"/>
  <c r="R41" i="3"/>
  <c r="T43" i="3"/>
  <c r="T42" i="3"/>
  <c r="R42" i="3"/>
  <c r="S42" i="3" s="1"/>
  <c r="T41" i="3"/>
  <c r="R13" i="3"/>
  <c r="S13" i="3" s="1"/>
  <c r="T11" i="3"/>
  <c r="R11" i="3"/>
  <c r="T13" i="3"/>
  <c r="T12" i="3"/>
  <c r="R12" i="3"/>
  <c r="S12" i="3" s="1"/>
  <c r="R34" i="3"/>
  <c r="S34" i="3" s="1"/>
  <c r="R32" i="3"/>
  <c r="T34" i="3"/>
  <c r="T33" i="3"/>
  <c r="R33" i="3"/>
  <c r="S33" i="3" s="1"/>
  <c r="T32" i="3"/>
  <c r="R9" i="3"/>
  <c r="T10" i="3"/>
  <c r="R8" i="3"/>
  <c r="T9" i="3"/>
  <c r="T8" i="3"/>
  <c r="R10" i="3"/>
  <c r="R18" i="3"/>
  <c r="S18" i="3" s="1"/>
  <c r="R19" i="3"/>
  <c r="S19" i="3" s="1"/>
  <c r="T19" i="3"/>
  <c r="T18" i="3"/>
  <c r="T17" i="3"/>
  <c r="R17" i="3"/>
  <c r="R24" i="3"/>
  <c r="S24" i="3" s="1"/>
  <c r="T25" i="3"/>
  <c r="R23" i="3"/>
  <c r="R25" i="3"/>
  <c r="S25" i="3" s="1"/>
  <c r="T23" i="3"/>
  <c r="T24" i="3"/>
  <c r="R15" i="3"/>
  <c r="S15" i="3" s="1"/>
  <c r="T14" i="3"/>
  <c r="R14" i="3"/>
  <c r="R16" i="3"/>
  <c r="S16" i="3" s="1"/>
  <c r="T15" i="3"/>
  <c r="T16" i="3"/>
  <c r="R37" i="3"/>
  <c r="S37" i="3" s="1"/>
  <c r="T35" i="3"/>
  <c r="T37" i="3"/>
  <c r="R36" i="3"/>
  <c r="S36" i="3" s="1"/>
  <c r="R35" i="3"/>
  <c r="T36" i="3"/>
  <c r="T34" i="4"/>
  <c r="T33" i="4"/>
  <c r="T32" i="4"/>
  <c r="T28" i="4"/>
  <c r="T27" i="4"/>
  <c r="T26" i="4"/>
  <c r="T31" i="4"/>
  <c r="T29" i="4"/>
  <c r="T30" i="4"/>
  <c r="T36" i="4"/>
  <c r="T35" i="4"/>
  <c r="T37" i="4"/>
  <c r="T39" i="4"/>
  <c r="T38" i="4"/>
  <c r="T40" i="4"/>
  <c r="T2" i="4"/>
  <c r="T4" i="4"/>
  <c r="T3" i="4"/>
  <c r="T23" i="4"/>
  <c r="T25" i="4"/>
  <c r="T24" i="4"/>
  <c r="T18" i="4"/>
  <c r="T17" i="4"/>
  <c r="T19" i="4"/>
  <c r="T20" i="4"/>
  <c r="T22" i="4"/>
  <c r="T21" i="4"/>
  <c r="T7" i="4"/>
  <c r="T6" i="4"/>
  <c r="T5" i="4"/>
  <c r="T43" i="4"/>
  <c r="T42" i="4"/>
  <c r="T41" i="4"/>
  <c r="T9" i="4"/>
  <c r="T8" i="4"/>
  <c r="T10" i="4"/>
  <c r="T15" i="4"/>
  <c r="T14" i="4"/>
  <c r="T16" i="4"/>
  <c r="T44" i="4"/>
  <c r="T45" i="4"/>
  <c r="T46" i="4"/>
  <c r="T12" i="4"/>
  <c r="T13" i="4"/>
  <c r="T11" i="4"/>
  <c r="R20" i="4"/>
  <c r="S20" i="4" s="1"/>
  <c r="R21" i="4"/>
  <c r="S21" i="4" s="1"/>
  <c r="R22" i="4"/>
  <c r="S22" i="4" s="1"/>
  <c r="R6" i="4"/>
  <c r="S6" i="4" s="1"/>
  <c r="R7" i="4"/>
  <c r="S7" i="4" s="1"/>
  <c r="R5" i="4"/>
  <c r="S5" i="4" s="1"/>
  <c r="R43" i="4"/>
  <c r="S43" i="4" s="1"/>
  <c r="R42" i="4"/>
  <c r="R41" i="4"/>
  <c r="S41" i="4" s="1"/>
  <c r="R8" i="4"/>
  <c r="S8" i="4" s="1"/>
  <c r="R10" i="4"/>
  <c r="S10" i="4" s="1"/>
  <c r="R9" i="4"/>
  <c r="S9" i="4" s="1"/>
  <c r="R16" i="4"/>
  <c r="S16" i="4" s="1"/>
  <c r="R15" i="4"/>
  <c r="S15" i="4" s="1"/>
  <c r="R14" i="4"/>
  <c r="S14" i="4" s="1"/>
  <c r="R44" i="4"/>
  <c r="S44" i="4" s="1"/>
  <c r="R46" i="4"/>
  <c r="S46" i="4" s="1"/>
  <c r="R45" i="4"/>
  <c r="S45" i="4" s="1"/>
  <c r="R12" i="4"/>
  <c r="S12" i="4" s="1"/>
  <c r="R13" i="4"/>
  <c r="S13" i="4" s="1"/>
  <c r="R11" i="4"/>
  <c r="S11" i="4" s="1"/>
  <c r="R32" i="4"/>
  <c r="S32" i="4" s="1"/>
  <c r="R34" i="4"/>
  <c r="S34" i="4" s="1"/>
  <c r="R33" i="4"/>
  <c r="R28" i="4"/>
  <c r="S28" i="4" s="1"/>
  <c r="R26" i="4"/>
  <c r="S26" i="4" s="1"/>
  <c r="R27" i="4"/>
  <c r="S27" i="4" s="1"/>
  <c r="R30" i="4"/>
  <c r="S30" i="4" s="1"/>
  <c r="R31" i="4"/>
  <c r="S31" i="4" s="1"/>
  <c r="R29" i="4"/>
  <c r="S29" i="4" s="1"/>
  <c r="R36" i="4"/>
  <c r="S36" i="4" s="1"/>
  <c r="R37" i="4"/>
  <c r="S37" i="4" s="1"/>
  <c r="R35" i="4"/>
  <c r="S35" i="4" s="1"/>
  <c r="R40" i="4"/>
  <c r="S40" i="4" s="1"/>
  <c r="R39" i="4"/>
  <c r="S39" i="4" s="1"/>
  <c r="R38" i="4"/>
  <c r="S38" i="4" s="1"/>
  <c r="R4" i="4"/>
  <c r="S4" i="4" s="1"/>
  <c r="R2" i="4"/>
  <c r="R3" i="4"/>
  <c r="S3" i="4" s="1"/>
  <c r="R24" i="4"/>
  <c r="S24" i="4" s="1"/>
  <c r="R25" i="4"/>
  <c r="S25" i="4" s="1"/>
  <c r="R23" i="4"/>
  <c r="S23" i="4" s="1"/>
  <c r="R19" i="4"/>
  <c r="S19" i="4" s="1"/>
  <c r="R18" i="4"/>
  <c r="S18" i="4" s="1"/>
  <c r="R17" i="4"/>
  <c r="S17" i="4" s="1"/>
  <c r="U30" i="3" l="1"/>
  <c r="U27" i="3"/>
  <c r="U25" i="3"/>
  <c r="U33" i="3"/>
  <c r="U34" i="3"/>
  <c r="U22" i="3"/>
  <c r="U19" i="3"/>
  <c r="U43" i="3"/>
  <c r="U28" i="3"/>
  <c r="U36" i="3"/>
  <c r="U31" i="3"/>
  <c r="U40" i="3"/>
  <c r="U18" i="3"/>
  <c r="U15" i="3"/>
  <c r="U42" i="3"/>
  <c r="U21" i="3"/>
  <c r="V20" i="3"/>
  <c r="AF2" i="3" s="1"/>
  <c r="W20" i="3"/>
  <c r="AF6" i="3" s="1"/>
  <c r="S20" i="3"/>
  <c r="S2" i="3"/>
  <c r="V2" i="3"/>
  <c r="AD2" i="3" s="1"/>
  <c r="W2" i="3"/>
  <c r="AD6" i="3" s="1"/>
  <c r="U12" i="3"/>
  <c r="U46" i="3"/>
  <c r="V38" i="3"/>
  <c r="AH2" i="3" s="1"/>
  <c r="W38" i="3"/>
  <c r="AH6" i="3" s="1"/>
  <c r="S38" i="3"/>
  <c r="S32" i="3"/>
  <c r="V32" i="3"/>
  <c r="AG3" i="3" s="1"/>
  <c r="W32" i="3"/>
  <c r="AG7" i="3" s="1"/>
  <c r="S3" i="3"/>
  <c r="V29" i="3"/>
  <c r="AG2" i="3" s="1"/>
  <c r="W29" i="3"/>
  <c r="AG6" i="3" s="1"/>
  <c r="S29" i="3"/>
  <c r="U37" i="3"/>
  <c r="S9" i="3"/>
  <c r="W44" i="3"/>
  <c r="AH8" i="3" s="1"/>
  <c r="S44" i="3"/>
  <c r="V44" i="3"/>
  <c r="AH4" i="3" s="1"/>
  <c r="S6" i="3"/>
  <c r="U39" i="3"/>
  <c r="W17" i="3"/>
  <c r="AE8" i="3" s="1"/>
  <c r="S17" i="3"/>
  <c r="V17" i="3"/>
  <c r="AE4" i="3" s="1"/>
  <c r="S8" i="3"/>
  <c r="V8" i="3"/>
  <c r="AD4" i="3" s="1"/>
  <c r="W8" i="3"/>
  <c r="AD8" i="3" s="1"/>
  <c r="S4" i="3"/>
  <c r="W23" i="3"/>
  <c r="AF7" i="3" s="1"/>
  <c r="S23" i="3"/>
  <c r="V23" i="3"/>
  <c r="AF3" i="3" s="1"/>
  <c r="S11" i="3"/>
  <c r="V11" i="3"/>
  <c r="AE2" i="3" s="1"/>
  <c r="W11" i="3"/>
  <c r="AE6" i="3" s="1"/>
  <c r="U45" i="3"/>
  <c r="U16" i="3"/>
  <c r="S10" i="3"/>
  <c r="W5" i="3"/>
  <c r="AD7" i="3" s="1"/>
  <c r="S5" i="3"/>
  <c r="V5" i="3"/>
  <c r="AD3" i="3" s="1"/>
  <c r="V41" i="3"/>
  <c r="AH3" i="3" s="1"/>
  <c r="W41" i="3"/>
  <c r="AH7" i="3" s="1"/>
  <c r="S41" i="3"/>
  <c r="W35" i="3"/>
  <c r="AG8" i="3" s="1"/>
  <c r="S35" i="3"/>
  <c r="V35" i="3"/>
  <c r="AG4" i="3" s="1"/>
  <c r="S14" i="3"/>
  <c r="V14" i="3"/>
  <c r="AE3" i="3" s="1"/>
  <c r="W14" i="3"/>
  <c r="AE7" i="3" s="1"/>
  <c r="U24" i="3"/>
  <c r="U13" i="3"/>
  <c r="S7" i="3"/>
  <c r="S26" i="3"/>
  <c r="V26" i="3"/>
  <c r="AF4" i="3" s="1"/>
  <c r="W26" i="3"/>
  <c r="AF8" i="3" s="1"/>
  <c r="S33" i="4"/>
  <c r="U33" i="4" s="1"/>
  <c r="S42" i="4"/>
  <c r="U42" i="4" s="1"/>
  <c r="U8" i="4"/>
  <c r="U46" i="4"/>
  <c r="U14" i="4"/>
  <c r="U18" i="4"/>
  <c r="U38" i="4"/>
  <c r="U36" i="4"/>
  <c r="V23" i="4"/>
  <c r="AF3" i="4" s="1"/>
  <c r="U23" i="4"/>
  <c r="W23" i="4"/>
  <c r="AF7" i="4" s="1"/>
  <c r="W2" i="4"/>
  <c r="AD6" i="4" s="1"/>
  <c r="V2" i="4"/>
  <c r="AD2" i="4" s="1"/>
  <c r="S2" i="4"/>
  <c r="U2" i="4" s="1"/>
  <c r="U40" i="4"/>
  <c r="U39" i="4"/>
  <c r="U29" i="4"/>
  <c r="V29" i="4"/>
  <c r="AG2" i="4" s="1"/>
  <c r="W29" i="4"/>
  <c r="AG6" i="4" s="1"/>
  <c r="V26" i="4"/>
  <c r="AF4" i="4" s="1"/>
  <c r="U26" i="4"/>
  <c r="W26" i="4"/>
  <c r="AF8" i="4" s="1"/>
  <c r="U32" i="4"/>
  <c r="W32" i="4"/>
  <c r="AG7" i="4" s="1"/>
  <c r="V32" i="4"/>
  <c r="AG3" i="4" s="1"/>
  <c r="V8" i="4"/>
  <c r="AD4" i="4" s="1"/>
  <c r="W8" i="4"/>
  <c r="AD8" i="4" s="1"/>
  <c r="W5" i="4"/>
  <c r="AD7" i="4" s="1"/>
  <c r="U5" i="4"/>
  <c r="V5" i="4"/>
  <c r="AD3" i="4" s="1"/>
  <c r="V17" i="4"/>
  <c r="AE4" i="4" s="1"/>
  <c r="U17" i="4"/>
  <c r="W17" i="4"/>
  <c r="AE8" i="4" s="1"/>
  <c r="U25" i="4"/>
  <c r="U24" i="4"/>
  <c r="U3" i="4"/>
  <c r="U4" i="4"/>
  <c r="W35" i="4"/>
  <c r="AG8" i="4" s="1"/>
  <c r="V35" i="4"/>
  <c r="AG4" i="4" s="1"/>
  <c r="U35" i="4"/>
  <c r="U31" i="4"/>
  <c r="U28" i="4"/>
  <c r="U27" i="4"/>
  <c r="V11" i="4"/>
  <c r="AE2" i="4" s="1"/>
  <c r="U11" i="4"/>
  <c r="W11" i="4"/>
  <c r="AE6" i="4" s="1"/>
  <c r="U45" i="4"/>
  <c r="U16" i="4"/>
  <c r="U15" i="4"/>
  <c r="U41" i="4"/>
  <c r="W41" i="4"/>
  <c r="AH7" i="4" s="1"/>
  <c r="V41" i="4"/>
  <c r="AH3" i="4" s="1"/>
  <c r="U7" i="4"/>
  <c r="U6" i="4"/>
  <c r="U20" i="4"/>
  <c r="W20" i="4"/>
  <c r="AF6" i="4" s="1"/>
  <c r="V20" i="4"/>
  <c r="AF2" i="4" s="1"/>
  <c r="V38" i="4"/>
  <c r="AH2" i="4" s="1"/>
  <c r="W38" i="4"/>
  <c r="AH6" i="4" s="1"/>
  <c r="U37" i="4"/>
  <c r="U13" i="4"/>
  <c r="U12" i="4"/>
  <c r="U44" i="4"/>
  <c r="W44" i="4"/>
  <c r="AH8" i="4" s="1"/>
  <c r="V44" i="4"/>
  <c r="AH4" i="4" s="1"/>
  <c r="U19" i="4"/>
  <c r="U34" i="4"/>
  <c r="W14" i="4"/>
  <c r="AE7" i="4" s="1"/>
  <c r="V14" i="4"/>
  <c r="AE3" i="4" s="1"/>
  <c r="U10" i="4"/>
  <c r="U9" i="4"/>
  <c r="U43" i="4"/>
  <c r="U22" i="4"/>
  <c r="U41" i="3" l="1"/>
  <c r="Y41" i="3"/>
  <c r="AH20" i="3" s="1"/>
  <c r="X41" i="3"/>
  <c r="AH16" i="3" s="1"/>
  <c r="U32" i="3"/>
  <c r="Y32" i="3"/>
  <c r="AG20" i="3" s="1"/>
  <c r="X32" i="3"/>
  <c r="AG16" i="3" s="1"/>
  <c r="U38" i="3"/>
  <c r="Y38" i="3"/>
  <c r="AH19" i="3" s="1"/>
  <c r="X38" i="3"/>
  <c r="AH15" i="3" s="1"/>
  <c r="U8" i="3"/>
  <c r="Y8" i="3"/>
  <c r="AD21" i="3" s="1"/>
  <c r="X8" i="3"/>
  <c r="AD17" i="3" s="1"/>
  <c r="Y14" i="3"/>
  <c r="AE20" i="3" s="1"/>
  <c r="X14" i="3"/>
  <c r="AE16" i="3" s="1"/>
  <c r="U14" i="3"/>
  <c r="U17" i="3"/>
  <c r="Y17" i="3"/>
  <c r="AE21" i="3" s="1"/>
  <c r="X17" i="3"/>
  <c r="AE17" i="3" s="1"/>
  <c r="U6" i="3"/>
  <c r="U9" i="3"/>
  <c r="U2" i="3"/>
  <c r="X2" i="3"/>
  <c r="AD15" i="3" s="1"/>
  <c r="Y2" i="3"/>
  <c r="AD19" i="3" s="1"/>
  <c r="U4" i="3"/>
  <c r="U23" i="3"/>
  <c r="Y23" i="3"/>
  <c r="AF20" i="3" s="1"/>
  <c r="X23" i="3"/>
  <c r="AF16" i="3" s="1"/>
  <c r="U3" i="3"/>
  <c r="Y20" i="3"/>
  <c r="AF19" i="3" s="1"/>
  <c r="X20" i="3"/>
  <c r="AF15" i="3" s="1"/>
  <c r="U20" i="3"/>
  <c r="Y26" i="3"/>
  <c r="AF21" i="3" s="1"/>
  <c r="X26" i="3"/>
  <c r="AF17" i="3" s="1"/>
  <c r="U26" i="3"/>
  <c r="U11" i="3"/>
  <c r="Y11" i="3"/>
  <c r="AE19" i="3" s="1"/>
  <c r="X11" i="3"/>
  <c r="AE15" i="3" s="1"/>
  <c r="U7" i="3"/>
  <c r="U35" i="3"/>
  <c r="Y35" i="3"/>
  <c r="AG21" i="3" s="1"/>
  <c r="X35" i="3"/>
  <c r="AG17" i="3" s="1"/>
  <c r="U5" i="3"/>
  <c r="Y5" i="3"/>
  <c r="AD20" i="3" s="1"/>
  <c r="X5" i="3"/>
  <c r="AD16" i="3" s="1"/>
  <c r="U10" i="3"/>
  <c r="U44" i="3"/>
  <c r="Y44" i="3"/>
  <c r="AH21" i="3" s="1"/>
  <c r="X44" i="3"/>
  <c r="AH17" i="3" s="1"/>
  <c r="U29" i="3"/>
  <c r="Y29" i="3"/>
  <c r="AG19" i="3" s="1"/>
  <c r="X29" i="3"/>
  <c r="AG15" i="3" s="1"/>
  <c r="Z44" i="4"/>
  <c r="AA44" i="4"/>
  <c r="Z35" i="4"/>
  <c r="AA35" i="4"/>
  <c r="Z41" i="4"/>
  <c r="AA41" i="4"/>
  <c r="Z32" i="4"/>
  <c r="AA32" i="4"/>
  <c r="AA2" i="4"/>
  <c r="Z2" i="4"/>
  <c r="Z11" i="4"/>
  <c r="AA11" i="4"/>
  <c r="Z5" i="4"/>
  <c r="AA5" i="4"/>
  <c r="Z26" i="4"/>
  <c r="AA26" i="4"/>
  <c r="Z17" i="4"/>
  <c r="AA17" i="4"/>
  <c r="Z14" i="4"/>
  <c r="AA14" i="4"/>
  <c r="Z23" i="4"/>
  <c r="AA23" i="4"/>
  <c r="Z38" i="4"/>
  <c r="AA38" i="4"/>
  <c r="Z8" i="4"/>
  <c r="AA8" i="4"/>
  <c r="U21" i="4"/>
  <c r="AA20" i="4" s="1"/>
  <c r="U30" i="4"/>
  <c r="Y11" i="4"/>
  <c r="AE19" i="4" s="1"/>
  <c r="X11" i="4"/>
  <c r="AE15" i="4" s="1"/>
  <c r="Y2" i="4"/>
  <c r="AD19" i="4" s="1"/>
  <c r="X2" i="4"/>
  <c r="AD15" i="4" s="1"/>
  <c r="X14" i="4"/>
  <c r="AE16" i="4" s="1"/>
  <c r="Y14" i="4"/>
  <c r="AE20" i="4" s="1"/>
  <c r="X8" i="4"/>
  <c r="AD17" i="4" s="1"/>
  <c r="Y8" i="4"/>
  <c r="AD21" i="4" s="1"/>
  <c r="Y23" i="4"/>
  <c r="AF20" i="4" s="1"/>
  <c r="X23" i="4"/>
  <c r="AF16" i="4" s="1"/>
  <c r="X44" i="4"/>
  <c r="AH17" i="4" s="1"/>
  <c r="Y44" i="4"/>
  <c r="AH21" i="4" s="1"/>
  <c r="Y32" i="4"/>
  <c r="AG20" i="4" s="1"/>
  <c r="X32" i="4"/>
  <c r="AG16" i="4" s="1"/>
  <c r="Y20" i="4"/>
  <c r="AF19" i="4" s="1"/>
  <c r="X20" i="4"/>
  <c r="AF15" i="4" s="1"/>
  <c r="Y5" i="4"/>
  <c r="AD20" i="4" s="1"/>
  <c r="X5" i="4"/>
  <c r="AD16" i="4" s="1"/>
  <c r="Y38" i="4"/>
  <c r="AH19" i="4" s="1"/>
  <c r="X38" i="4"/>
  <c r="AH15" i="4" s="1"/>
  <c r="Y41" i="4"/>
  <c r="AH20" i="4" s="1"/>
  <c r="X41" i="4"/>
  <c r="AH16" i="4" s="1"/>
  <c r="Y35" i="4"/>
  <c r="AG21" i="4" s="1"/>
  <c r="X35" i="4"/>
  <c r="AG17" i="4" s="1"/>
  <c r="X17" i="4"/>
  <c r="AE17" i="4" s="1"/>
  <c r="Y17" i="4"/>
  <c r="AE21" i="4" s="1"/>
  <c r="X26" i="4"/>
  <c r="AF17" i="4" s="1"/>
  <c r="Y26" i="4"/>
  <c r="AF21" i="4" s="1"/>
  <c r="Y29" i="4"/>
  <c r="AG19" i="4" s="1"/>
  <c r="X29" i="4"/>
  <c r="AG15" i="4" s="1"/>
  <c r="Z29" i="4" l="1"/>
  <c r="Z20" i="4"/>
  <c r="AA11" i="3"/>
  <c r="Z11" i="3"/>
  <c r="Z2" i="3"/>
  <c r="AA2" i="3"/>
  <c r="AA38" i="3"/>
  <c r="Z38" i="3"/>
  <c r="Z23" i="3"/>
  <c r="AA23" i="3"/>
  <c r="AA32" i="3"/>
  <c r="Z32" i="3"/>
  <c r="Z8" i="3"/>
  <c r="AA8" i="3"/>
  <c r="Z35" i="3"/>
  <c r="AA35" i="3"/>
  <c r="Z29" i="3"/>
  <c r="AA29" i="3"/>
  <c r="Z5" i="3"/>
  <c r="AA5" i="3"/>
  <c r="Z20" i="3"/>
  <c r="AA20" i="3"/>
  <c r="AA41" i="3"/>
  <c r="Z41" i="3"/>
  <c r="AA14" i="3"/>
  <c r="Z14" i="3"/>
  <c r="Z26" i="3"/>
  <c r="AA26" i="3"/>
  <c r="Z44" i="3"/>
  <c r="AA44" i="3"/>
  <c r="Z17" i="3"/>
  <c r="AA17" i="3"/>
  <c r="AA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G5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13.182</t>
        </r>
      </text>
    </comment>
    <comment ref="G7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18.147</t>
        </r>
      </text>
    </comment>
    <comment ref="G10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15.506</t>
        </r>
      </text>
    </comment>
    <comment ref="G29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13.900</t>
        </r>
      </text>
    </comment>
  </commentList>
</comments>
</file>

<file path=xl/sharedStrings.xml><?xml version="1.0" encoding="utf-8"?>
<sst xmlns="http://schemas.openxmlformats.org/spreadsheetml/2006/main" count="508" uniqueCount="122">
  <si>
    <t>0-10 cm</t>
    <phoneticPr fontId="3" type="noConversion"/>
  </si>
  <si>
    <t>10-20 cm</t>
    <phoneticPr fontId="3" type="noConversion"/>
  </si>
  <si>
    <t>20-30 cm</t>
    <phoneticPr fontId="3" type="noConversion"/>
  </si>
  <si>
    <t>30-40 cm</t>
    <phoneticPr fontId="3" type="noConversion"/>
  </si>
  <si>
    <t>40-50 cm</t>
    <phoneticPr fontId="3" type="noConversion"/>
  </si>
  <si>
    <t>10-20 cm</t>
    <phoneticPr fontId="3" type="noConversion"/>
  </si>
  <si>
    <t>20-30 cm</t>
    <phoneticPr fontId="3" type="noConversion"/>
  </si>
  <si>
    <t>30-40 cm</t>
    <phoneticPr fontId="3" type="noConversion"/>
  </si>
  <si>
    <t>40-50 cm</t>
    <phoneticPr fontId="3" type="noConversion"/>
  </si>
  <si>
    <t>0-10 cm</t>
    <phoneticPr fontId="3" type="noConversion"/>
  </si>
  <si>
    <t>10-20 cm</t>
    <phoneticPr fontId="3" type="noConversion"/>
  </si>
  <si>
    <t>20-30 cm</t>
    <phoneticPr fontId="3" type="noConversion"/>
  </si>
  <si>
    <t>30-40 cm</t>
    <phoneticPr fontId="3" type="noConversion"/>
  </si>
  <si>
    <t>40-50 cm</t>
    <phoneticPr fontId="3" type="noConversion"/>
  </si>
  <si>
    <t>0-10 cm</t>
    <phoneticPr fontId="3" type="noConversion"/>
  </si>
  <si>
    <t>NT</t>
    <phoneticPr fontId="3" type="noConversion"/>
  </si>
  <si>
    <t>PT</t>
    <phoneticPr fontId="3" type="noConversion"/>
  </si>
  <si>
    <t>ST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</si>
  <si>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</si>
  <si>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</si>
  <si>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</si>
  <si>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a</t>
    <phoneticPr fontId="3" type="noConversion"/>
  </si>
  <si>
    <t>b</t>
    <phoneticPr fontId="3" type="noConversion"/>
  </si>
  <si>
    <t>ab</t>
    <phoneticPr fontId="3" type="noConversion"/>
  </si>
  <si>
    <t>c</t>
    <phoneticPr fontId="3" type="noConversion"/>
  </si>
  <si>
    <t>ab</t>
    <phoneticPr fontId="3" type="noConversion"/>
  </si>
  <si>
    <t>treatments</t>
    <phoneticPr fontId="3" type="noConversion"/>
  </si>
  <si>
    <t>soil depth (cm)</t>
    <phoneticPr fontId="3" type="noConversion"/>
  </si>
  <si>
    <t>replicates</t>
    <phoneticPr fontId="3" type="noConversion"/>
  </si>
  <si>
    <t>soil mass (g)</t>
    <phoneticPr fontId="3" type="noConversion"/>
  </si>
  <si>
    <t>box mass (g)</t>
    <phoneticPr fontId="3" type="noConversion"/>
  </si>
  <si>
    <t>particulate soil mass (g)</t>
    <phoneticPr fontId="3" type="noConversion"/>
  </si>
  <si>
    <t>box and soil mass (g)</t>
    <phoneticPr fontId="3" type="noConversion"/>
  </si>
  <si>
    <t>stdev</t>
    <phoneticPr fontId="3" type="noConversion"/>
  </si>
  <si>
    <t>PT</t>
    <phoneticPr fontId="3" type="noConversion"/>
  </si>
  <si>
    <t>0-10</t>
    <phoneticPr fontId="3" type="noConversion"/>
  </si>
  <si>
    <t>20-30</t>
    <phoneticPr fontId="3" type="noConversion"/>
  </si>
  <si>
    <t>10-20</t>
    <phoneticPr fontId="3" type="noConversion"/>
  </si>
  <si>
    <t>30-40</t>
    <phoneticPr fontId="3" type="noConversion"/>
  </si>
  <si>
    <t>40-50</t>
    <phoneticPr fontId="3" type="noConversion"/>
  </si>
  <si>
    <t>10-20</t>
    <phoneticPr fontId="3" type="noConversion"/>
  </si>
  <si>
    <t>20-30</t>
    <phoneticPr fontId="3" type="noConversion"/>
  </si>
  <si>
    <t>30-40</t>
    <phoneticPr fontId="3" type="noConversion"/>
  </si>
  <si>
    <t>40-50</t>
    <phoneticPr fontId="3" type="noConversion"/>
  </si>
  <si>
    <t>Results</t>
    <phoneticPr fontId="3" type="noConversion"/>
  </si>
  <si>
    <t>soil depth (cm)</t>
    <phoneticPr fontId="3" type="noConversion"/>
  </si>
  <si>
    <t>treatments</t>
    <phoneticPr fontId="3" type="noConversion"/>
  </si>
  <si>
    <t>replicates</t>
    <phoneticPr fontId="3" type="noConversion"/>
  </si>
  <si>
    <t>0-10</t>
    <phoneticPr fontId="3" type="noConversion"/>
  </si>
  <si>
    <t>10-20</t>
    <phoneticPr fontId="3" type="noConversion"/>
  </si>
  <si>
    <t>20-30</t>
    <phoneticPr fontId="3" type="noConversion"/>
  </si>
  <si>
    <t>30-40</t>
    <phoneticPr fontId="3" type="noConversion"/>
  </si>
  <si>
    <t>40-50</t>
    <phoneticPr fontId="3" type="noConversion"/>
  </si>
  <si>
    <t>proportion of particulate soil</t>
    <phoneticPr fontId="3" type="noConversion"/>
  </si>
  <si>
    <t>proportion of mineral-associated soil</t>
    <phoneticPr fontId="3" type="noConversion"/>
  </si>
  <si>
    <t>PT</t>
    <phoneticPr fontId="3" type="noConversion"/>
  </si>
  <si>
    <t>NT</t>
    <phoneticPr fontId="3" type="noConversion"/>
  </si>
  <si>
    <t>ST</t>
    <phoneticPr fontId="3" type="noConversion"/>
  </si>
  <si>
    <t>PT</t>
    <phoneticPr fontId="3" type="noConversion"/>
  </si>
  <si>
    <t>ST</t>
    <phoneticPr fontId="3" type="noConversion"/>
  </si>
  <si>
    <t>NT</t>
    <phoneticPr fontId="3" type="noConversion"/>
  </si>
  <si>
    <t>10-20</t>
    <phoneticPr fontId="3" type="noConversion"/>
  </si>
  <si>
    <t>0-10 cm</t>
    <phoneticPr fontId="3" type="noConversion"/>
  </si>
  <si>
    <t>10-20 cm</t>
    <phoneticPr fontId="3" type="noConversion"/>
  </si>
  <si>
    <t>20-30 cm</t>
    <phoneticPr fontId="3" type="noConversion"/>
  </si>
  <si>
    <t>30-40 cm</t>
    <phoneticPr fontId="3" type="noConversion"/>
  </si>
  <si>
    <t>multiple comparisons</t>
    <phoneticPr fontId="3" type="noConversion"/>
  </si>
  <si>
    <t>mean value</t>
    <phoneticPr fontId="3" type="noConversion"/>
  </si>
  <si>
    <t>calculation process</t>
    <phoneticPr fontId="3" type="noConversion"/>
  </si>
  <si>
    <t>30-40</t>
    <phoneticPr fontId="3" type="noConversion"/>
  </si>
  <si>
    <t>40-50</t>
    <phoneticPr fontId="3" type="noConversion"/>
  </si>
  <si>
    <t>40-50</t>
    <phoneticPr fontId="3" type="noConversion"/>
  </si>
  <si>
    <t>10-20</t>
    <phoneticPr fontId="3" type="noConversion"/>
  </si>
  <si>
    <t>20-30</t>
    <phoneticPr fontId="3" type="noConversion"/>
  </si>
  <si>
    <t>40-50</t>
    <phoneticPr fontId="3" type="noConversion"/>
  </si>
  <si>
    <t>PT</t>
    <phoneticPr fontId="3" type="noConversion"/>
  </si>
  <si>
    <t>ST</t>
    <phoneticPr fontId="3" type="noConversion"/>
  </si>
  <si>
    <t>initial value of FeSO4 (ml)</t>
    <phoneticPr fontId="3" type="noConversion"/>
  </si>
  <si>
    <t>final value of FeSO4 (ml)</t>
    <phoneticPr fontId="3" type="noConversion"/>
  </si>
  <si>
    <t>Cpoc</t>
    <phoneticPr fontId="3" type="noConversion"/>
  </si>
  <si>
    <t>mean value of Cpoc</t>
    <phoneticPr fontId="3" type="noConversion"/>
  </si>
  <si>
    <t>blank</t>
    <phoneticPr fontId="3" type="noConversion"/>
  </si>
  <si>
    <r>
      <rPr>
        <sz val="12"/>
        <rFont val="Times New Roman"/>
        <family val="1"/>
      </rPr>
      <t xml:space="preserve">proportion of particulate soil </t>
    </r>
    <r>
      <rPr>
        <b/>
        <sz val="12"/>
        <color rgb="FFFF0000"/>
        <rFont val="Times New Roman"/>
        <family val="1"/>
      </rPr>
      <t>(Wpoc)</t>
    </r>
    <phoneticPr fontId="3" type="noConversion"/>
  </si>
  <si>
    <r>
      <rPr>
        <sz val="12"/>
        <rFont val="Times New Roman"/>
        <family val="1"/>
      </rPr>
      <t>proportion of mineral-associated soil</t>
    </r>
    <r>
      <rPr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(Wmoc)</t>
    </r>
    <phoneticPr fontId="3" type="noConversion"/>
  </si>
  <si>
    <r>
      <rPr>
        <b/>
        <sz val="12"/>
        <rFont val="Times New Roman"/>
        <family val="1"/>
      </rPr>
      <t xml:space="preserve">proportion of particulate soil </t>
    </r>
    <r>
      <rPr>
        <b/>
        <sz val="12"/>
        <color rgb="FFFF0000"/>
        <rFont val="Times New Roman"/>
        <family val="1"/>
      </rPr>
      <t>(Wpoc)</t>
    </r>
    <phoneticPr fontId="3" type="noConversion"/>
  </si>
  <si>
    <r>
      <rPr>
        <b/>
        <sz val="12"/>
        <rFont val="Times New Roman"/>
        <family val="1"/>
      </rPr>
      <t xml:space="preserve">proportion of mineral-associated soil </t>
    </r>
    <r>
      <rPr>
        <b/>
        <sz val="12"/>
        <color rgb="FFFF0000"/>
        <rFont val="Times New Roman"/>
        <family val="1"/>
      </rPr>
      <t>(Wmoc)</t>
    </r>
    <phoneticPr fontId="3" type="noConversion"/>
  </si>
  <si>
    <t>reaction value of FeSO4 (ml)</t>
    <phoneticPr fontId="3" type="noConversion"/>
  </si>
  <si>
    <t>Wpoc</t>
    <phoneticPr fontId="3" type="noConversion"/>
  </si>
  <si>
    <r>
      <rPr>
        <sz val="12"/>
        <rFont val="Times New Roman"/>
        <family val="1"/>
      </rPr>
      <t>SOC concentration of measured particulate soil</t>
    </r>
    <r>
      <rPr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(Cpoc) (g kg-1)</t>
    </r>
    <phoneticPr fontId="3" type="noConversion"/>
  </si>
  <si>
    <r>
      <rPr>
        <sz val="12"/>
        <rFont val="Times New Roman"/>
        <family val="1"/>
      </rPr>
      <t xml:space="preserve">SOC concentration of measured mineral-associated soil </t>
    </r>
    <r>
      <rPr>
        <b/>
        <sz val="12"/>
        <color rgb="FFFF0000"/>
        <rFont val="Times New Roman"/>
        <family val="1"/>
      </rPr>
      <t>(Cmoc)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(g kg-1)</t>
    </r>
    <phoneticPr fontId="3" type="noConversion"/>
  </si>
  <si>
    <r>
      <t>mineral-associated organic carbon concentration in total soil</t>
    </r>
    <r>
      <rPr>
        <b/>
        <sz val="12"/>
        <color rgb="FFFF0000"/>
        <rFont val="Times New Roman"/>
        <family val="1"/>
      </rPr>
      <t xml:space="preserve">(Ct-moc) </t>
    </r>
    <r>
      <rPr>
        <sz val="12"/>
        <color theme="1"/>
        <rFont val="Times New Roman"/>
        <family val="1"/>
      </rPr>
      <t>(g kg-1)</t>
    </r>
    <phoneticPr fontId="3" type="noConversion"/>
  </si>
  <si>
    <r>
      <t xml:space="preserve">total soil organic carbon concentration in soil                   </t>
    </r>
    <r>
      <rPr>
        <b/>
        <sz val="12"/>
        <color rgb="FFFF0000"/>
        <rFont val="Times New Roman"/>
        <family val="1"/>
      </rPr>
      <t xml:space="preserve">(Ct-soc) </t>
    </r>
    <r>
      <rPr>
        <sz val="12"/>
        <rFont val="Times New Roman"/>
        <family val="1"/>
      </rPr>
      <t>(g kg-1)</t>
    </r>
    <phoneticPr fontId="3" type="noConversion"/>
  </si>
  <si>
    <t>Wmoc</t>
    <phoneticPr fontId="3" type="noConversion"/>
  </si>
  <si>
    <t>mean values of Ct-poc</t>
    <phoneticPr fontId="3" type="noConversion"/>
  </si>
  <si>
    <r>
      <t xml:space="preserve">mean values of </t>
    </r>
    <r>
      <rPr>
        <b/>
        <sz val="12"/>
        <color rgb="FFFF0000"/>
        <rFont val="Times New Roman"/>
        <family val="1"/>
      </rPr>
      <t>Ct-poc</t>
    </r>
    <phoneticPr fontId="3" type="noConversion"/>
  </si>
  <si>
    <t>stdev of Ct-poc</t>
    <phoneticPr fontId="3" type="noConversion"/>
  </si>
  <si>
    <t>mean values of Ct-moc</t>
    <phoneticPr fontId="3" type="noConversion"/>
  </si>
  <si>
    <r>
      <t xml:space="preserve">mean values of </t>
    </r>
    <r>
      <rPr>
        <b/>
        <sz val="12"/>
        <color rgb="FFFF0000"/>
        <rFont val="Times New Roman"/>
        <family val="1"/>
      </rPr>
      <t>Ct-moc</t>
    </r>
    <phoneticPr fontId="3" type="noConversion"/>
  </si>
  <si>
    <t>stdev of Ct-moc</t>
    <phoneticPr fontId="3" type="noConversion"/>
  </si>
  <si>
    <r>
      <t xml:space="preserve">mean values of </t>
    </r>
    <r>
      <rPr>
        <b/>
        <sz val="12"/>
        <color rgb="FFFF0000"/>
        <rFont val="Times New Roman"/>
        <family val="1"/>
      </rPr>
      <t>Cmoc</t>
    </r>
    <phoneticPr fontId="3" type="noConversion"/>
  </si>
  <si>
    <t>stdev of Cmoc</t>
    <phoneticPr fontId="3" type="noConversion"/>
  </si>
  <si>
    <t>Results</t>
    <phoneticPr fontId="3" type="noConversion"/>
  </si>
  <si>
    <t>stdev</t>
    <phoneticPr fontId="3" type="noConversion"/>
  </si>
  <si>
    <r>
      <t xml:space="preserve">mean values of </t>
    </r>
    <r>
      <rPr>
        <b/>
        <sz val="12"/>
        <color rgb="FFFF0000"/>
        <rFont val="Times New Roman"/>
        <family val="1"/>
      </rPr>
      <t>Wpoc</t>
    </r>
    <phoneticPr fontId="3" type="noConversion"/>
  </si>
  <si>
    <r>
      <t xml:space="preserve">mean values of </t>
    </r>
    <r>
      <rPr>
        <b/>
        <sz val="12"/>
        <color rgb="FFFF0000"/>
        <rFont val="Times New Roman"/>
        <family val="1"/>
      </rPr>
      <t>Wmoc</t>
    </r>
    <phoneticPr fontId="3" type="noConversion"/>
  </si>
  <si>
    <t>stdev of Wpoc</t>
    <phoneticPr fontId="3" type="noConversion"/>
  </si>
  <si>
    <t>stdev of Wmoc</t>
    <phoneticPr fontId="3" type="noConversion"/>
  </si>
  <si>
    <t>PT</t>
    <phoneticPr fontId="3" type="noConversion"/>
  </si>
  <si>
    <t>ST</t>
    <phoneticPr fontId="3" type="noConversion"/>
  </si>
  <si>
    <t>PT</t>
    <phoneticPr fontId="3" type="noConversion"/>
  </si>
  <si>
    <t>NT</t>
    <phoneticPr fontId="3" type="noConversion"/>
  </si>
  <si>
    <t>0-10</t>
    <phoneticPr fontId="3" type="noConversion"/>
  </si>
  <si>
    <t>20-30</t>
    <phoneticPr fontId="3" type="noConversion"/>
  </si>
  <si>
    <t>30-40</t>
    <phoneticPr fontId="3" type="noConversion"/>
  </si>
  <si>
    <t>40-50</t>
    <phoneticPr fontId="3" type="noConversion"/>
  </si>
  <si>
    <t>NT</t>
    <phoneticPr fontId="3" type="noConversion"/>
  </si>
  <si>
    <t>PT</t>
    <phoneticPr fontId="3" type="noConversion"/>
  </si>
  <si>
    <t>ST</t>
    <phoneticPr fontId="3" type="noConversion"/>
  </si>
  <si>
    <r>
      <rPr>
        <sz val="12"/>
        <rFont val="Times New Roman"/>
        <family val="1"/>
      </rPr>
      <t xml:space="preserve">particulate organic carbon concentration in total soil                  </t>
    </r>
    <r>
      <rPr>
        <b/>
        <sz val="12"/>
        <color rgb="FFFF0000"/>
        <rFont val="Times New Roman"/>
        <family val="1"/>
      </rPr>
      <t xml:space="preserve">(Ct-poc) </t>
    </r>
    <r>
      <rPr>
        <sz val="12"/>
        <color theme="1"/>
        <rFont val="Times New Roman"/>
        <family val="1"/>
      </rPr>
      <t>(g kg-1)</t>
    </r>
    <phoneticPr fontId="3" type="noConversion"/>
  </si>
  <si>
    <r>
      <t xml:space="preserve">mineral-associated organic carbon concentration in total soil </t>
    </r>
    <r>
      <rPr>
        <b/>
        <sz val="12"/>
        <color rgb="FFFF0000"/>
        <rFont val="Times New Roman"/>
        <family val="1"/>
      </rPr>
      <t xml:space="preserve">(Ct-moc) </t>
    </r>
    <r>
      <rPr>
        <sz val="12"/>
        <color theme="1"/>
        <rFont val="Times New Roman"/>
        <family val="1"/>
      </rPr>
      <t>(g kg-1)</t>
    </r>
    <phoneticPr fontId="3" type="noConversion"/>
  </si>
  <si>
    <r>
      <t xml:space="preserve"> blank</t>
    </r>
    <r>
      <rPr>
        <b/>
        <sz val="12"/>
        <color rgb="FFFF0000"/>
        <rFont val="宋体"/>
        <family val="3"/>
        <charset val="134"/>
      </rPr>
      <t>：</t>
    </r>
    <r>
      <rPr>
        <b/>
        <sz val="12"/>
        <color rgb="FFFF0000"/>
        <rFont val="Times New Roman"/>
        <family val="1"/>
      </rPr>
      <t>24.30-43.40</t>
    </r>
    <phoneticPr fontId="3" type="noConversion"/>
  </si>
  <si>
    <r>
      <rPr>
        <sz val="12"/>
        <rFont val="Times New Roman"/>
        <family val="1"/>
      </rPr>
      <t xml:space="preserve">particulate organic carbon concentration in total soil            </t>
    </r>
    <r>
      <rPr>
        <b/>
        <sz val="12"/>
        <color rgb="FFFF0000"/>
        <rFont val="Times New Roman"/>
        <family val="1"/>
      </rPr>
      <t xml:space="preserve">(Ct-poc) </t>
    </r>
    <r>
      <rPr>
        <sz val="12"/>
        <color theme="1"/>
        <rFont val="Times New Roman"/>
        <family val="1"/>
      </rPr>
      <t>(g kg-1)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</si>
</sst>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);[Red]\(0.000\)"/>
    <numFmt numFmtId="177" formatCode="0.0%"/>
    <numFmt numFmtId="178" formatCode="0.0000_);[Red]\(0.0000\)"/>
    <numFmt numFmtId="179" formatCode="0.00_);[Red]\(0.00\)"/>
    <numFmt numFmtId="180" formatCode="0.0_);[Red]\(0.0\)"/>
    <numFmt numFmtId="181" formatCode="0.0000_ "/>
    <numFmt numFmtId="182" formatCode="0.000_ "/>
    <numFmt numFmtId="183" formatCode="0.00_ "/>
    <numFmt numFmtId="184" formatCode="0_ "/>
  </numFmts>
  <fonts count="1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2"/>
      <color rgb="FFFF0000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等线"/>
      <family val="2"/>
      <scheme val="minor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182" fontId="5" fillId="0" borderId="0" xfId="0" applyNumberFormat="1" applyFont="1" applyAlignment="1">
      <alignment horizontal="left" vertical="top"/>
    </xf>
    <xf numFmtId="182" fontId="5" fillId="0" borderId="0" xfId="1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3" fontId="9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183" fontId="2" fillId="0" borderId="0" xfId="0" applyNumberFormat="1" applyFont="1" applyAlignment="1">
      <alignment horizontal="left" vertical="center" wrapText="1"/>
    </xf>
    <xf numFmtId="183" fontId="5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top"/>
    </xf>
    <xf numFmtId="183" fontId="5" fillId="0" borderId="0" xfId="0" applyNumberFormat="1" applyFont="1" applyAlignment="1">
      <alignment horizontal="left" vertical="top"/>
    </xf>
    <xf numFmtId="183" fontId="6" fillId="0" borderId="0" xfId="0" applyNumberFormat="1" applyFont="1" applyAlignment="1">
      <alignment horizontal="left" vertical="top"/>
    </xf>
    <xf numFmtId="183" fontId="11" fillId="0" borderId="0" xfId="0" applyNumberFormat="1" applyFont="1" applyAlignment="1">
      <alignment horizontal="left" vertical="top"/>
    </xf>
    <xf numFmtId="183" fontId="2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78" fontId="5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/>
    </xf>
    <xf numFmtId="182" fontId="5" fillId="0" borderId="0" xfId="0" applyNumberFormat="1" applyFont="1" applyBorder="1" applyAlignment="1">
      <alignment vertical="top"/>
    </xf>
    <xf numFmtId="179" fontId="5" fillId="0" borderId="0" xfId="0" applyNumberFormat="1" applyFont="1" applyBorder="1" applyAlignment="1">
      <alignment vertical="top"/>
    </xf>
    <xf numFmtId="179" fontId="5" fillId="0" borderId="0" xfId="0" applyNumberFormat="1" applyFont="1" applyAlignment="1">
      <alignment vertical="top"/>
    </xf>
    <xf numFmtId="176" fontId="5" fillId="0" borderId="0" xfId="0" applyNumberFormat="1" applyFont="1" applyAlignment="1">
      <alignment vertical="top"/>
    </xf>
    <xf numFmtId="182" fontId="5" fillId="0" borderId="0" xfId="1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84" fontId="5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182" fontId="5" fillId="0" borderId="0" xfId="0" applyNumberFormat="1" applyFont="1" applyAlignment="1">
      <alignment vertical="top"/>
    </xf>
    <xf numFmtId="177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5" fillId="0" borderId="0" xfId="1" applyNumberFormat="1" applyFont="1" applyAlignment="1">
      <alignment vertical="top"/>
    </xf>
    <xf numFmtId="0" fontId="5" fillId="0" borderId="0" xfId="1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78" fontId="5" fillId="0" borderId="0" xfId="0" applyNumberFormat="1" applyFont="1" applyAlignment="1">
      <alignment horizontal="left" vertical="top"/>
    </xf>
    <xf numFmtId="179" fontId="5" fillId="0" borderId="0" xfId="0" applyNumberFormat="1" applyFont="1" applyAlignment="1">
      <alignment horizontal="left" vertical="top"/>
    </xf>
    <xf numFmtId="179" fontId="6" fillId="0" borderId="0" xfId="0" applyNumberFormat="1" applyFont="1" applyAlignment="1">
      <alignment horizontal="left" vertical="top"/>
    </xf>
    <xf numFmtId="177" fontId="5" fillId="0" borderId="0" xfId="1" applyNumberFormat="1" applyFont="1" applyAlignment="1">
      <alignment horizontal="left" vertical="top"/>
    </xf>
    <xf numFmtId="180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10" fillId="2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10" fillId="2" borderId="0" xfId="0" applyNumberFormat="1" applyFont="1" applyFill="1" applyAlignment="1">
      <alignment vertical="center" wrapText="1"/>
    </xf>
    <xf numFmtId="184" fontId="9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center" vertical="center" wrapText="1"/>
    </xf>
    <xf numFmtId="183" fontId="5" fillId="0" borderId="0" xfId="0" applyNumberFormat="1" applyFont="1" applyAlignment="1">
      <alignment horizontal="left" vertical="top"/>
    </xf>
    <xf numFmtId="183" fontId="6" fillId="0" borderId="0" xfId="0" applyNumberFormat="1" applyFont="1" applyAlignment="1">
      <alignment horizontal="left" vertical="top"/>
    </xf>
    <xf numFmtId="179" fontId="9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179" fontId="5" fillId="0" borderId="0" xfId="0" applyNumberFormat="1" applyFont="1" applyAlignment="1">
      <alignment horizontal="left" vertical="top"/>
    </xf>
    <xf numFmtId="179" fontId="6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"/>
  <sheetViews>
    <sheetView topLeftCell="P1" zoomScaleNormal="100" workbookViewId="0">
      <selection activeCell="Y22" sqref="Y22"/>
    </sheetView>
  </sheetViews>
  <sheetFormatPr defaultColWidth="8.875" defaultRowHeight="15.75" x14ac:dyDescent="0.2"/>
  <cols>
    <col min="1" max="1" width="24.125" style="2" customWidth="1"/>
    <col min="2" max="2" width="12.625" style="2" customWidth="1"/>
    <col min="3" max="3" width="15.875" style="2" customWidth="1"/>
    <col min="4" max="4" width="10.75" style="2" customWidth="1"/>
    <col min="5" max="5" width="13.25" style="2" customWidth="1"/>
    <col min="6" max="6" width="12.375" style="2" customWidth="1"/>
    <col min="7" max="7" width="13" style="2" customWidth="1"/>
    <col min="8" max="8" width="14.125" style="2" customWidth="1"/>
    <col min="9" max="10" width="22" style="2" customWidth="1"/>
    <col min="11" max="11" width="13.125" style="2" customWidth="1"/>
    <col min="12" max="12" width="8.75" style="2" customWidth="1"/>
    <col min="13" max="13" width="12.5" style="2" customWidth="1"/>
    <col min="14" max="14" width="7.875" style="2" customWidth="1"/>
    <col min="15" max="17" width="6.875" style="2" customWidth="1"/>
    <col min="18" max="18" width="9.75" style="2" customWidth="1"/>
    <col min="19" max="19" width="10.5" style="2" customWidth="1"/>
    <col min="20" max="20" width="11.625" style="2" customWidth="1"/>
    <col min="21" max="21" width="9.75" style="2" customWidth="1"/>
    <col min="22" max="22" width="14.625" style="3" customWidth="1"/>
    <col min="23" max="23" width="21.625" style="3" customWidth="1"/>
    <col min="24" max="24" width="16.375" style="2" customWidth="1"/>
    <col min="25" max="25" width="8.875" style="2"/>
    <col min="26" max="26" width="11" style="2" customWidth="1"/>
    <col min="27" max="27" width="10.75" style="2" customWidth="1"/>
    <col min="28" max="29" width="10.375" style="2" customWidth="1"/>
    <col min="30" max="30" width="22.125" style="2" customWidth="1"/>
    <col min="31" max="31" width="8.875" style="2"/>
    <col min="32" max="32" width="11.25" style="2" customWidth="1"/>
    <col min="33" max="33" width="10" style="2" customWidth="1"/>
    <col min="34" max="34" width="10.5" style="2" customWidth="1"/>
    <col min="35" max="35" width="10.125" style="2" customWidth="1"/>
    <col min="36" max="16384" width="8.875" style="2"/>
  </cols>
  <sheetData>
    <row r="1" spans="1:35" s="10" customFormat="1" ht="34.9" customHeight="1" x14ac:dyDescent="0.2">
      <c r="A1" s="8" t="s">
        <v>68</v>
      </c>
      <c r="B1" s="9" t="s">
        <v>26</v>
      </c>
      <c r="C1" s="9" t="s">
        <v>27</v>
      </c>
      <c r="D1" s="9" t="s">
        <v>28</v>
      </c>
      <c r="E1" s="9" t="s">
        <v>29</v>
      </c>
      <c r="F1" s="9" t="s">
        <v>30</v>
      </c>
      <c r="G1" s="9" t="s">
        <v>32</v>
      </c>
      <c r="H1" s="9" t="s">
        <v>31</v>
      </c>
      <c r="I1" s="9" t="s">
        <v>82</v>
      </c>
      <c r="J1" s="9" t="s">
        <v>83</v>
      </c>
      <c r="K1" s="9" t="s">
        <v>103</v>
      </c>
      <c r="L1" s="9" t="s">
        <v>105</v>
      </c>
      <c r="M1" s="9" t="s">
        <v>104</v>
      </c>
      <c r="N1" s="9" t="s">
        <v>106</v>
      </c>
      <c r="O1" s="9"/>
      <c r="P1" s="9"/>
      <c r="Q1" s="9"/>
      <c r="R1" s="12" t="s">
        <v>44</v>
      </c>
      <c r="S1" s="9" t="s">
        <v>45</v>
      </c>
      <c r="T1" s="9" t="s">
        <v>46</v>
      </c>
      <c r="U1" s="9" t="s">
        <v>47</v>
      </c>
      <c r="V1" s="9" t="s">
        <v>53</v>
      </c>
      <c r="W1" s="9" t="s">
        <v>54</v>
      </c>
      <c r="X1" s="60" t="s">
        <v>84</v>
      </c>
      <c r="Y1" s="60"/>
      <c r="Z1" s="60"/>
      <c r="AA1" s="60"/>
      <c r="AB1" s="60"/>
      <c r="AC1" s="60"/>
      <c r="AD1" s="60" t="s">
        <v>85</v>
      </c>
      <c r="AE1" s="60"/>
      <c r="AF1" s="60"/>
      <c r="AG1" s="60"/>
      <c r="AH1" s="60"/>
      <c r="AI1" s="60"/>
    </row>
    <row r="2" spans="1:35" x14ac:dyDescent="0.2">
      <c r="B2" s="57" t="s">
        <v>15</v>
      </c>
      <c r="C2" s="58" t="s">
        <v>35</v>
      </c>
      <c r="D2" s="2">
        <v>1</v>
      </c>
      <c r="E2" s="5">
        <v>10.003</v>
      </c>
      <c r="F2" s="5">
        <v>19.722999999999999</v>
      </c>
      <c r="G2" s="5">
        <v>20.968</v>
      </c>
      <c r="H2" s="5">
        <f>G2-F2</f>
        <v>1.245000000000001</v>
      </c>
      <c r="I2" s="6">
        <f>H2/E2</f>
        <v>0.12446266120163961</v>
      </c>
      <c r="J2" s="5">
        <f>1-I2</f>
        <v>0.87553733879836038</v>
      </c>
      <c r="K2" s="5">
        <f>AVERAGE(I2:I4)</f>
        <v>0.12130545324074378</v>
      </c>
      <c r="L2" s="6">
        <f>_xlfn.STDEV.S(I2:I4)</f>
        <v>4.8230590273879333E-3</v>
      </c>
      <c r="M2" s="5">
        <f>AVERAGE(J2:J4)</f>
        <v>0.87869454675925629</v>
      </c>
      <c r="N2" s="6">
        <f>_xlfn.STDEV.S(J2:J4)</f>
        <v>4.8230590273879151E-3</v>
      </c>
      <c r="O2" s="6"/>
      <c r="P2" s="6"/>
      <c r="Q2" s="6"/>
      <c r="R2" s="6"/>
      <c r="S2" s="59" t="s">
        <v>48</v>
      </c>
      <c r="T2" s="59" t="s">
        <v>60</v>
      </c>
      <c r="U2" s="2">
        <v>1</v>
      </c>
      <c r="V2" s="6">
        <f>I2</f>
        <v>0.12446266120163961</v>
      </c>
      <c r="W2" s="6">
        <f>J2</f>
        <v>0.87553733879836038</v>
      </c>
      <c r="X2" s="4" t="s">
        <v>67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4</v>
      </c>
      <c r="AD2" s="4" t="s">
        <v>67</v>
      </c>
      <c r="AE2" s="7" t="s">
        <v>62</v>
      </c>
      <c r="AF2" s="7" t="s">
        <v>63</v>
      </c>
      <c r="AG2" s="7" t="s">
        <v>64</v>
      </c>
      <c r="AH2" s="7" t="s">
        <v>65</v>
      </c>
      <c r="AI2" s="7" t="s">
        <v>4</v>
      </c>
    </row>
    <row r="3" spans="1:35" x14ac:dyDescent="0.2">
      <c r="B3" s="58"/>
      <c r="C3" s="58"/>
      <c r="D3" s="2">
        <v>2</v>
      </c>
      <c r="E3" s="5">
        <v>10</v>
      </c>
      <c r="F3" s="5">
        <v>17.224</v>
      </c>
      <c r="G3" s="5">
        <v>18.460999999999999</v>
      </c>
      <c r="H3" s="5">
        <f t="shared" ref="H3:H46" si="0">G3-F3</f>
        <v>1.2369999999999983</v>
      </c>
      <c r="I3" s="6">
        <f t="shared" ref="I3:I46" si="1">H3/E3</f>
        <v>0.12369999999999984</v>
      </c>
      <c r="J3" s="5">
        <f t="shared" ref="J3:J46" si="2">1-I3</f>
        <v>0.87630000000000019</v>
      </c>
      <c r="K3" s="5">
        <f>AVERAGE(I5:I7)</f>
        <v>0.15316308035863088</v>
      </c>
      <c r="L3" s="6">
        <f>_xlfn.STDEV.S(I5:I7)</f>
        <v>3.4667657115746158E-3</v>
      </c>
      <c r="M3" s="5">
        <f>AVERAGE(J5:J7)</f>
        <v>0.84683691964136909</v>
      </c>
      <c r="N3" s="6">
        <f>_xlfn.STDEV.S(J5:J7)</f>
        <v>3.4667657115745685E-3</v>
      </c>
      <c r="O3" s="6"/>
      <c r="P3" s="6"/>
      <c r="Q3" s="6"/>
      <c r="R3" s="6"/>
      <c r="S3" s="59"/>
      <c r="T3" s="59"/>
      <c r="U3" s="2">
        <v>2</v>
      </c>
      <c r="V3" s="6">
        <f t="shared" ref="V3:W4" si="3">I3</f>
        <v>0.12369999999999984</v>
      </c>
      <c r="W3" s="6">
        <f t="shared" si="3"/>
        <v>0.87630000000000019</v>
      </c>
      <c r="X3" s="2" t="s">
        <v>15</v>
      </c>
      <c r="Y3" s="5">
        <f>K2</f>
        <v>0.12130545324074378</v>
      </c>
      <c r="Z3" s="5">
        <f>K3</f>
        <v>0.15316308035863088</v>
      </c>
      <c r="AA3" s="5">
        <f>K4</f>
        <v>0.12429928776489485</v>
      </c>
      <c r="AB3" s="5">
        <f>K5</f>
        <v>0.12862920539804432</v>
      </c>
      <c r="AC3" s="5">
        <f>K6</f>
        <v>0.10549688438830214</v>
      </c>
      <c r="AD3" s="2" t="s">
        <v>15</v>
      </c>
      <c r="AE3" s="5">
        <f>M2</f>
        <v>0.87869454675925629</v>
      </c>
      <c r="AF3" s="5">
        <f>M3</f>
        <v>0.84683691964136909</v>
      </c>
      <c r="AG3" s="5">
        <f>M4</f>
        <v>0.87570071223510515</v>
      </c>
      <c r="AH3" s="5">
        <f>M5</f>
        <v>0.87137079460195588</v>
      </c>
      <c r="AI3" s="5">
        <f>M6</f>
        <v>0.89450311561169793</v>
      </c>
    </row>
    <row r="4" spans="1:35" x14ac:dyDescent="0.2">
      <c r="B4" s="58"/>
      <c r="C4" s="58"/>
      <c r="D4" s="2">
        <v>3</v>
      </c>
      <c r="E4" s="5">
        <v>10.004</v>
      </c>
      <c r="F4" s="5">
        <v>15.506</v>
      </c>
      <c r="G4" s="5">
        <v>16.664000000000001</v>
      </c>
      <c r="H4" s="5">
        <f t="shared" si="0"/>
        <v>1.1580000000000013</v>
      </c>
      <c r="I4" s="6">
        <f t="shared" si="1"/>
        <v>0.11575369852059189</v>
      </c>
      <c r="J4" s="5">
        <f t="shared" si="2"/>
        <v>0.88424630147940808</v>
      </c>
      <c r="K4" s="5">
        <f>AVERAGE(I8:I10)</f>
        <v>0.12429928776489485</v>
      </c>
      <c r="L4" s="6">
        <f>_xlfn.STDEV.S(I8:I10)</f>
        <v>6.6683008791840383E-3</v>
      </c>
      <c r="M4" s="5">
        <f>AVERAGE(J8:J10)</f>
        <v>0.87570071223510515</v>
      </c>
      <c r="N4" s="6">
        <f>_xlfn.STDEV.S(J8:J10)</f>
        <v>6.6683008791840427E-3</v>
      </c>
      <c r="O4" s="6"/>
      <c r="P4" s="6"/>
      <c r="Q4" s="6"/>
      <c r="R4" s="6"/>
      <c r="S4" s="59"/>
      <c r="T4" s="59"/>
      <c r="U4" s="2">
        <v>3</v>
      </c>
      <c r="V4" s="6">
        <f t="shared" si="3"/>
        <v>0.11575369852059189</v>
      </c>
      <c r="W4" s="6">
        <f t="shared" si="3"/>
        <v>0.88424630147940808</v>
      </c>
      <c r="X4" s="2" t="s">
        <v>34</v>
      </c>
      <c r="Y4" s="5">
        <f>K17</f>
        <v>0.16174582851054323</v>
      </c>
      <c r="Z4" s="5">
        <f>K18</f>
        <v>0.13855943017914024</v>
      </c>
      <c r="AA4" s="5">
        <f>K19</f>
        <v>0.13334311528972462</v>
      </c>
      <c r="AB4" s="5">
        <f>K20</f>
        <v>0.15489222664263744</v>
      </c>
      <c r="AC4" s="5">
        <f>K21</f>
        <v>0.1569147375206337</v>
      </c>
      <c r="AD4" s="2" t="s">
        <v>34</v>
      </c>
      <c r="AE4" s="5">
        <f>M17</f>
        <v>0.8382541714894568</v>
      </c>
      <c r="AF4" s="5">
        <f>M18</f>
        <v>0.86144056982085981</v>
      </c>
      <c r="AG4" s="5">
        <f>M19</f>
        <v>0.86665688471027547</v>
      </c>
      <c r="AH4" s="5">
        <f>M20</f>
        <v>0.84510777335736265</v>
      </c>
      <c r="AI4" s="5">
        <f>M21</f>
        <v>0.84308526247936622</v>
      </c>
    </row>
    <row r="5" spans="1:35" x14ac:dyDescent="0.2">
      <c r="B5" s="58"/>
      <c r="C5" s="58" t="s">
        <v>37</v>
      </c>
      <c r="D5" s="2">
        <v>1</v>
      </c>
      <c r="E5" s="5">
        <v>10.000999999999999</v>
      </c>
      <c r="F5" s="5">
        <v>11.913</v>
      </c>
      <c r="G5" s="5">
        <v>13.418200000000001</v>
      </c>
      <c r="H5" s="5">
        <f t="shared" si="0"/>
        <v>1.5052000000000003</v>
      </c>
      <c r="I5" s="6">
        <f t="shared" si="1"/>
        <v>0.15050494950504953</v>
      </c>
      <c r="J5" s="5">
        <f t="shared" si="2"/>
        <v>0.84949505049495044</v>
      </c>
      <c r="K5" s="5">
        <f>AVERAGE(I11:I13)</f>
        <v>0.12862920539804432</v>
      </c>
      <c r="L5" s="6">
        <f>_xlfn.STDEV.S(I11:I13)</f>
        <v>8.2019697711887517E-3</v>
      </c>
      <c r="M5" s="5">
        <f>AVERAGE(J11:J13)</f>
        <v>0.87137079460195588</v>
      </c>
      <c r="N5" s="6">
        <f>_xlfn.STDEV.S(J11:J13)</f>
        <v>8.2019697711887517E-3</v>
      </c>
      <c r="O5" s="6"/>
      <c r="P5" s="6"/>
      <c r="Q5" s="6"/>
      <c r="R5" s="6"/>
      <c r="S5" s="59"/>
      <c r="T5" s="59" t="s">
        <v>55</v>
      </c>
      <c r="U5" s="2">
        <v>1</v>
      </c>
      <c r="V5" s="6">
        <f t="shared" ref="V5:W7" si="4">I17</f>
        <v>0.15985204438668402</v>
      </c>
      <c r="W5" s="6">
        <f t="shared" si="4"/>
        <v>0.84014795561331601</v>
      </c>
      <c r="X5" s="2" t="s">
        <v>17</v>
      </c>
      <c r="Y5" s="5">
        <f>K32</f>
        <v>0.17647157074166839</v>
      </c>
      <c r="Z5" s="5">
        <f>K33</f>
        <v>0.15996552418395427</v>
      </c>
      <c r="AA5" s="5">
        <f>K34</f>
        <v>0.14431342839890426</v>
      </c>
      <c r="AB5" s="5">
        <f>K35</f>
        <v>0.12811442089830738</v>
      </c>
      <c r="AC5" s="5">
        <f>K36</f>
        <v>0.13940942816820551</v>
      </c>
      <c r="AD5" s="2" t="s">
        <v>17</v>
      </c>
      <c r="AE5" s="5">
        <f>M32</f>
        <v>0.82352842925833158</v>
      </c>
      <c r="AF5" s="5">
        <f>M33</f>
        <v>0.84003447581604573</v>
      </c>
      <c r="AG5" s="5">
        <f>M34</f>
        <v>0.85568657160109574</v>
      </c>
      <c r="AH5" s="5">
        <f>M35</f>
        <v>0.87188557910169262</v>
      </c>
      <c r="AI5" s="5">
        <f>M36</f>
        <v>0.86059057183179455</v>
      </c>
    </row>
    <row r="6" spans="1:35" x14ac:dyDescent="0.2">
      <c r="B6" s="58"/>
      <c r="C6" s="58"/>
      <c r="D6" s="2">
        <v>2</v>
      </c>
      <c r="E6" s="5">
        <v>10</v>
      </c>
      <c r="F6" s="5">
        <v>11.36</v>
      </c>
      <c r="G6" s="5">
        <v>12.879</v>
      </c>
      <c r="H6" s="5">
        <f t="shared" si="0"/>
        <v>1.5190000000000001</v>
      </c>
      <c r="I6" s="6">
        <f t="shared" si="1"/>
        <v>0.15190000000000001</v>
      </c>
      <c r="J6" s="5">
        <f t="shared" si="2"/>
        <v>0.84809999999999997</v>
      </c>
      <c r="K6" s="5">
        <f>AVERAGE(I14:I16)</f>
        <v>0.10549688438830214</v>
      </c>
      <c r="L6" s="6">
        <f>_xlfn.STDEV.S(I14:I16)</f>
        <v>5.2238416132865404E-3</v>
      </c>
      <c r="M6" s="5">
        <f>AVERAGE(J14:J16)</f>
        <v>0.89450311561169793</v>
      </c>
      <c r="N6" s="6">
        <f>_xlfn.STDEV.S(J14:J16)</f>
        <v>5.223841613286582E-3</v>
      </c>
      <c r="O6" s="6"/>
      <c r="P6" s="6"/>
      <c r="Q6" s="6"/>
      <c r="R6" s="6"/>
      <c r="S6" s="59"/>
      <c r="T6" s="59"/>
      <c r="U6" s="2">
        <v>2</v>
      </c>
      <c r="V6" s="6">
        <f t="shared" si="4"/>
        <v>0.15595321403578932</v>
      </c>
      <c r="W6" s="6">
        <f t="shared" si="4"/>
        <v>0.84404678596421068</v>
      </c>
      <c r="X6" s="4" t="s">
        <v>33</v>
      </c>
      <c r="Y6" s="5"/>
      <c r="Z6" s="5"/>
      <c r="AA6" s="5"/>
      <c r="AB6" s="5"/>
      <c r="AC6" s="5"/>
      <c r="AD6" s="4" t="s">
        <v>33</v>
      </c>
      <c r="AE6" s="5"/>
      <c r="AF6" s="5"/>
      <c r="AG6" s="5"/>
      <c r="AH6" s="5"/>
      <c r="AI6" s="5"/>
    </row>
    <row r="7" spans="1:35" x14ac:dyDescent="0.2">
      <c r="B7" s="58"/>
      <c r="C7" s="58"/>
      <c r="D7" s="2">
        <v>3</v>
      </c>
      <c r="E7" s="5">
        <v>10.000999999999999</v>
      </c>
      <c r="F7" s="5">
        <v>16.276</v>
      </c>
      <c r="G7" s="5">
        <v>17.847000000000001</v>
      </c>
      <c r="H7" s="5">
        <f t="shared" si="0"/>
        <v>1.5710000000000015</v>
      </c>
      <c r="I7" s="6">
        <f t="shared" si="1"/>
        <v>0.15708429157084308</v>
      </c>
      <c r="J7" s="5">
        <f t="shared" si="2"/>
        <v>0.84291570842915697</v>
      </c>
      <c r="K7" s="5"/>
      <c r="L7" s="5"/>
      <c r="M7" s="5"/>
      <c r="N7" s="5"/>
      <c r="O7" s="5"/>
      <c r="P7" s="5"/>
      <c r="Q7" s="5"/>
      <c r="R7" s="5"/>
      <c r="S7" s="59"/>
      <c r="T7" s="59"/>
      <c r="U7" s="2">
        <v>3</v>
      </c>
      <c r="V7" s="6">
        <f t="shared" si="4"/>
        <v>0.16943222710915637</v>
      </c>
      <c r="W7" s="6">
        <f t="shared" si="4"/>
        <v>0.8305677728908436</v>
      </c>
      <c r="X7" s="2" t="s">
        <v>15</v>
      </c>
      <c r="Y7" s="5">
        <f>L2</f>
        <v>4.8230590273879333E-3</v>
      </c>
      <c r="Z7" s="5">
        <f>L3</f>
        <v>3.4667657115746158E-3</v>
      </c>
      <c r="AA7" s="5">
        <f>L4</f>
        <v>6.6683008791840383E-3</v>
      </c>
      <c r="AB7" s="5">
        <f>L5</f>
        <v>8.2019697711887517E-3</v>
      </c>
      <c r="AC7" s="5">
        <f>L6</f>
        <v>5.2238416132865404E-3</v>
      </c>
      <c r="AD7" s="2" t="s">
        <v>15</v>
      </c>
      <c r="AE7" s="5">
        <f>N2</f>
        <v>4.8230590273879151E-3</v>
      </c>
      <c r="AF7" s="5">
        <f>N3</f>
        <v>3.4667657115745685E-3</v>
      </c>
      <c r="AG7" s="5">
        <f>N4</f>
        <v>6.6683008791840427E-3</v>
      </c>
      <c r="AH7" s="5">
        <f>N5</f>
        <v>8.2019697711887517E-3</v>
      </c>
      <c r="AI7" s="5">
        <f>N6</f>
        <v>5.223841613286582E-3</v>
      </c>
    </row>
    <row r="8" spans="1:35" x14ac:dyDescent="0.2">
      <c r="B8" s="58"/>
      <c r="C8" s="58" t="s">
        <v>36</v>
      </c>
      <c r="D8" s="2">
        <v>1</v>
      </c>
      <c r="E8" s="5">
        <v>10.005000000000001</v>
      </c>
      <c r="F8" s="5">
        <v>15.289</v>
      </c>
      <c r="G8" s="5">
        <v>16.555</v>
      </c>
      <c r="H8" s="5">
        <f t="shared" si="0"/>
        <v>1.266</v>
      </c>
      <c r="I8" s="6">
        <f t="shared" si="1"/>
        <v>0.12653673163418289</v>
      </c>
      <c r="J8" s="5">
        <f t="shared" si="2"/>
        <v>0.87346326836581711</v>
      </c>
      <c r="K8" s="5"/>
      <c r="L8" s="5"/>
      <c r="M8" s="5"/>
      <c r="N8" s="5"/>
      <c r="O8" s="5"/>
      <c r="P8" s="5"/>
      <c r="Q8" s="5"/>
      <c r="R8" s="5"/>
      <c r="S8" s="59"/>
      <c r="T8" s="59" t="s">
        <v>57</v>
      </c>
      <c r="U8" s="2">
        <v>1</v>
      </c>
      <c r="V8" s="6">
        <f t="shared" ref="V8:W10" si="5">I32</f>
        <v>0.18909999999999999</v>
      </c>
      <c r="W8" s="6">
        <f t="shared" si="5"/>
        <v>0.81089999999999995</v>
      </c>
      <c r="X8" s="2" t="s">
        <v>16</v>
      </c>
      <c r="Y8" s="5">
        <f>L17</f>
        <v>6.9361921894390919E-3</v>
      </c>
      <c r="Z8" s="5">
        <f>L18</f>
        <v>9.687570803437736E-3</v>
      </c>
      <c r="AA8" s="5">
        <f>L19</f>
        <v>1.1790499431518308E-2</v>
      </c>
      <c r="AB8" s="5">
        <f>L20</f>
        <v>3.1317565892863474E-3</v>
      </c>
      <c r="AC8" s="5">
        <f>L21</f>
        <v>1.3074972482061274E-2</v>
      </c>
      <c r="AD8" s="2" t="s">
        <v>16</v>
      </c>
      <c r="AE8" s="5">
        <f>N17</f>
        <v>6.936192189439111E-3</v>
      </c>
      <c r="AF8" s="5">
        <f>N18</f>
        <v>9.6875708034377516E-3</v>
      </c>
      <c r="AG8" s="5">
        <f>N19</f>
        <v>1.179049943151834E-2</v>
      </c>
      <c r="AH8" s="5">
        <f>N20</f>
        <v>3.131756589286337E-3</v>
      </c>
      <c r="AI8" s="5">
        <f>N21</f>
        <v>1.3074972482061244E-2</v>
      </c>
    </row>
    <row r="9" spans="1:35" x14ac:dyDescent="0.2">
      <c r="B9" s="58"/>
      <c r="C9" s="58"/>
      <c r="D9" s="2">
        <v>2</v>
      </c>
      <c r="E9" s="5">
        <v>10.003</v>
      </c>
      <c r="F9" s="5">
        <v>17.263000000000002</v>
      </c>
      <c r="G9" s="5">
        <v>18.559000000000001</v>
      </c>
      <c r="H9" s="5">
        <f t="shared" si="0"/>
        <v>1.2959999999999994</v>
      </c>
      <c r="I9" s="6">
        <f t="shared" si="1"/>
        <v>0.12956113166050179</v>
      </c>
      <c r="J9" s="5">
        <f t="shared" si="2"/>
        <v>0.87043886833949824</v>
      </c>
      <c r="K9" s="5"/>
      <c r="L9" s="5"/>
      <c r="M9" s="5"/>
      <c r="N9" s="5"/>
      <c r="O9" s="5"/>
      <c r="P9" s="5"/>
      <c r="Q9" s="5"/>
      <c r="R9" s="5"/>
      <c r="S9" s="59"/>
      <c r="T9" s="59"/>
      <c r="U9" s="2">
        <v>2</v>
      </c>
      <c r="V9" s="6">
        <f t="shared" si="5"/>
        <v>0.16806638672265556</v>
      </c>
      <c r="W9" s="6">
        <f t="shared" si="5"/>
        <v>0.8319336132773445</v>
      </c>
      <c r="X9" s="2" t="s">
        <v>17</v>
      </c>
      <c r="Y9" s="5">
        <f>L32</f>
        <v>1.1134633902324392E-2</v>
      </c>
      <c r="Z9" s="5">
        <f>L33</f>
        <v>1.0081919446779086E-2</v>
      </c>
      <c r="AA9" s="5">
        <f>L34</f>
        <v>8.9767383664257142E-3</v>
      </c>
      <c r="AB9" s="5">
        <f>L35</f>
        <v>1.1889630894496097E-2</v>
      </c>
      <c r="AC9" s="5">
        <f>L36</f>
        <v>5.0211523334943615E-3</v>
      </c>
      <c r="AD9" s="2" t="s">
        <v>17</v>
      </c>
      <c r="AE9" s="5">
        <f>N32</f>
        <v>1.1134633902324441E-2</v>
      </c>
      <c r="AF9" s="5">
        <f>N33</f>
        <v>1.00819194467791E-2</v>
      </c>
      <c r="AG9" s="5">
        <f>N34</f>
        <v>8.976738366425702E-3</v>
      </c>
      <c r="AH9" s="5">
        <f>N35</f>
        <v>1.1889630894496106E-2</v>
      </c>
      <c r="AI9" s="5">
        <f>N36</f>
        <v>5.0211523334943893E-3</v>
      </c>
    </row>
    <row r="10" spans="1:35" x14ac:dyDescent="0.2">
      <c r="B10" s="58"/>
      <c r="C10" s="58"/>
      <c r="D10" s="2">
        <v>3</v>
      </c>
      <c r="E10" s="5">
        <v>10</v>
      </c>
      <c r="F10" s="5">
        <v>14.638</v>
      </c>
      <c r="G10" s="5">
        <v>15.805999999999999</v>
      </c>
      <c r="H10" s="5">
        <f>G10-F10</f>
        <v>1.1679999999999993</v>
      </c>
      <c r="I10" s="6">
        <f t="shared" si="1"/>
        <v>0.11679999999999993</v>
      </c>
      <c r="J10" s="5">
        <f t="shared" si="2"/>
        <v>0.8832000000000001</v>
      </c>
      <c r="K10" s="5"/>
      <c r="L10" s="5"/>
      <c r="M10" s="5"/>
      <c r="N10" s="5"/>
      <c r="O10" s="5"/>
      <c r="P10" s="5"/>
      <c r="Q10" s="5"/>
      <c r="R10" s="5"/>
      <c r="S10" s="59"/>
      <c r="T10" s="59"/>
      <c r="U10" s="2">
        <v>3</v>
      </c>
      <c r="V10" s="6">
        <f t="shared" si="5"/>
        <v>0.17224832550234956</v>
      </c>
      <c r="W10" s="6">
        <f t="shared" si="5"/>
        <v>0.82775167449765041</v>
      </c>
      <c r="X10" s="4" t="s">
        <v>66</v>
      </c>
      <c r="AD10" s="4" t="s">
        <v>66</v>
      </c>
    </row>
    <row r="11" spans="1:35" x14ac:dyDescent="0.2">
      <c r="B11" s="58"/>
      <c r="C11" s="58" t="s">
        <v>38</v>
      </c>
      <c r="D11" s="2">
        <v>1</v>
      </c>
      <c r="E11" s="5">
        <v>9.9990000000000006</v>
      </c>
      <c r="F11" s="5">
        <v>11.307</v>
      </c>
      <c r="G11" s="5">
        <v>12.545999999999999</v>
      </c>
      <c r="H11" s="5">
        <f t="shared" si="0"/>
        <v>1.238999999999999</v>
      </c>
      <c r="I11" s="6">
        <f t="shared" si="1"/>
        <v>0.1239123912391238</v>
      </c>
      <c r="J11" s="5">
        <f t="shared" si="2"/>
        <v>0.87608760876087621</v>
      </c>
      <c r="K11" s="5"/>
      <c r="L11" s="5"/>
      <c r="M11" s="5"/>
      <c r="N11" s="5"/>
      <c r="O11" s="5"/>
      <c r="P11" s="5"/>
      <c r="Q11" s="5"/>
      <c r="R11" s="5"/>
      <c r="S11" s="59" t="s">
        <v>49</v>
      </c>
      <c r="T11" s="59" t="s">
        <v>56</v>
      </c>
      <c r="U11" s="2">
        <v>1</v>
      </c>
      <c r="V11" s="6">
        <f t="shared" ref="V11:W13" si="6">I5</f>
        <v>0.15050494950504953</v>
      </c>
      <c r="W11" s="6">
        <f t="shared" si="6"/>
        <v>0.84949505049495044</v>
      </c>
      <c r="X11" s="2" t="s">
        <v>15</v>
      </c>
      <c r="Y11" s="2" t="s">
        <v>19</v>
      </c>
      <c r="Z11" s="2" t="s">
        <v>25</v>
      </c>
      <c r="AA11" s="2" t="s">
        <v>19</v>
      </c>
      <c r="AB11" s="2" t="s">
        <v>19</v>
      </c>
      <c r="AC11" s="2" t="s">
        <v>20</v>
      </c>
      <c r="AD11" s="2" t="s">
        <v>15</v>
      </c>
      <c r="AE11" s="2" t="s">
        <v>18</v>
      </c>
      <c r="AF11" s="2" t="s">
        <v>25</v>
      </c>
      <c r="AG11" s="2" t="s">
        <v>18</v>
      </c>
      <c r="AH11" s="2" t="s">
        <v>18</v>
      </c>
      <c r="AI11" s="2" t="s">
        <v>18</v>
      </c>
    </row>
    <row r="12" spans="1:35" x14ac:dyDescent="0.2">
      <c r="B12" s="58"/>
      <c r="C12" s="58"/>
      <c r="D12" s="2">
        <v>2</v>
      </c>
      <c r="E12" s="5">
        <v>10</v>
      </c>
      <c r="F12" s="5">
        <v>16.029</v>
      </c>
      <c r="G12" s="5">
        <v>17.41</v>
      </c>
      <c r="H12" s="5">
        <f t="shared" si="0"/>
        <v>1.3810000000000002</v>
      </c>
      <c r="I12" s="6">
        <f t="shared" si="1"/>
        <v>0.13810000000000003</v>
      </c>
      <c r="J12" s="5">
        <f t="shared" si="2"/>
        <v>0.8619</v>
      </c>
      <c r="K12" s="5"/>
      <c r="L12" s="5"/>
      <c r="M12" s="5"/>
      <c r="N12" s="5"/>
      <c r="O12" s="5"/>
      <c r="P12" s="5"/>
      <c r="Q12" s="5"/>
      <c r="R12" s="5"/>
      <c r="S12" s="59"/>
      <c r="T12" s="59"/>
      <c r="U12" s="2">
        <v>2</v>
      </c>
      <c r="V12" s="6">
        <f t="shared" si="6"/>
        <v>0.15190000000000001</v>
      </c>
      <c r="W12" s="6">
        <f t="shared" si="6"/>
        <v>0.84809999999999997</v>
      </c>
      <c r="X12" s="2" t="s">
        <v>16</v>
      </c>
      <c r="Y12" s="2" t="s">
        <v>18</v>
      </c>
      <c r="Z12" s="2" t="s">
        <v>19</v>
      </c>
      <c r="AA12" s="2" t="s">
        <v>25</v>
      </c>
      <c r="AB12" s="2" t="s">
        <v>18</v>
      </c>
      <c r="AC12" s="2" t="s">
        <v>18</v>
      </c>
      <c r="AD12" s="2" t="s">
        <v>16</v>
      </c>
      <c r="AE12" s="2" t="s">
        <v>19</v>
      </c>
      <c r="AF12" s="2" t="s">
        <v>18</v>
      </c>
      <c r="AG12" s="2" t="s">
        <v>25</v>
      </c>
      <c r="AH12" s="2" t="s">
        <v>19</v>
      </c>
      <c r="AI12" s="2" t="s">
        <v>20</v>
      </c>
    </row>
    <row r="13" spans="1:35" x14ac:dyDescent="0.2">
      <c r="B13" s="58"/>
      <c r="C13" s="58"/>
      <c r="D13" s="2">
        <v>3</v>
      </c>
      <c r="E13" s="5">
        <v>10.002000000000001</v>
      </c>
      <c r="F13" s="5">
        <v>17.155999999999999</v>
      </c>
      <c r="G13" s="5">
        <v>18.395</v>
      </c>
      <c r="H13" s="5">
        <f t="shared" si="0"/>
        <v>1.2390000000000008</v>
      </c>
      <c r="I13" s="6">
        <f t="shared" si="1"/>
        <v>0.12387522495500906</v>
      </c>
      <c r="J13" s="5">
        <f t="shared" si="2"/>
        <v>0.87612477504499098</v>
      </c>
      <c r="K13" s="5"/>
      <c r="L13" s="5"/>
      <c r="M13" s="5"/>
      <c r="N13" s="5"/>
      <c r="O13" s="5"/>
      <c r="P13" s="5"/>
      <c r="Q13" s="5"/>
      <c r="R13" s="5"/>
      <c r="S13" s="59"/>
      <c r="T13" s="59"/>
      <c r="U13" s="2">
        <v>3</v>
      </c>
      <c r="V13" s="6">
        <f t="shared" si="6"/>
        <v>0.15708429157084308</v>
      </c>
      <c r="W13" s="6">
        <f t="shared" si="6"/>
        <v>0.84291570842915697</v>
      </c>
      <c r="X13" s="2" t="s">
        <v>17</v>
      </c>
      <c r="Y13" s="2" t="s">
        <v>18</v>
      </c>
      <c r="Z13" s="2" t="s">
        <v>18</v>
      </c>
      <c r="AA13" s="2" t="s">
        <v>18</v>
      </c>
      <c r="AB13" s="2" t="s">
        <v>19</v>
      </c>
      <c r="AC13" s="2" t="s">
        <v>19</v>
      </c>
      <c r="AD13" s="2" t="s">
        <v>17</v>
      </c>
      <c r="AE13" s="2" t="s">
        <v>19</v>
      </c>
      <c r="AF13" s="2" t="s">
        <v>19</v>
      </c>
      <c r="AG13" s="2" t="s">
        <v>19</v>
      </c>
      <c r="AH13" s="2" t="s">
        <v>18</v>
      </c>
      <c r="AI13" s="2" t="s">
        <v>19</v>
      </c>
    </row>
    <row r="14" spans="1:35" x14ac:dyDescent="0.2">
      <c r="B14" s="58"/>
      <c r="C14" s="58" t="s">
        <v>39</v>
      </c>
      <c r="D14" s="2">
        <v>1</v>
      </c>
      <c r="E14" s="5">
        <v>10.000999999999999</v>
      </c>
      <c r="F14" s="5">
        <v>19.329000000000001</v>
      </c>
      <c r="G14" s="5">
        <v>20.358000000000001</v>
      </c>
      <c r="H14" s="5">
        <f t="shared" si="0"/>
        <v>1.0289999999999999</v>
      </c>
      <c r="I14" s="6">
        <f t="shared" si="1"/>
        <v>0.1028897110288971</v>
      </c>
      <c r="J14" s="5">
        <f t="shared" si="2"/>
        <v>0.8971102889711029</v>
      </c>
      <c r="K14" s="5"/>
      <c r="L14" s="5"/>
      <c r="M14" s="5"/>
      <c r="N14" s="5"/>
      <c r="O14" s="5"/>
      <c r="P14" s="5"/>
      <c r="Q14" s="5"/>
      <c r="R14" s="5"/>
      <c r="S14" s="59"/>
      <c r="T14" s="59" t="s">
        <v>55</v>
      </c>
      <c r="U14" s="2">
        <v>1</v>
      </c>
      <c r="V14" s="6">
        <f t="shared" ref="V14:W16" si="7">I20</f>
        <v>0.13747250549890022</v>
      </c>
      <c r="W14" s="6">
        <f t="shared" si="7"/>
        <v>0.86252749450109978</v>
      </c>
    </row>
    <row r="15" spans="1:35" x14ac:dyDescent="0.2">
      <c r="B15" s="58"/>
      <c r="C15" s="58"/>
      <c r="D15" s="2">
        <v>2</v>
      </c>
      <c r="E15" s="5">
        <v>9.9990000000000006</v>
      </c>
      <c r="F15" s="5">
        <v>10.804</v>
      </c>
      <c r="G15" s="5">
        <v>11.919</v>
      </c>
      <c r="H15" s="5">
        <f t="shared" si="0"/>
        <v>1.1150000000000002</v>
      </c>
      <c r="I15" s="6">
        <f t="shared" si="1"/>
        <v>0.11151115111511152</v>
      </c>
      <c r="J15" s="5">
        <f t="shared" si="2"/>
        <v>0.88848884888488844</v>
      </c>
      <c r="K15" s="5"/>
      <c r="L15" s="5"/>
      <c r="M15" s="5"/>
      <c r="N15" s="5"/>
      <c r="O15" s="5"/>
      <c r="P15" s="5"/>
      <c r="Q15" s="5"/>
      <c r="R15" s="5"/>
      <c r="S15" s="59"/>
      <c r="T15" s="59"/>
      <c r="U15" s="2">
        <v>2</v>
      </c>
      <c r="V15" s="6">
        <f t="shared" si="7"/>
        <v>0.12946116165150454</v>
      </c>
      <c r="W15" s="6">
        <f t="shared" si="7"/>
        <v>0.87053883834849544</v>
      </c>
    </row>
    <row r="16" spans="1:35" x14ac:dyDescent="0.2">
      <c r="B16" s="58"/>
      <c r="C16" s="58"/>
      <c r="D16" s="2">
        <v>3</v>
      </c>
      <c r="E16" s="5">
        <v>10.000999999999999</v>
      </c>
      <c r="F16" s="5">
        <v>11.842000000000001</v>
      </c>
      <c r="G16" s="5">
        <v>12.863</v>
      </c>
      <c r="H16" s="5">
        <f t="shared" si="0"/>
        <v>1.020999999999999</v>
      </c>
      <c r="I16" s="6">
        <f t="shared" si="1"/>
        <v>0.10208979102089782</v>
      </c>
      <c r="J16" s="5">
        <f t="shared" si="2"/>
        <v>0.89791020897910223</v>
      </c>
      <c r="K16" s="5"/>
      <c r="L16" s="5"/>
      <c r="M16" s="5"/>
      <c r="N16" s="5"/>
      <c r="O16" s="5"/>
      <c r="P16" s="5"/>
      <c r="Q16" s="5"/>
      <c r="R16" s="5"/>
      <c r="S16" s="59"/>
      <c r="T16" s="59"/>
      <c r="U16" s="2">
        <v>3</v>
      </c>
      <c r="V16" s="6">
        <f t="shared" si="7"/>
        <v>0.14874462338701594</v>
      </c>
      <c r="W16" s="6">
        <f t="shared" si="7"/>
        <v>0.851255376612984</v>
      </c>
    </row>
    <row r="17" spans="2:23" x14ac:dyDescent="0.2">
      <c r="B17" s="57" t="s">
        <v>34</v>
      </c>
      <c r="C17" s="58" t="s">
        <v>35</v>
      </c>
      <c r="D17" s="2">
        <v>1</v>
      </c>
      <c r="E17" s="5">
        <v>10.003</v>
      </c>
      <c r="F17" s="5">
        <v>19.135999999999999</v>
      </c>
      <c r="G17" s="5">
        <v>20.734999999999999</v>
      </c>
      <c r="H17" s="5">
        <f t="shared" si="0"/>
        <v>1.5990000000000002</v>
      </c>
      <c r="I17" s="6">
        <f t="shared" si="1"/>
        <v>0.15985204438668402</v>
      </c>
      <c r="J17" s="5">
        <f t="shared" si="2"/>
        <v>0.84014795561331601</v>
      </c>
      <c r="K17" s="5">
        <f t="shared" ref="K17" si="8">AVERAGE(I17:I19)</f>
        <v>0.16174582851054323</v>
      </c>
      <c r="L17" s="6">
        <f t="shared" ref="L17" si="9">_xlfn.STDEV.S(I17:I19)</f>
        <v>6.9361921894390919E-3</v>
      </c>
      <c r="M17" s="5">
        <f t="shared" ref="M17" si="10">AVERAGE(J17:J19)</f>
        <v>0.8382541714894568</v>
      </c>
      <c r="N17" s="6">
        <f t="shared" ref="N17" si="11">_xlfn.STDEV.S(J17:J19)</f>
        <v>6.936192189439111E-3</v>
      </c>
      <c r="O17" s="6"/>
      <c r="P17" s="6"/>
      <c r="Q17" s="6"/>
      <c r="R17" s="6"/>
      <c r="S17" s="59"/>
      <c r="T17" s="59" t="s">
        <v>59</v>
      </c>
      <c r="U17" s="2">
        <v>1</v>
      </c>
      <c r="V17" s="6">
        <f t="shared" ref="V17:W19" si="12">I35</f>
        <v>0.16546690661867636</v>
      </c>
      <c r="W17" s="6">
        <f t="shared" si="12"/>
        <v>0.83453309338132364</v>
      </c>
    </row>
    <row r="18" spans="2:23" x14ac:dyDescent="0.2">
      <c r="B18" s="58"/>
      <c r="C18" s="58"/>
      <c r="D18" s="2">
        <v>2</v>
      </c>
      <c r="E18" s="5">
        <v>10.003</v>
      </c>
      <c r="F18" s="5">
        <v>11.54</v>
      </c>
      <c r="G18" s="5">
        <v>13.1</v>
      </c>
      <c r="H18" s="5">
        <f t="shared" si="0"/>
        <v>1.5600000000000005</v>
      </c>
      <c r="I18" s="6">
        <f t="shared" si="1"/>
        <v>0.15595321403578932</v>
      </c>
      <c r="J18" s="5">
        <f t="shared" si="2"/>
        <v>0.84404678596421068</v>
      </c>
      <c r="K18" s="5">
        <f>AVERAGE(I20:I22)</f>
        <v>0.13855943017914024</v>
      </c>
      <c r="L18" s="6">
        <f>_xlfn.STDEV.S(I20:I22)</f>
        <v>9.687570803437736E-3</v>
      </c>
      <c r="M18" s="5">
        <f>AVERAGE(J20:J22)</f>
        <v>0.86144056982085981</v>
      </c>
      <c r="N18" s="6">
        <f>_xlfn.STDEV.S(J20:J22)</f>
        <v>9.6875708034377516E-3</v>
      </c>
      <c r="O18" s="6"/>
      <c r="P18" s="6"/>
      <c r="Q18" s="6"/>
      <c r="R18" s="6"/>
      <c r="S18" s="59"/>
      <c r="T18" s="59"/>
      <c r="U18" s="2">
        <v>2</v>
      </c>
      <c r="V18" s="6">
        <f t="shared" si="12"/>
        <v>0.16610000000000014</v>
      </c>
      <c r="W18" s="6">
        <f t="shared" si="12"/>
        <v>0.83389999999999986</v>
      </c>
    </row>
    <row r="19" spans="2:23" x14ac:dyDescent="0.2">
      <c r="B19" s="58"/>
      <c r="C19" s="58"/>
      <c r="D19" s="2">
        <v>3</v>
      </c>
      <c r="E19" s="5">
        <v>10.004</v>
      </c>
      <c r="F19" s="5">
        <v>17.466999999999999</v>
      </c>
      <c r="G19" s="5">
        <v>19.161999999999999</v>
      </c>
      <c r="H19" s="5">
        <f t="shared" si="0"/>
        <v>1.6950000000000003</v>
      </c>
      <c r="I19" s="6">
        <f t="shared" si="1"/>
        <v>0.16943222710915637</v>
      </c>
      <c r="J19" s="5">
        <f t="shared" si="2"/>
        <v>0.8305677728908436</v>
      </c>
      <c r="K19" s="5">
        <f>AVERAGE(I23:I25)</f>
        <v>0.13334311528972462</v>
      </c>
      <c r="L19" s="6">
        <f>_xlfn.STDEV.S(I23:I25)</f>
        <v>1.1790499431518308E-2</v>
      </c>
      <c r="M19" s="5">
        <f>AVERAGE(J23:J25)</f>
        <v>0.86665688471027547</v>
      </c>
      <c r="N19" s="6">
        <f>_xlfn.STDEV.S(J23:J25)</f>
        <v>1.179049943151834E-2</v>
      </c>
      <c r="O19" s="6"/>
      <c r="P19" s="6"/>
      <c r="Q19" s="6"/>
      <c r="R19" s="6"/>
      <c r="S19" s="59"/>
      <c r="T19" s="59"/>
      <c r="U19" s="2">
        <v>3</v>
      </c>
      <c r="V19" s="6">
        <f t="shared" si="12"/>
        <v>0.14832966593318633</v>
      </c>
      <c r="W19" s="6">
        <f t="shared" si="12"/>
        <v>0.85167033406681369</v>
      </c>
    </row>
    <row r="20" spans="2:23" x14ac:dyDescent="0.2">
      <c r="B20" s="58"/>
      <c r="C20" s="58" t="s">
        <v>40</v>
      </c>
      <c r="D20" s="2">
        <v>1</v>
      </c>
      <c r="E20" s="5">
        <v>10.002000000000001</v>
      </c>
      <c r="F20" s="5">
        <v>11.218</v>
      </c>
      <c r="G20" s="5">
        <v>12.593</v>
      </c>
      <c r="H20" s="5">
        <f t="shared" si="0"/>
        <v>1.375</v>
      </c>
      <c r="I20" s="6">
        <f t="shared" si="1"/>
        <v>0.13747250549890022</v>
      </c>
      <c r="J20" s="5">
        <f t="shared" si="2"/>
        <v>0.86252749450109978</v>
      </c>
      <c r="K20" s="5">
        <f>AVERAGE(I26:I28)</f>
        <v>0.15489222664263744</v>
      </c>
      <c r="L20" s="6">
        <f>_xlfn.STDEV.S(I26:I28)</f>
        <v>3.1317565892863474E-3</v>
      </c>
      <c r="M20" s="5">
        <f>AVERAGE(J26:J28)</f>
        <v>0.84510777335736265</v>
      </c>
      <c r="N20" s="6">
        <f>_xlfn.STDEV.S(J26:J28)</f>
        <v>3.131756589286337E-3</v>
      </c>
      <c r="O20" s="6"/>
      <c r="P20" s="6"/>
      <c r="Q20" s="6"/>
      <c r="R20" s="6"/>
      <c r="S20" s="59" t="s">
        <v>50</v>
      </c>
      <c r="T20" s="59" t="s">
        <v>56</v>
      </c>
      <c r="U20" s="2">
        <v>1</v>
      </c>
      <c r="V20" s="6">
        <f t="shared" ref="V20:W22" si="13">I8</f>
        <v>0.12653673163418289</v>
      </c>
      <c r="W20" s="6">
        <f t="shared" si="13"/>
        <v>0.87346326836581711</v>
      </c>
    </row>
    <row r="21" spans="2:23" x14ac:dyDescent="0.2">
      <c r="B21" s="58"/>
      <c r="C21" s="58"/>
      <c r="D21" s="2">
        <v>2</v>
      </c>
      <c r="E21" s="5">
        <v>10.003</v>
      </c>
      <c r="F21" s="5">
        <v>10.993</v>
      </c>
      <c r="G21" s="5">
        <v>12.288</v>
      </c>
      <c r="H21" s="5">
        <f t="shared" si="0"/>
        <v>1.2949999999999999</v>
      </c>
      <c r="I21" s="6">
        <f t="shared" si="1"/>
        <v>0.12946116165150454</v>
      </c>
      <c r="J21" s="5">
        <f t="shared" si="2"/>
        <v>0.87053883834849544</v>
      </c>
      <c r="K21" s="5">
        <f>AVERAGE(I29:I31)</f>
        <v>0.1569147375206337</v>
      </c>
      <c r="L21" s="6">
        <f>_xlfn.STDEV.S(I29:I31)</f>
        <v>1.3074972482061274E-2</v>
      </c>
      <c r="M21" s="5">
        <f>AVERAGE(J29:J31)</f>
        <v>0.84308526247936622</v>
      </c>
      <c r="N21" s="6">
        <f>_xlfn.STDEV.S(J29:J31)</f>
        <v>1.3074972482061244E-2</v>
      </c>
      <c r="O21" s="6"/>
      <c r="P21" s="6"/>
      <c r="Q21" s="6"/>
      <c r="R21" s="6"/>
      <c r="S21" s="59"/>
      <c r="T21" s="59"/>
      <c r="U21" s="2">
        <v>2</v>
      </c>
      <c r="V21" s="6">
        <f t="shared" si="13"/>
        <v>0.12956113166050179</v>
      </c>
      <c r="W21" s="6">
        <f t="shared" si="13"/>
        <v>0.87043886833949824</v>
      </c>
    </row>
    <row r="22" spans="2:23" x14ac:dyDescent="0.2">
      <c r="B22" s="58"/>
      <c r="C22" s="58"/>
      <c r="D22" s="2">
        <v>3</v>
      </c>
      <c r="E22" s="5">
        <v>9.9969999999999999</v>
      </c>
      <c r="F22" s="5">
        <v>19.277000000000001</v>
      </c>
      <c r="G22" s="5">
        <v>20.763999999999999</v>
      </c>
      <c r="H22" s="5">
        <f t="shared" si="0"/>
        <v>1.4869999999999983</v>
      </c>
      <c r="I22" s="6">
        <f t="shared" si="1"/>
        <v>0.14874462338701594</v>
      </c>
      <c r="J22" s="5">
        <f t="shared" si="2"/>
        <v>0.851255376612984</v>
      </c>
      <c r="S22" s="59"/>
      <c r="T22" s="59"/>
      <c r="U22" s="2">
        <v>3</v>
      </c>
      <c r="V22" s="6">
        <f t="shared" si="13"/>
        <v>0.11679999999999993</v>
      </c>
      <c r="W22" s="6">
        <f t="shared" si="13"/>
        <v>0.8832000000000001</v>
      </c>
    </row>
    <row r="23" spans="2:23" x14ac:dyDescent="0.2">
      <c r="B23" s="58"/>
      <c r="C23" s="58" t="s">
        <v>41</v>
      </c>
      <c r="D23" s="2">
        <v>1</v>
      </c>
      <c r="E23" s="5">
        <v>10</v>
      </c>
      <c r="F23" s="5">
        <v>11.58</v>
      </c>
      <c r="G23" s="5">
        <v>12.868</v>
      </c>
      <c r="H23" s="5">
        <f t="shared" si="0"/>
        <v>1.2880000000000003</v>
      </c>
      <c r="I23" s="6">
        <f t="shared" si="1"/>
        <v>0.12880000000000003</v>
      </c>
      <c r="J23" s="5">
        <f t="shared" si="2"/>
        <v>0.87119999999999997</v>
      </c>
      <c r="S23" s="59"/>
      <c r="T23" s="59" t="s">
        <v>58</v>
      </c>
      <c r="U23" s="2">
        <v>1</v>
      </c>
      <c r="V23" s="6">
        <f t="shared" ref="V23:W25" si="14">I23</f>
        <v>0.12880000000000003</v>
      </c>
      <c r="W23" s="6">
        <f t="shared" si="14"/>
        <v>0.87119999999999997</v>
      </c>
    </row>
    <row r="24" spans="2:23" x14ac:dyDescent="0.2">
      <c r="B24" s="58"/>
      <c r="C24" s="58"/>
      <c r="D24" s="2">
        <v>2</v>
      </c>
      <c r="E24" s="5">
        <v>10</v>
      </c>
      <c r="F24" s="5">
        <v>11.965999999999999</v>
      </c>
      <c r="G24" s="5">
        <v>13.211</v>
      </c>
      <c r="H24" s="5">
        <f t="shared" si="0"/>
        <v>1.245000000000001</v>
      </c>
      <c r="I24" s="6">
        <f t="shared" si="1"/>
        <v>0.1245000000000001</v>
      </c>
      <c r="J24" s="5">
        <f t="shared" si="2"/>
        <v>0.87549999999999994</v>
      </c>
      <c r="S24" s="59"/>
      <c r="T24" s="59"/>
      <c r="U24" s="2">
        <v>2</v>
      </c>
      <c r="V24" s="6">
        <f t="shared" si="14"/>
        <v>0.1245000000000001</v>
      </c>
      <c r="W24" s="6">
        <f t="shared" si="14"/>
        <v>0.87549999999999994</v>
      </c>
    </row>
    <row r="25" spans="2:23" x14ac:dyDescent="0.2">
      <c r="B25" s="58"/>
      <c r="C25" s="58"/>
      <c r="D25" s="2">
        <v>3</v>
      </c>
      <c r="E25" s="5">
        <v>9.9979999999999993</v>
      </c>
      <c r="F25" s="5">
        <v>16.291</v>
      </c>
      <c r="G25" s="5">
        <v>17.757999999999999</v>
      </c>
      <c r="H25" s="5">
        <f t="shared" si="0"/>
        <v>1.4669999999999987</v>
      </c>
      <c r="I25" s="6">
        <f t="shared" si="1"/>
        <v>0.14672934586917372</v>
      </c>
      <c r="J25" s="5">
        <f t="shared" si="2"/>
        <v>0.85327065413082626</v>
      </c>
      <c r="S25" s="59"/>
      <c r="T25" s="59"/>
      <c r="U25" s="2">
        <v>3</v>
      </c>
      <c r="V25" s="6">
        <f t="shared" si="14"/>
        <v>0.14672934586917372</v>
      </c>
      <c r="W25" s="6">
        <f t="shared" si="14"/>
        <v>0.85327065413082626</v>
      </c>
    </row>
    <row r="26" spans="2:23" x14ac:dyDescent="0.2">
      <c r="B26" s="58"/>
      <c r="C26" s="58" t="s">
        <v>42</v>
      </c>
      <c r="D26" s="2">
        <v>1</v>
      </c>
      <c r="E26" s="5">
        <v>10.004</v>
      </c>
      <c r="F26" s="5">
        <v>10.826000000000001</v>
      </c>
      <c r="G26" s="5">
        <v>12.34</v>
      </c>
      <c r="H26" s="5">
        <f t="shared" si="0"/>
        <v>1.5139999999999993</v>
      </c>
      <c r="I26" s="6">
        <f t="shared" si="1"/>
        <v>0.15133946421431421</v>
      </c>
      <c r="J26" s="5">
        <f t="shared" si="2"/>
        <v>0.84866053578568579</v>
      </c>
      <c r="S26" s="59"/>
      <c r="T26" s="59" t="s">
        <v>57</v>
      </c>
      <c r="U26" s="2">
        <v>1</v>
      </c>
      <c r="V26" s="6">
        <f t="shared" ref="V26:W28" si="15">I38</f>
        <v>0.13588641135886412</v>
      </c>
      <c r="W26" s="6">
        <f t="shared" si="15"/>
        <v>0.86411358864113585</v>
      </c>
    </row>
    <row r="27" spans="2:23" x14ac:dyDescent="0.2">
      <c r="B27" s="58"/>
      <c r="C27" s="58"/>
      <c r="D27" s="2">
        <v>2</v>
      </c>
      <c r="E27" s="5">
        <v>10.000999999999999</v>
      </c>
      <c r="F27" s="5">
        <v>16.353000000000002</v>
      </c>
      <c r="G27" s="5">
        <v>17.914000000000001</v>
      </c>
      <c r="H27" s="5">
        <f t="shared" si="0"/>
        <v>1.5609999999999999</v>
      </c>
      <c r="I27" s="6">
        <f t="shared" si="1"/>
        <v>0.15608439156084392</v>
      </c>
      <c r="J27" s="5">
        <f t="shared" si="2"/>
        <v>0.84391560843915614</v>
      </c>
      <c r="S27" s="59"/>
      <c r="T27" s="59"/>
      <c r="U27" s="2">
        <v>2</v>
      </c>
      <c r="V27" s="6">
        <f t="shared" si="15"/>
        <v>0.14329999999999998</v>
      </c>
      <c r="W27" s="6">
        <f t="shared" si="15"/>
        <v>0.85670000000000002</v>
      </c>
    </row>
    <row r="28" spans="2:23" x14ac:dyDescent="0.2">
      <c r="B28" s="58"/>
      <c r="C28" s="58"/>
      <c r="D28" s="2">
        <v>3</v>
      </c>
      <c r="E28" s="5">
        <v>10.003</v>
      </c>
      <c r="F28" s="5">
        <v>11.839</v>
      </c>
      <c r="G28" s="5">
        <v>13.412000000000001</v>
      </c>
      <c r="H28" s="5">
        <f t="shared" si="0"/>
        <v>1.5730000000000004</v>
      </c>
      <c r="I28" s="6">
        <f t="shared" si="1"/>
        <v>0.15725282415275421</v>
      </c>
      <c r="J28" s="5">
        <f t="shared" si="2"/>
        <v>0.84274717584724579</v>
      </c>
      <c r="S28" s="59"/>
      <c r="T28" s="59"/>
      <c r="U28" s="2">
        <v>3</v>
      </c>
      <c r="V28" s="6">
        <f t="shared" si="15"/>
        <v>0.15375387383784866</v>
      </c>
      <c r="W28" s="6">
        <f t="shared" si="15"/>
        <v>0.84624612616215134</v>
      </c>
    </row>
    <row r="29" spans="2:23" x14ac:dyDescent="0.2">
      <c r="B29" s="58"/>
      <c r="C29" s="58" t="s">
        <v>43</v>
      </c>
      <c r="D29" s="2">
        <v>1</v>
      </c>
      <c r="E29" s="5">
        <v>10.003</v>
      </c>
      <c r="F29" s="5">
        <v>11.787000000000001</v>
      </c>
      <c r="G29" s="5">
        <v>13.5</v>
      </c>
      <c r="H29" s="5">
        <f t="shared" si="0"/>
        <v>1.7129999999999992</v>
      </c>
      <c r="I29" s="6">
        <f t="shared" si="1"/>
        <v>0.1712486254123762</v>
      </c>
      <c r="J29" s="5">
        <f t="shared" si="2"/>
        <v>0.82875137458762382</v>
      </c>
      <c r="S29" s="59" t="s">
        <v>51</v>
      </c>
      <c r="T29" s="59" t="s">
        <v>56</v>
      </c>
      <c r="U29" s="2">
        <v>1</v>
      </c>
      <c r="V29" s="6">
        <f t="shared" ref="V29:W31" si="16">I11</f>
        <v>0.1239123912391238</v>
      </c>
      <c r="W29" s="6">
        <f t="shared" si="16"/>
        <v>0.87608760876087621</v>
      </c>
    </row>
    <row r="30" spans="2:23" x14ac:dyDescent="0.2">
      <c r="B30" s="58"/>
      <c r="C30" s="58"/>
      <c r="D30" s="2">
        <v>2</v>
      </c>
      <c r="E30" s="5">
        <v>10.003</v>
      </c>
      <c r="F30" s="5">
        <v>17.343</v>
      </c>
      <c r="G30" s="5">
        <v>18.882000000000001</v>
      </c>
      <c r="H30" s="5">
        <f t="shared" si="0"/>
        <v>1.5390000000000015</v>
      </c>
      <c r="I30" s="6">
        <f t="shared" si="1"/>
        <v>0.15385384384684608</v>
      </c>
      <c r="J30" s="5">
        <f t="shared" si="2"/>
        <v>0.84614615615315392</v>
      </c>
      <c r="S30" s="59"/>
      <c r="T30" s="59"/>
      <c r="U30" s="2">
        <v>2</v>
      </c>
      <c r="V30" s="6">
        <f t="shared" si="16"/>
        <v>0.13810000000000003</v>
      </c>
      <c r="W30" s="6">
        <f t="shared" si="16"/>
        <v>0.8619</v>
      </c>
    </row>
    <row r="31" spans="2:23" x14ac:dyDescent="0.2">
      <c r="B31" s="58"/>
      <c r="C31" s="58"/>
      <c r="D31" s="2">
        <v>3</v>
      </c>
      <c r="E31" s="5">
        <v>10.004</v>
      </c>
      <c r="F31" s="5">
        <v>11.063000000000001</v>
      </c>
      <c r="G31" s="5">
        <v>12.52</v>
      </c>
      <c r="H31" s="5">
        <f t="shared" si="0"/>
        <v>1.456999999999999</v>
      </c>
      <c r="I31" s="6">
        <f t="shared" si="1"/>
        <v>0.14564174330267884</v>
      </c>
      <c r="J31" s="5">
        <f t="shared" si="2"/>
        <v>0.85435825669732113</v>
      </c>
      <c r="S31" s="59"/>
      <c r="T31" s="59"/>
      <c r="U31" s="2">
        <v>3</v>
      </c>
      <c r="V31" s="6">
        <f t="shared" si="16"/>
        <v>0.12387522495500906</v>
      </c>
      <c r="W31" s="6">
        <f t="shared" si="16"/>
        <v>0.87612477504499098</v>
      </c>
    </row>
    <row r="32" spans="2:23" x14ac:dyDescent="0.2">
      <c r="B32" s="57" t="s">
        <v>17</v>
      </c>
      <c r="C32" s="58" t="s">
        <v>35</v>
      </c>
      <c r="D32" s="2">
        <v>1</v>
      </c>
      <c r="E32" s="5">
        <v>10</v>
      </c>
      <c r="F32" s="5">
        <v>14.289</v>
      </c>
      <c r="G32" s="5">
        <v>16.18</v>
      </c>
      <c r="H32" s="5">
        <f t="shared" si="0"/>
        <v>1.891</v>
      </c>
      <c r="I32" s="6">
        <f t="shared" si="1"/>
        <v>0.18909999999999999</v>
      </c>
      <c r="J32" s="5">
        <f t="shared" si="2"/>
        <v>0.81089999999999995</v>
      </c>
      <c r="K32" s="5">
        <f>AVERAGE(I32:I34)</f>
        <v>0.17647157074166839</v>
      </c>
      <c r="L32" s="5">
        <f t="shared" ref="L32" si="17">_xlfn.STDEV.S(I32:I34)</f>
        <v>1.1134633902324392E-2</v>
      </c>
      <c r="M32" s="5">
        <f t="shared" ref="M32" si="18">AVERAGE(J32:J34)</f>
        <v>0.82352842925833158</v>
      </c>
      <c r="N32" s="5">
        <f t="shared" ref="N32" si="19">_xlfn.STDEV.S(J32:J34)</f>
        <v>1.1134633902324441E-2</v>
      </c>
      <c r="O32" s="3"/>
      <c r="P32" s="3"/>
      <c r="Q32" s="3"/>
      <c r="R32" s="3"/>
      <c r="S32" s="59"/>
      <c r="T32" s="59" t="s">
        <v>55</v>
      </c>
      <c r="U32" s="2">
        <v>1</v>
      </c>
      <c r="V32" s="6">
        <f t="shared" ref="V32:W34" si="20">I26</f>
        <v>0.15133946421431421</v>
      </c>
      <c r="W32" s="6">
        <f t="shared" si="20"/>
        <v>0.84866053578568579</v>
      </c>
    </row>
    <row r="33" spans="2:23" x14ac:dyDescent="0.2">
      <c r="B33" s="58"/>
      <c r="C33" s="58"/>
      <c r="D33" s="2">
        <v>2</v>
      </c>
      <c r="E33" s="5">
        <v>10.002000000000001</v>
      </c>
      <c r="F33" s="5">
        <v>12.167</v>
      </c>
      <c r="G33" s="5">
        <v>13.848000000000001</v>
      </c>
      <c r="H33" s="5">
        <f t="shared" si="0"/>
        <v>1.6810000000000009</v>
      </c>
      <c r="I33" s="6">
        <f t="shared" si="1"/>
        <v>0.16806638672265556</v>
      </c>
      <c r="J33" s="5">
        <f t="shared" si="2"/>
        <v>0.8319336132773445</v>
      </c>
      <c r="K33" s="5">
        <f>AVERAGE(I35:I37)</f>
        <v>0.15996552418395427</v>
      </c>
      <c r="L33" s="5">
        <f>_xlfn.STDEV.S(I35:I37)</f>
        <v>1.0081919446779086E-2</v>
      </c>
      <c r="M33" s="5">
        <f>AVERAGE(J35:J37)</f>
        <v>0.84003447581604573</v>
      </c>
      <c r="N33" s="5">
        <f>_xlfn.STDEV.S(J35:J37)</f>
        <v>1.00819194467791E-2</v>
      </c>
      <c r="O33" s="3"/>
      <c r="P33" s="3"/>
      <c r="Q33" s="3"/>
      <c r="R33" s="3"/>
      <c r="S33" s="59"/>
      <c r="T33" s="59"/>
      <c r="U33" s="2">
        <v>2</v>
      </c>
      <c r="V33" s="6">
        <f t="shared" si="20"/>
        <v>0.15608439156084392</v>
      </c>
      <c r="W33" s="6">
        <f t="shared" si="20"/>
        <v>0.84391560843915614</v>
      </c>
    </row>
    <row r="34" spans="2:23" x14ac:dyDescent="0.2">
      <c r="B34" s="58"/>
      <c r="C34" s="58"/>
      <c r="D34" s="2">
        <v>3</v>
      </c>
      <c r="E34" s="5">
        <v>10.003</v>
      </c>
      <c r="F34" s="5">
        <v>19.809999999999999</v>
      </c>
      <c r="G34" s="5">
        <v>21.533000000000001</v>
      </c>
      <c r="H34" s="5">
        <f t="shared" si="0"/>
        <v>1.7230000000000025</v>
      </c>
      <c r="I34" s="6">
        <f t="shared" si="1"/>
        <v>0.17224832550234956</v>
      </c>
      <c r="J34" s="5">
        <f t="shared" si="2"/>
        <v>0.82775167449765041</v>
      </c>
      <c r="K34" s="5">
        <f>AVERAGE(I38:I40)</f>
        <v>0.14431342839890426</v>
      </c>
      <c r="L34" s="5">
        <f>_xlfn.STDEV.S(I38:I40)</f>
        <v>8.9767383664257142E-3</v>
      </c>
      <c r="M34" s="5">
        <f>AVERAGE(J38:J40)</f>
        <v>0.85568657160109574</v>
      </c>
      <c r="N34" s="5">
        <f>_xlfn.STDEV.S(J38:J40)</f>
        <v>8.976738366425702E-3</v>
      </c>
      <c r="O34" s="3"/>
      <c r="P34" s="3"/>
      <c r="Q34" s="3"/>
      <c r="R34" s="3"/>
      <c r="S34" s="59"/>
      <c r="T34" s="59"/>
      <c r="U34" s="2">
        <v>3</v>
      </c>
      <c r="V34" s="6">
        <f t="shared" si="20"/>
        <v>0.15725282415275421</v>
      </c>
      <c r="W34" s="6">
        <f t="shared" si="20"/>
        <v>0.84274717584724579</v>
      </c>
    </row>
    <row r="35" spans="2:23" x14ac:dyDescent="0.2">
      <c r="B35" s="58"/>
      <c r="C35" s="58" t="s">
        <v>40</v>
      </c>
      <c r="D35" s="2">
        <v>1</v>
      </c>
      <c r="E35" s="5">
        <v>10.002000000000001</v>
      </c>
      <c r="F35" s="5">
        <v>19.451000000000001</v>
      </c>
      <c r="G35" s="5">
        <v>21.106000000000002</v>
      </c>
      <c r="H35" s="5">
        <f t="shared" si="0"/>
        <v>1.6550000000000011</v>
      </c>
      <c r="I35" s="6">
        <f t="shared" si="1"/>
        <v>0.16546690661867636</v>
      </c>
      <c r="J35" s="5">
        <f t="shared" si="2"/>
        <v>0.83453309338132364</v>
      </c>
      <c r="K35" s="5">
        <f>AVERAGE(I41:I43)</f>
        <v>0.12811442089830738</v>
      </c>
      <c r="L35" s="5">
        <f>_xlfn.STDEV.S(I41:I43)</f>
        <v>1.1889630894496097E-2</v>
      </c>
      <c r="M35" s="5">
        <f>AVERAGE(J41:J43)</f>
        <v>0.87188557910169262</v>
      </c>
      <c r="N35" s="5">
        <f>_xlfn.STDEV.S(J41:J43)</f>
        <v>1.1889630894496106E-2</v>
      </c>
      <c r="O35" s="3"/>
      <c r="P35" s="3"/>
      <c r="Q35" s="3"/>
      <c r="R35" s="3"/>
      <c r="S35" s="59"/>
      <c r="T35" s="59" t="s">
        <v>57</v>
      </c>
      <c r="U35" s="2">
        <v>1</v>
      </c>
      <c r="V35" s="6">
        <f t="shared" ref="V35:W37" si="21">I41</f>
        <v>0.14184326269492209</v>
      </c>
      <c r="W35" s="6">
        <f t="shared" si="21"/>
        <v>0.85815673730507791</v>
      </c>
    </row>
    <row r="36" spans="2:23" x14ac:dyDescent="0.2">
      <c r="B36" s="58"/>
      <c r="C36" s="58"/>
      <c r="D36" s="2">
        <v>2</v>
      </c>
      <c r="E36" s="5">
        <v>10</v>
      </c>
      <c r="F36" s="5">
        <v>19.224</v>
      </c>
      <c r="G36" s="5">
        <v>20.885000000000002</v>
      </c>
      <c r="H36" s="5">
        <f t="shared" si="0"/>
        <v>1.6610000000000014</v>
      </c>
      <c r="I36" s="6">
        <f t="shared" si="1"/>
        <v>0.16610000000000014</v>
      </c>
      <c r="J36" s="5">
        <f t="shared" si="2"/>
        <v>0.83389999999999986</v>
      </c>
      <c r="K36" s="5">
        <f>AVERAGE(I44:I46)</f>
        <v>0.13940942816820551</v>
      </c>
      <c r="L36" s="5">
        <f>_xlfn.STDEV.S(I44:I46)</f>
        <v>5.0211523334943615E-3</v>
      </c>
      <c r="M36" s="5">
        <f>AVERAGE(J44:J46)</f>
        <v>0.86059057183179455</v>
      </c>
      <c r="N36" s="5">
        <f>_xlfn.STDEV.S(J44:J46)</f>
        <v>5.0211523334943893E-3</v>
      </c>
      <c r="O36" s="3"/>
      <c r="P36" s="3"/>
      <c r="Q36" s="3"/>
      <c r="R36" s="3"/>
      <c r="S36" s="59"/>
      <c r="T36" s="59"/>
      <c r="U36" s="2">
        <v>2</v>
      </c>
      <c r="V36" s="6">
        <f t="shared" si="21"/>
        <v>0.12119999999999997</v>
      </c>
      <c r="W36" s="6">
        <f t="shared" si="21"/>
        <v>0.87880000000000003</v>
      </c>
    </row>
    <row r="37" spans="2:23" x14ac:dyDescent="0.2">
      <c r="B37" s="58"/>
      <c r="C37" s="58"/>
      <c r="D37" s="2">
        <v>3</v>
      </c>
      <c r="E37" s="5">
        <v>9.9979999999999993</v>
      </c>
      <c r="F37" s="5">
        <v>20.446000000000002</v>
      </c>
      <c r="G37" s="5">
        <v>21.928999999999998</v>
      </c>
      <c r="H37" s="5">
        <f t="shared" si="0"/>
        <v>1.482999999999997</v>
      </c>
      <c r="I37" s="6">
        <f t="shared" si="1"/>
        <v>0.14832966593318633</v>
      </c>
      <c r="J37" s="5">
        <f t="shared" si="2"/>
        <v>0.85167033406681369</v>
      </c>
      <c r="S37" s="59"/>
      <c r="T37" s="59"/>
      <c r="U37" s="2">
        <v>3</v>
      </c>
      <c r="V37" s="6">
        <f t="shared" si="21"/>
        <v>0.1213000000000001</v>
      </c>
      <c r="W37" s="6">
        <f t="shared" si="21"/>
        <v>0.87869999999999993</v>
      </c>
    </row>
    <row r="38" spans="2:23" x14ac:dyDescent="0.2">
      <c r="B38" s="58"/>
      <c r="C38" s="58" t="s">
        <v>41</v>
      </c>
      <c r="D38" s="2">
        <v>1</v>
      </c>
      <c r="E38" s="5">
        <v>10.000999999999999</v>
      </c>
      <c r="F38" s="5">
        <v>11.631</v>
      </c>
      <c r="G38" s="5">
        <v>12.99</v>
      </c>
      <c r="H38" s="5">
        <f t="shared" si="0"/>
        <v>1.359</v>
      </c>
      <c r="I38" s="6">
        <f t="shared" si="1"/>
        <v>0.13588641135886412</v>
      </c>
      <c r="J38" s="5">
        <f t="shared" si="2"/>
        <v>0.86411358864113585</v>
      </c>
      <c r="S38" s="59" t="s">
        <v>52</v>
      </c>
      <c r="T38" s="59" t="s">
        <v>56</v>
      </c>
      <c r="U38" s="2">
        <v>1</v>
      </c>
      <c r="V38" s="6">
        <f t="shared" ref="V38:W40" si="22">I14</f>
        <v>0.1028897110288971</v>
      </c>
      <c r="W38" s="6">
        <f t="shared" si="22"/>
        <v>0.8971102889711029</v>
      </c>
    </row>
    <row r="39" spans="2:23" x14ac:dyDescent="0.2">
      <c r="B39" s="58"/>
      <c r="C39" s="58"/>
      <c r="D39" s="2">
        <v>2</v>
      </c>
      <c r="E39" s="5">
        <v>10</v>
      </c>
      <c r="F39" s="5">
        <v>14.416</v>
      </c>
      <c r="G39" s="5">
        <v>15.849</v>
      </c>
      <c r="H39" s="5">
        <f t="shared" si="0"/>
        <v>1.4329999999999998</v>
      </c>
      <c r="I39" s="6">
        <f t="shared" si="1"/>
        <v>0.14329999999999998</v>
      </c>
      <c r="J39" s="5">
        <f t="shared" si="2"/>
        <v>0.85670000000000002</v>
      </c>
      <c r="S39" s="59"/>
      <c r="T39" s="59"/>
      <c r="U39" s="2">
        <v>2</v>
      </c>
      <c r="V39" s="6">
        <f t="shared" si="22"/>
        <v>0.11151115111511152</v>
      </c>
      <c r="W39" s="6">
        <f t="shared" si="22"/>
        <v>0.88848884888488844</v>
      </c>
    </row>
    <row r="40" spans="2:23" x14ac:dyDescent="0.2">
      <c r="B40" s="58"/>
      <c r="C40" s="58"/>
      <c r="D40" s="2">
        <v>3</v>
      </c>
      <c r="E40" s="5">
        <v>10.003</v>
      </c>
      <c r="F40" s="5">
        <v>11.259</v>
      </c>
      <c r="G40" s="5">
        <v>12.797000000000001</v>
      </c>
      <c r="H40" s="5">
        <f t="shared" si="0"/>
        <v>1.5380000000000003</v>
      </c>
      <c r="I40" s="6">
        <f t="shared" si="1"/>
        <v>0.15375387383784866</v>
      </c>
      <c r="J40" s="5">
        <f t="shared" si="2"/>
        <v>0.84624612616215134</v>
      </c>
      <c r="S40" s="59"/>
      <c r="T40" s="59"/>
      <c r="U40" s="2">
        <v>3</v>
      </c>
      <c r="V40" s="6">
        <f t="shared" si="22"/>
        <v>0.10208979102089782</v>
      </c>
      <c r="W40" s="6">
        <f t="shared" si="22"/>
        <v>0.89791020897910223</v>
      </c>
    </row>
    <row r="41" spans="2:23" x14ac:dyDescent="0.2">
      <c r="B41" s="58"/>
      <c r="C41" s="58" t="s">
        <v>38</v>
      </c>
      <c r="D41" s="2">
        <v>1</v>
      </c>
      <c r="E41" s="5">
        <v>10.004</v>
      </c>
      <c r="F41" s="5">
        <v>11.82</v>
      </c>
      <c r="G41" s="5">
        <v>13.239000000000001</v>
      </c>
      <c r="H41" s="5">
        <f t="shared" si="0"/>
        <v>1.4190000000000005</v>
      </c>
      <c r="I41" s="6">
        <f t="shared" si="1"/>
        <v>0.14184326269492209</v>
      </c>
      <c r="J41" s="5">
        <f t="shared" si="2"/>
        <v>0.85815673730507791</v>
      </c>
      <c r="S41" s="59"/>
      <c r="T41" s="59" t="s">
        <v>55</v>
      </c>
      <c r="U41" s="2">
        <v>1</v>
      </c>
      <c r="V41" s="6">
        <f t="shared" ref="V41:W43" si="23">I29</f>
        <v>0.1712486254123762</v>
      </c>
      <c r="W41" s="6">
        <f t="shared" si="23"/>
        <v>0.82875137458762382</v>
      </c>
    </row>
    <row r="42" spans="2:23" x14ac:dyDescent="0.2">
      <c r="B42" s="58"/>
      <c r="C42" s="58"/>
      <c r="D42" s="2">
        <v>2</v>
      </c>
      <c r="E42" s="5">
        <v>10</v>
      </c>
      <c r="F42" s="5">
        <v>15.96</v>
      </c>
      <c r="G42" s="5">
        <v>17.172000000000001</v>
      </c>
      <c r="H42" s="5">
        <f t="shared" si="0"/>
        <v>1.2119999999999997</v>
      </c>
      <c r="I42" s="6">
        <f t="shared" si="1"/>
        <v>0.12119999999999997</v>
      </c>
      <c r="J42" s="5">
        <f t="shared" si="2"/>
        <v>0.87880000000000003</v>
      </c>
      <c r="S42" s="59"/>
      <c r="T42" s="59"/>
      <c r="U42" s="2">
        <v>2</v>
      </c>
      <c r="V42" s="6">
        <f t="shared" si="23"/>
        <v>0.15385384384684608</v>
      </c>
      <c r="W42" s="6">
        <f t="shared" si="23"/>
        <v>0.84614615615315392</v>
      </c>
    </row>
    <row r="43" spans="2:23" x14ac:dyDescent="0.2">
      <c r="B43" s="58"/>
      <c r="C43" s="58"/>
      <c r="D43" s="2">
        <v>3</v>
      </c>
      <c r="E43" s="5">
        <v>10</v>
      </c>
      <c r="F43" s="5">
        <v>11.29</v>
      </c>
      <c r="G43" s="5">
        <v>12.503</v>
      </c>
      <c r="H43" s="5">
        <f t="shared" si="0"/>
        <v>1.213000000000001</v>
      </c>
      <c r="I43" s="6">
        <f t="shared" si="1"/>
        <v>0.1213000000000001</v>
      </c>
      <c r="J43" s="5">
        <f t="shared" si="2"/>
        <v>0.87869999999999993</v>
      </c>
      <c r="S43" s="59"/>
      <c r="T43" s="59"/>
      <c r="U43" s="2">
        <v>3</v>
      </c>
      <c r="V43" s="6">
        <f t="shared" si="23"/>
        <v>0.14564174330267884</v>
      </c>
      <c r="W43" s="6">
        <f t="shared" si="23"/>
        <v>0.85435825669732113</v>
      </c>
    </row>
    <row r="44" spans="2:23" x14ac:dyDescent="0.2">
      <c r="B44" s="58"/>
      <c r="C44" s="58" t="s">
        <v>43</v>
      </c>
      <c r="D44" s="2">
        <v>1</v>
      </c>
      <c r="E44" s="5">
        <v>10.004</v>
      </c>
      <c r="F44" s="5">
        <v>19.992999999999999</v>
      </c>
      <c r="G44" s="5">
        <v>21.437999999999999</v>
      </c>
      <c r="H44" s="5">
        <f t="shared" si="0"/>
        <v>1.4450000000000003</v>
      </c>
      <c r="I44" s="6">
        <f t="shared" si="1"/>
        <v>0.14444222311075572</v>
      </c>
      <c r="J44" s="5">
        <f t="shared" si="2"/>
        <v>0.85555777688924428</v>
      </c>
      <c r="S44" s="59"/>
      <c r="T44" s="59" t="s">
        <v>17</v>
      </c>
      <c r="U44" s="2">
        <v>1</v>
      </c>
      <c r="V44" s="6">
        <f t="shared" ref="V44:W46" si="24">I44</f>
        <v>0.14444222311075572</v>
      </c>
      <c r="W44" s="6">
        <f t="shared" si="24"/>
        <v>0.85555777688924428</v>
      </c>
    </row>
    <row r="45" spans="2:23" x14ac:dyDescent="0.2">
      <c r="B45" s="58"/>
      <c r="C45" s="58"/>
      <c r="D45" s="2">
        <v>2</v>
      </c>
      <c r="E45" s="5">
        <v>10.000999999999999</v>
      </c>
      <c r="F45" s="5">
        <v>11.592000000000001</v>
      </c>
      <c r="G45" s="5">
        <v>12.986000000000001</v>
      </c>
      <c r="H45" s="5">
        <f t="shared" si="0"/>
        <v>1.3940000000000001</v>
      </c>
      <c r="I45" s="6">
        <f t="shared" si="1"/>
        <v>0.13938606139386064</v>
      </c>
      <c r="J45" s="5">
        <f t="shared" si="2"/>
        <v>0.86061393860613933</v>
      </c>
      <c r="S45" s="59"/>
      <c r="T45" s="59"/>
      <c r="U45" s="2">
        <v>2</v>
      </c>
      <c r="V45" s="6">
        <f t="shared" si="24"/>
        <v>0.13938606139386064</v>
      </c>
      <c r="W45" s="6">
        <f t="shared" si="24"/>
        <v>0.86061393860613933</v>
      </c>
    </row>
    <row r="46" spans="2:23" x14ac:dyDescent="0.2">
      <c r="B46" s="58"/>
      <c r="C46" s="58"/>
      <c r="D46" s="2">
        <v>3</v>
      </c>
      <c r="E46" s="5">
        <v>10</v>
      </c>
      <c r="F46" s="5">
        <v>20.655999999999999</v>
      </c>
      <c r="G46" s="5">
        <v>22</v>
      </c>
      <c r="H46" s="5">
        <f t="shared" si="0"/>
        <v>1.3440000000000012</v>
      </c>
      <c r="I46" s="6">
        <f t="shared" si="1"/>
        <v>0.13440000000000013</v>
      </c>
      <c r="J46" s="5">
        <f t="shared" si="2"/>
        <v>0.86559999999999993</v>
      </c>
      <c r="S46" s="59"/>
      <c r="T46" s="59"/>
      <c r="U46" s="2">
        <v>3</v>
      </c>
      <c r="V46" s="6">
        <f t="shared" si="24"/>
        <v>0.13440000000000013</v>
      </c>
      <c r="W46" s="6">
        <f t="shared" si="24"/>
        <v>0.86559999999999993</v>
      </c>
    </row>
    <row r="47" spans="2:23" x14ac:dyDescent="0.2">
      <c r="B47" s="4"/>
      <c r="C47" s="4"/>
    </row>
    <row r="48" spans="2:23" x14ac:dyDescent="0.2">
      <c r="B48" s="4"/>
      <c r="C48" s="4"/>
    </row>
    <row r="49" spans="2:3" x14ac:dyDescent="0.2">
      <c r="B49" s="4"/>
      <c r="C49" s="4"/>
    </row>
    <row r="50" spans="2:3" x14ac:dyDescent="0.2">
      <c r="B50" s="4"/>
      <c r="C50" s="4"/>
    </row>
  </sheetData>
  <mergeCells count="40">
    <mergeCell ref="X1:AC1"/>
    <mergeCell ref="AD1:AI1"/>
    <mergeCell ref="S2:S10"/>
    <mergeCell ref="S11:S19"/>
    <mergeCell ref="S20:S28"/>
    <mergeCell ref="T5:T7"/>
    <mergeCell ref="T2:T4"/>
    <mergeCell ref="S29:S37"/>
    <mergeCell ref="S38:S46"/>
    <mergeCell ref="T14:T16"/>
    <mergeCell ref="T11:T13"/>
    <mergeCell ref="T8:T10"/>
    <mergeCell ref="T29:T31"/>
    <mergeCell ref="T26:T28"/>
    <mergeCell ref="T23:T25"/>
    <mergeCell ref="T20:T22"/>
    <mergeCell ref="T17:T19"/>
    <mergeCell ref="T44:T46"/>
    <mergeCell ref="T41:T43"/>
    <mergeCell ref="T38:T40"/>
    <mergeCell ref="T35:T37"/>
    <mergeCell ref="T32:T34"/>
    <mergeCell ref="B2:B16"/>
    <mergeCell ref="C2:C4"/>
    <mergeCell ref="C5:C7"/>
    <mergeCell ref="C8:C10"/>
    <mergeCell ref="C11:C13"/>
    <mergeCell ref="C14:C16"/>
    <mergeCell ref="B17:B31"/>
    <mergeCell ref="C17:C19"/>
    <mergeCell ref="C20:C22"/>
    <mergeCell ref="C23:C25"/>
    <mergeCell ref="C26:C28"/>
    <mergeCell ref="C29:C31"/>
    <mergeCell ref="B32:B46"/>
    <mergeCell ref="C32:C34"/>
    <mergeCell ref="C35:C37"/>
    <mergeCell ref="C38:C40"/>
    <mergeCell ref="C41:C43"/>
    <mergeCell ref="C44:C46"/>
  </mergeCells>
  <phoneticPr fontId="3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topLeftCell="T1" zoomScaleNormal="100" workbookViewId="0">
      <selection activeCell="AI29" sqref="AI29"/>
    </sheetView>
  </sheetViews>
  <sheetFormatPr defaultColWidth="8.875" defaultRowHeight="15.75" x14ac:dyDescent="0.2"/>
  <cols>
    <col min="1" max="1" width="23.5" style="2" customWidth="1"/>
    <col min="2" max="2" width="12.75" style="2" customWidth="1"/>
    <col min="3" max="3" width="14.875" style="2" customWidth="1"/>
    <col min="4" max="4" width="10.5" style="2" customWidth="1"/>
    <col min="5" max="5" width="12.625" style="2" customWidth="1"/>
    <col min="6" max="6" width="14" style="2" customWidth="1"/>
    <col min="7" max="7" width="14.25" style="2" customWidth="1"/>
    <col min="8" max="8" width="15.625" style="21" customWidth="1"/>
    <col min="9" max="9" width="23.375" style="21" customWidth="1"/>
    <col min="10" max="10" width="20.5" style="2" customWidth="1"/>
    <col min="11" max="11" width="9" style="2" bestFit="1" customWidth="1"/>
    <col min="12" max="12" width="9" style="2" customWidth="1"/>
    <col min="13" max="13" width="15.5" style="2" customWidth="1"/>
    <col min="14" max="14" width="10.875" style="2" customWidth="1"/>
    <col min="15" max="15" width="14" style="21" customWidth="1"/>
    <col min="16" max="16" width="10.25" style="2" customWidth="1"/>
    <col min="17" max="17" width="19.25" style="2" customWidth="1"/>
    <col min="18" max="18" width="22.125" style="21" customWidth="1"/>
    <col min="19" max="19" width="21.625" style="21" customWidth="1"/>
    <col min="20" max="20" width="10.25" style="21" customWidth="1"/>
    <col min="21" max="21" width="20" style="21" customWidth="1"/>
    <col min="22" max="22" width="12.25" style="2" customWidth="1"/>
    <col min="23" max="23" width="10.25" style="2" customWidth="1"/>
    <col min="24" max="24" width="13" style="2" customWidth="1"/>
    <col min="25" max="25" width="10.25" style="2" customWidth="1"/>
    <col min="26" max="26" width="12.5" style="2" customWidth="1"/>
    <col min="27" max="27" width="10.25" style="2" customWidth="1"/>
    <col min="28" max="28" width="16.5" style="2" customWidth="1"/>
    <col min="29" max="29" width="14.375" style="2" customWidth="1"/>
    <col min="30" max="34" width="9" style="2" bestFit="1" customWidth="1"/>
    <col min="35" max="35" width="9.625" style="2" bestFit="1" customWidth="1"/>
    <col min="36" max="16384" width="8.875" style="2"/>
  </cols>
  <sheetData>
    <row r="1" spans="1:34" s="10" customFormat="1" ht="63" x14ac:dyDescent="0.2">
      <c r="A1" s="8" t="s">
        <v>68</v>
      </c>
      <c r="B1" s="9" t="s">
        <v>26</v>
      </c>
      <c r="C1" s="9" t="s">
        <v>27</v>
      </c>
      <c r="D1" s="9" t="s">
        <v>28</v>
      </c>
      <c r="E1" s="9" t="s">
        <v>29</v>
      </c>
      <c r="F1" s="9" t="s">
        <v>77</v>
      </c>
      <c r="G1" s="9" t="s">
        <v>78</v>
      </c>
      <c r="H1" s="15" t="s">
        <v>86</v>
      </c>
      <c r="I1" s="15" t="s">
        <v>88</v>
      </c>
      <c r="J1" s="16" t="s">
        <v>80</v>
      </c>
      <c r="K1" s="16" t="s">
        <v>33</v>
      </c>
      <c r="L1" s="16"/>
      <c r="M1" s="9" t="s">
        <v>27</v>
      </c>
      <c r="N1" s="9" t="s">
        <v>26</v>
      </c>
      <c r="O1" s="17" t="s">
        <v>79</v>
      </c>
      <c r="P1" s="11" t="s">
        <v>87</v>
      </c>
      <c r="Q1" s="7" t="s">
        <v>91</v>
      </c>
      <c r="R1" s="15" t="s">
        <v>121</v>
      </c>
      <c r="S1" s="18" t="s">
        <v>90</v>
      </c>
      <c r="T1" s="17" t="s">
        <v>92</v>
      </c>
      <c r="U1" s="15" t="s">
        <v>89</v>
      </c>
      <c r="V1" s="9" t="s">
        <v>94</v>
      </c>
      <c r="W1" s="7" t="s">
        <v>95</v>
      </c>
      <c r="X1" s="9" t="s">
        <v>97</v>
      </c>
      <c r="Y1" s="7" t="s">
        <v>98</v>
      </c>
      <c r="Z1" s="9" t="s">
        <v>99</v>
      </c>
      <c r="AA1" s="19" t="s">
        <v>100</v>
      </c>
      <c r="AB1" s="8" t="s">
        <v>101</v>
      </c>
      <c r="AC1" s="11" t="s">
        <v>93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</row>
    <row r="2" spans="1:34" x14ac:dyDescent="0.2">
      <c r="B2" s="57" t="s">
        <v>15</v>
      </c>
      <c r="C2" s="58" t="s">
        <v>35</v>
      </c>
      <c r="D2" s="2">
        <v>1</v>
      </c>
      <c r="E2" s="20">
        <v>0.50029999999999997</v>
      </c>
      <c r="F2" s="21">
        <v>31</v>
      </c>
      <c r="G2" s="21">
        <v>41.59</v>
      </c>
      <c r="H2" s="21">
        <f>G2-F2</f>
        <v>10.590000000000003</v>
      </c>
      <c r="I2" s="21">
        <f t="shared" ref="I2:I46" si="0">1*5/$H$49*($H$49-H2)*0.001*3*1.33/E2*1000</f>
        <v>12.374437922723402</v>
      </c>
      <c r="J2" s="62">
        <f>AVERAGE(I2:I4)</f>
        <v>12.737170891483053</v>
      </c>
      <c r="K2" s="62">
        <f>_xlfn.STDEV.S(I2:I4)</f>
        <v>0.33209842161211733</v>
      </c>
      <c r="L2" s="22"/>
      <c r="M2" s="61" t="s">
        <v>0</v>
      </c>
      <c r="N2" s="61" t="s">
        <v>15</v>
      </c>
      <c r="O2" s="21">
        <f>I2</f>
        <v>12.374437922723402</v>
      </c>
      <c r="P2" s="61">
        <f>'before sowing in 2015'!K2</f>
        <v>0.12130545324074378</v>
      </c>
      <c r="Q2" s="61">
        <v>5.5537782795460373</v>
      </c>
      <c r="R2" s="21">
        <f>O2*P2</f>
        <v>1.5010868008154101</v>
      </c>
      <c r="S2" s="21">
        <f>Q2-R2</f>
        <v>4.052691478730627</v>
      </c>
      <c r="T2" s="21">
        <f>1-P2</f>
        <v>0.87869454675925618</v>
      </c>
      <c r="U2" s="21">
        <f>S2/T2</f>
        <v>4.6121732445905108</v>
      </c>
      <c r="V2" s="61">
        <f>AVERAGE(R2:R4)</f>
        <v>1.5450882879961603</v>
      </c>
      <c r="W2" s="61">
        <f>_xlfn.STDEV.S(R2:R4)</f>
        <v>4.0285349554193599E-2</v>
      </c>
      <c r="X2" s="61">
        <f>AVERAGE(S2:S4)</f>
        <v>4.0086899915498773</v>
      </c>
      <c r="Y2" s="61">
        <f>_xlfn.STDEV.S(S2:S4)</f>
        <v>4.0285349554193453E-2</v>
      </c>
      <c r="Z2" s="61">
        <f>AVERAGE(U2:U4)</f>
        <v>4.5620972684244663</v>
      </c>
      <c r="AA2" s="61">
        <f>_xlfn.STDEV.S(U2:U4)</f>
        <v>4.5846818672963557E-2</v>
      </c>
      <c r="AB2" s="21"/>
      <c r="AC2" s="2" t="s">
        <v>15</v>
      </c>
      <c r="AD2" s="21">
        <f>V2</f>
        <v>1.5450882879961603</v>
      </c>
      <c r="AE2" s="21">
        <f>V11</f>
        <v>1.6044074700088311</v>
      </c>
      <c r="AF2" s="21">
        <f>V20</f>
        <v>1.0076711476308509</v>
      </c>
      <c r="AG2" s="21">
        <f>V29</f>
        <v>0.3457021594219345</v>
      </c>
      <c r="AH2" s="21">
        <f>V38</f>
        <v>0.24864734213780379</v>
      </c>
    </row>
    <row r="3" spans="1:34" x14ac:dyDescent="0.2">
      <c r="B3" s="58"/>
      <c r="C3" s="58"/>
      <c r="D3" s="2">
        <v>2</v>
      </c>
      <c r="E3" s="20">
        <v>0.50049999999999994</v>
      </c>
      <c r="F3" s="21">
        <v>1.18</v>
      </c>
      <c r="G3" s="21">
        <v>11.6</v>
      </c>
      <c r="H3" s="21">
        <f t="shared" ref="H3" si="1">G3-F3</f>
        <v>10.42</v>
      </c>
      <c r="I3" s="21">
        <f t="shared" si="0"/>
        <v>12.81079714814655</v>
      </c>
      <c r="J3" s="62"/>
      <c r="K3" s="62"/>
      <c r="L3" s="21"/>
      <c r="M3" s="61"/>
      <c r="N3" s="61"/>
      <c r="O3" s="21">
        <f t="shared" ref="O3:O4" si="2">I3</f>
        <v>12.81079714814655</v>
      </c>
      <c r="P3" s="61"/>
      <c r="Q3" s="61"/>
      <c r="R3" s="21">
        <f>O3*P2</f>
        <v>1.554019554431145</v>
      </c>
      <c r="S3" s="21">
        <f>Q2-R3</f>
        <v>3.9997587251148925</v>
      </c>
      <c r="T3" s="21">
        <f>1-P2</f>
        <v>0.87869454675925618</v>
      </c>
      <c r="U3" s="21">
        <f t="shared" ref="U3:U46" si="3">S3/T3</f>
        <v>4.5519330236730626</v>
      </c>
      <c r="V3" s="61"/>
      <c r="W3" s="61"/>
      <c r="X3" s="61"/>
      <c r="Y3" s="61"/>
      <c r="Z3" s="61"/>
      <c r="AA3" s="61"/>
      <c r="AB3" s="21"/>
      <c r="AC3" s="2" t="s">
        <v>16</v>
      </c>
      <c r="AD3" s="21">
        <f>V5</f>
        <v>1.5769852784191143</v>
      </c>
      <c r="AE3" s="21">
        <f>V14</f>
        <v>1.7258714076589801</v>
      </c>
      <c r="AF3" s="21">
        <f>V23</f>
        <v>1.3991560984660651</v>
      </c>
      <c r="AG3" s="21">
        <f>V32</f>
        <v>0.98935784686450245</v>
      </c>
      <c r="AH3" s="21">
        <f>V41</f>
        <v>0.39872336891721999</v>
      </c>
    </row>
    <row r="4" spans="1:34" x14ac:dyDescent="0.2">
      <c r="B4" s="58"/>
      <c r="C4" s="58"/>
      <c r="D4" s="2">
        <v>3</v>
      </c>
      <c r="E4" s="20">
        <v>0.50019999999999998</v>
      </c>
      <c r="F4" s="21"/>
      <c r="G4" s="21">
        <v>21.94</v>
      </c>
      <c r="H4" s="21">
        <f>G4-G3</f>
        <v>10.340000000000002</v>
      </c>
      <c r="I4" s="21">
        <f t="shared" si="0"/>
        <v>13.02627760357921</v>
      </c>
      <c r="J4" s="62"/>
      <c r="K4" s="62"/>
      <c r="L4" s="21"/>
      <c r="M4" s="61"/>
      <c r="N4" s="61"/>
      <c r="O4" s="21">
        <f t="shared" si="2"/>
        <v>13.02627760357921</v>
      </c>
      <c r="P4" s="61"/>
      <c r="Q4" s="61"/>
      <c r="R4" s="21">
        <f>O4*P2</f>
        <v>1.5801585087419259</v>
      </c>
      <c r="S4" s="21">
        <f>Q2-R4</f>
        <v>3.9736197708041114</v>
      </c>
      <c r="T4" s="21">
        <f>1-P2</f>
        <v>0.87869454675925618</v>
      </c>
      <c r="U4" s="21">
        <f t="shared" si="3"/>
        <v>4.5221855370098245</v>
      </c>
      <c r="V4" s="61"/>
      <c r="W4" s="61"/>
      <c r="X4" s="61"/>
      <c r="Y4" s="61"/>
      <c r="Z4" s="61"/>
      <c r="AA4" s="61"/>
      <c r="AB4" s="21"/>
      <c r="AC4" s="2" t="s">
        <v>17</v>
      </c>
      <c r="AD4" s="21">
        <f>V8</f>
        <v>2.2699053791144839</v>
      </c>
      <c r="AE4" s="21">
        <f>V17</f>
        <v>2.3376717848466231</v>
      </c>
      <c r="AF4" s="21">
        <f>V26</f>
        <v>0.845942987956534</v>
      </c>
      <c r="AG4" s="21">
        <f>V35</f>
        <v>0.75614662618952855</v>
      </c>
      <c r="AH4" s="21">
        <f>V44</f>
        <v>0.33377800075839903</v>
      </c>
    </row>
    <row r="5" spans="1:34" x14ac:dyDescent="0.2">
      <c r="B5" s="58"/>
      <c r="C5" s="58" t="s">
        <v>37</v>
      </c>
      <c r="D5" s="2">
        <v>1</v>
      </c>
      <c r="E5" s="20">
        <v>0.49969999999999998</v>
      </c>
      <c r="F5" s="21"/>
      <c r="G5" s="21">
        <v>33.1</v>
      </c>
      <c r="H5" s="21">
        <f t="shared" ref="H5:H46" si="4">G5-G4</f>
        <v>11.16</v>
      </c>
      <c r="I5" s="21">
        <f t="shared" si="0"/>
        <v>10.907260735470917</v>
      </c>
      <c r="J5" s="62">
        <f t="shared" ref="J5" si="5">AVERAGE(I5:I7)</f>
        <v>10.475158022756633</v>
      </c>
      <c r="K5" s="62">
        <f t="shared" ref="K5" si="6">_xlfn.STDEV.S(I5:I7)</f>
        <v>0.63218374125221766</v>
      </c>
      <c r="L5" s="22"/>
      <c r="M5" s="61"/>
      <c r="N5" s="61" t="s">
        <v>16</v>
      </c>
      <c r="O5" s="21">
        <f>I17</f>
        <v>9.2432209569962094</v>
      </c>
      <c r="P5" s="61">
        <f>'before sowing in 2015'!K17</f>
        <v>0.16174582851054323</v>
      </c>
      <c r="Q5" s="61">
        <v>5.105295761822962</v>
      </c>
      <c r="R5" s="21">
        <f>O5*P5</f>
        <v>1.4950524317953682</v>
      </c>
      <c r="S5" s="21">
        <f>Q5-R5</f>
        <v>3.6102433300275938</v>
      </c>
      <c r="T5" s="21">
        <f>1-P5</f>
        <v>0.8382541714894568</v>
      </c>
      <c r="U5" s="21">
        <f t="shared" si="3"/>
        <v>4.3068599630261453</v>
      </c>
      <c r="V5" s="61">
        <f t="shared" ref="V5" si="7">AVERAGE(R5:R7)</f>
        <v>1.5769852784191143</v>
      </c>
      <c r="W5" s="61">
        <f t="shared" ref="W5" si="8">_xlfn.STDEV.S(R5:R7)</f>
        <v>0.12121316489323612</v>
      </c>
      <c r="X5" s="61">
        <f t="shared" ref="X5" si="9">AVERAGE(S5:S7)</f>
        <v>3.5283104834038475</v>
      </c>
      <c r="Y5" s="61">
        <f t="shared" ref="Y5" si="10">_xlfn.STDEV.S(S5:S7)</f>
        <v>0.12121316489323608</v>
      </c>
      <c r="Z5" s="61">
        <f t="shared" ref="Z5" si="11">AVERAGE(U5:U7)</f>
        <v>4.2091177156142852</v>
      </c>
      <c r="AA5" s="61">
        <f t="shared" ref="AA5" si="12">_xlfn.STDEV.S(U5:U7)</f>
        <v>0.14460192268158675</v>
      </c>
      <c r="AB5" s="21"/>
      <c r="AC5" s="4" t="s">
        <v>102</v>
      </c>
      <c r="AD5" s="21"/>
      <c r="AE5" s="21"/>
      <c r="AF5" s="21"/>
      <c r="AG5" s="21"/>
      <c r="AH5" s="21"/>
    </row>
    <row r="6" spans="1:34" x14ac:dyDescent="0.2">
      <c r="B6" s="58"/>
      <c r="C6" s="58"/>
      <c r="D6" s="2">
        <v>2</v>
      </c>
      <c r="E6" s="20">
        <v>0.50009999999999999</v>
      </c>
      <c r="F6" s="21"/>
      <c r="G6" s="21">
        <v>44.31</v>
      </c>
      <c r="H6" s="21">
        <f t="shared" si="4"/>
        <v>11.21</v>
      </c>
      <c r="I6" s="21">
        <f t="shared" si="0"/>
        <v>10.768637545691774</v>
      </c>
      <c r="J6" s="62"/>
      <c r="K6" s="62"/>
      <c r="L6" s="21"/>
      <c r="M6" s="61"/>
      <c r="N6" s="61"/>
      <c r="O6" s="21">
        <f>I18</f>
        <v>10.610636891449872</v>
      </c>
      <c r="P6" s="61"/>
      <c r="Q6" s="61"/>
      <c r="R6" s="21">
        <f>O6*P5</f>
        <v>1.7162262550320944</v>
      </c>
      <c r="S6" s="21">
        <f>Q5-R6</f>
        <v>3.3890695067908676</v>
      </c>
      <c r="T6" s="21">
        <f>1-P5</f>
        <v>0.8382541714894568</v>
      </c>
      <c r="U6" s="21">
        <f t="shared" si="3"/>
        <v>4.0430094141601227</v>
      </c>
      <c r="V6" s="61"/>
      <c r="W6" s="61"/>
      <c r="X6" s="61"/>
      <c r="Y6" s="61"/>
      <c r="Z6" s="61"/>
      <c r="AA6" s="61"/>
      <c r="AB6" s="21"/>
      <c r="AC6" s="2" t="s">
        <v>15</v>
      </c>
      <c r="AD6" s="21">
        <f>W2</f>
        <v>4.0285349554193599E-2</v>
      </c>
      <c r="AE6" s="21">
        <f>W11</f>
        <v>9.6827209162833355E-2</v>
      </c>
      <c r="AF6" s="21">
        <f>W20</f>
        <v>5.0423153621516274E-2</v>
      </c>
      <c r="AG6" s="21">
        <f>W29</f>
        <v>2.2936058763165967E-2</v>
      </c>
      <c r="AH6" s="21">
        <f>W38</f>
        <v>4.0000910861634964E-3</v>
      </c>
    </row>
    <row r="7" spans="1:34" x14ac:dyDescent="0.2">
      <c r="B7" s="58"/>
      <c r="C7" s="58"/>
      <c r="D7" s="2">
        <v>3</v>
      </c>
      <c r="E7" s="20">
        <v>0.50039999999999996</v>
      </c>
      <c r="F7" s="21">
        <v>0.28999999999999998</v>
      </c>
      <c r="G7" s="21">
        <v>11.89</v>
      </c>
      <c r="H7" s="21">
        <f>G7-F7</f>
        <v>11.600000000000001</v>
      </c>
      <c r="I7" s="21">
        <f t="shared" si="0"/>
        <v>9.7495757871072062</v>
      </c>
      <c r="J7" s="62"/>
      <c r="K7" s="62"/>
      <c r="L7" s="21"/>
      <c r="M7" s="61"/>
      <c r="N7" s="61"/>
      <c r="O7" s="21">
        <f>I19</f>
        <v>9.3954642442653284</v>
      </c>
      <c r="P7" s="61"/>
      <c r="Q7" s="61"/>
      <c r="R7" s="21">
        <f>O7*P5</f>
        <v>1.5196771484298803</v>
      </c>
      <c r="S7" s="21">
        <f>Q5-R7</f>
        <v>3.5856186133930814</v>
      </c>
      <c r="T7" s="21">
        <f>1-P5</f>
        <v>0.8382541714894568</v>
      </c>
      <c r="U7" s="21">
        <f t="shared" si="3"/>
        <v>4.2774837696565875</v>
      </c>
      <c r="V7" s="61"/>
      <c r="W7" s="61"/>
      <c r="X7" s="61"/>
      <c r="Y7" s="61"/>
      <c r="Z7" s="61"/>
      <c r="AA7" s="61"/>
      <c r="AB7" s="21"/>
      <c r="AC7" s="2" t="s">
        <v>16</v>
      </c>
      <c r="AD7" s="21">
        <f>W5</f>
        <v>0.12121316489323612</v>
      </c>
      <c r="AE7" s="21">
        <f>W14</f>
        <v>0.10674919878650535</v>
      </c>
      <c r="AF7" s="21">
        <f>W23</f>
        <v>3.2769864415386422E-2</v>
      </c>
      <c r="AG7" s="21">
        <f>W32</f>
        <v>2.0208355707744499E-2</v>
      </c>
      <c r="AH7" s="21">
        <f>W41</f>
        <v>3.1894605123490231E-2</v>
      </c>
    </row>
    <row r="8" spans="1:34" x14ac:dyDescent="0.2">
      <c r="B8" s="58"/>
      <c r="C8" s="58" t="s">
        <v>36</v>
      </c>
      <c r="D8" s="2">
        <v>1</v>
      </c>
      <c r="E8" s="20">
        <v>0.49959999999999999</v>
      </c>
      <c r="F8" s="21"/>
      <c r="G8" s="21">
        <v>24.11</v>
      </c>
      <c r="H8" s="21">
        <f t="shared" si="4"/>
        <v>12.219999999999999</v>
      </c>
      <c r="I8" s="21">
        <f t="shared" si="0"/>
        <v>8.1528263965780301</v>
      </c>
      <c r="J8" s="62">
        <f t="shared" ref="J8" si="13">AVERAGE(I8:I10)</f>
        <v>8.1068135284636913</v>
      </c>
      <c r="K8" s="62">
        <f t="shared" ref="K8" si="14">_xlfn.STDEV.S(I8:I10)</f>
        <v>0.4056592320696869</v>
      </c>
      <c r="L8" s="22"/>
      <c r="M8" s="61"/>
      <c r="N8" s="61" t="s">
        <v>17</v>
      </c>
      <c r="O8" s="21">
        <f>I32</f>
        <v>13.71532786164698</v>
      </c>
      <c r="P8" s="61">
        <f>'before sowing in 2015'!K32</f>
        <v>0.17647157074166839</v>
      </c>
      <c r="Q8" s="61">
        <v>6.5062046717394537</v>
      </c>
      <c r="R8" s="21">
        <f>O8*P8</f>
        <v>2.4203654509818104</v>
      </c>
      <c r="S8" s="21">
        <f>Q8-R8</f>
        <v>4.0858392207576433</v>
      </c>
      <c r="T8" s="21">
        <f>1-P8</f>
        <v>0.82352842925833158</v>
      </c>
      <c r="U8" s="21">
        <f t="shared" si="3"/>
        <v>4.9613821157787399</v>
      </c>
      <c r="V8" s="61">
        <f t="shared" ref="V8" si="15">AVERAGE(R8:R10)</f>
        <v>2.2699053791144839</v>
      </c>
      <c r="W8" s="61">
        <f t="shared" ref="W8" si="16">_xlfn.STDEV.S(R8:R10)</f>
        <v>0.15960555136271706</v>
      </c>
      <c r="X8" s="61">
        <f t="shared" ref="X8" si="17">AVERAGE(S8:S10)</f>
        <v>4.2362992926249694</v>
      </c>
      <c r="Y8" s="61">
        <f t="shared" ref="Y8" si="18">_xlfn.STDEV.S(S8:S10)</f>
        <v>0.15960555136271687</v>
      </c>
      <c r="Z8" s="61">
        <f t="shared" ref="Z8" si="19">AVERAGE(U8:U10)</f>
        <v>5.1440838495887435</v>
      </c>
      <c r="AA8" s="61">
        <f t="shared" ref="AA8" si="20">_xlfn.STDEV.S(U8:U10)</f>
        <v>0.19380697216058121</v>
      </c>
      <c r="AB8" s="21"/>
      <c r="AC8" s="2" t="s">
        <v>17</v>
      </c>
      <c r="AD8" s="21">
        <f>W8</f>
        <v>0.15960555136271706</v>
      </c>
      <c r="AE8" s="21">
        <f>W17</f>
        <v>8.8213186807701044E-2</v>
      </c>
      <c r="AF8" s="21">
        <f>W26</f>
        <v>3.3705372092937717E-2</v>
      </c>
      <c r="AG8" s="21">
        <f>W35</f>
        <v>5.0972798160724662E-2</v>
      </c>
      <c r="AH8" s="21">
        <f>W44</f>
        <v>3.3658822838209236E-2</v>
      </c>
    </row>
    <row r="9" spans="1:34" x14ac:dyDescent="0.2">
      <c r="B9" s="58"/>
      <c r="C9" s="58"/>
      <c r="D9" s="2">
        <v>2</v>
      </c>
      <c r="E9" s="20">
        <v>0.49980000000000002</v>
      </c>
      <c r="F9" s="21"/>
      <c r="G9" s="21">
        <v>36.200000000000003</v>
      </c>
      <c r="H9" s="21">
        <f t="shared" si="4"/>
        <v>12.090000000000003</v>
      </c>
      <c r="I9" s="21">
        <f t="shared" si="0"/>
        <v>8.48750441238038</v>
      </c>
      <c r="J9" s="62"/>
      <c r="K9" s="62"/>
      <c r="L9" s="21"/>
      <c r="M9" s="61"/>
      <c r="N9" s="61"/>
      <c r="O9" s="21">
        <f>I33</f>
        <v>12.958716537738511</v>
      </c>
      <c r="P9" s="61"/>
      <c r="Q9" s="61"/>
      <c r="R9" s="21">
        <f>O9*P8</f>
        <v>2.2868450622107495</v>
      </c>
      <c r="S9" s="21">
        <f>Q8-R9</f>
        <v>4.2193596095287038</v>
      </c>
      <c r="T9" s="21">
        <f>1-P8</f>
        <v>0.82352842925833158</v>
      </c>
      <c r="U9" s="21">
        <f t="shared" si="3"/>
        <v>5.1235142098599464</v>
      </c>
      <c r="V9" s="61"/>
      <c r="W9" s="61"/>
      <c r="X9" s="61"/>
      <c r="Y9" s="61"/>
      <c r="Z9" s="61"/>
      <c r="AA9" s="61"/>
      <c r="AB9" s="21"/>
      <c r="AC9" s="4" t="s">
        <v>66</v>
      </c>
      <c r="AD9" s="21"/>
      <c r="AE9" s="21"/>
      <c r="AF9" s="21"/>
      <c r="AG9" s="21"/>
      <c r="AH9" s="21"/>
    </row>
    <row r="10" spans="1:34" x14ac:dyDescent="0.2">
      <c r="B10" s="58"/>
      <c r="C10" s="58"/>
      <c r="D10" s="2">
        <v>3</v>
      </c>
      <c r="E10" s="20">
        <v>0.49990000000000001</v>
      </c>
      <c r="F10" s="21"/>
      <c r="G10" s="23">
        <v>48.6</v>
      </c>
      <c r="H10" s="21">
        <f t="shared" si="4"/>
        <v>12.399999999999999</v>
      </c>
      <c r="I10" s="21">
        <f t="shared" si="0"/>
        <v>7.6801097764326611</v>
      </c>
      <c r="J10" s="62"/>
      <c r="K10" s="62"/>
      <c r="L10" s="21"/>
      <c r="M10" s="61"/>
      <c r="N10" s="61"/>
      <c r="O10" s="21">
        <f>I34</f>
        <v>11.914132204493654</v>
      </c>
      <c r="P10" s="61"/>
      <c r="Q10" s="61"/>
      <c r="R10" s="21">
        <f>O10*P8</f>
        <v>2.1025056241508913</v>
      </c>
      <c r="S10" s="21">
        <f>Q8-R10</f>
        <v>4.403699047588562</v>
      </c>
      <c r="T10" s="21">
        <f>1-P8</f>
        <v>0.82352842925833158</v>
      </c>
      <c r="U10" s="21">
        <f t="shared" si="3"/>
        <v>5.3473552231275443</v>
      </c>
      <c r="V10" s="61"/>
      <c r="W10" s="61"/>
      <c r="X10" s="61"/>
      <c r="Y10" s="61"/>
      <c r="Z10" s="61"/>
      <c r="AA10" s="61"/>
      <c r="AB10" s="21"/>
      <c r="AC10" s="2" t="s">
        <v>15</v>
      </c>
      <c r="AD10" s="21" t="s">
        <v>19</v>
      </c>
      <c r="AE10" s="21" t="s">
        <v>19</v>
      </c>
      <c r="AF10" s="21" t="s">
        <v>19</v>
      </c>
      <c r="AG10" s="21" t="s">
        <v>20</v>
      </c>
      <c r="AH10" s="21" t="s">
        <v>20</v>
      </c>
    </row>
    <row r="11" spans="1:34" x14ac:dyDescent="0.2">
      <c r="B11" s="58"/>
      <c r="C11" s="58" t="s">
        <v>69</v>
      </c>
      <c r="D11" s="2">
        <v>1</v>
      </c>
      <c r="E11" s="20">
        <v>0.80020000000000002</v>
      </c>
      <c r="F11" s="21">
        <v>0.2</v>
      </c>
      <c r="G11" s="23">
        <v>13.9</v>
      </c>
      <c r="H11" s="21">
        <f>G11-F11</f>
        <v>13.700000000000001</v>
      </c>
      <c r="I11" s="21">
        <f t="shared" si="0"/>
        <v>2.687153838372057</v>
      </c>
      <c r="J11" s="62">
        <f t="shared" ref="J11" si="21">AVERAGE(I11:I13)</f>
        <v>2.6875868380913635</v>
      </c>
      <c r="K11" s="62">
        <f t="shared" ref="K11" si="22">_xlfn.STDEV.S(I11:I13)</f>
        <v>0.17831143939815311</v>
      </c>
      <c r="L11" s="22"/>
      <c r="M11" s="61" t="s">
        <v>1</v>
      </c>
      <c r="N11" s="61" t="s">
        <v>15</v>
      </c>
      <c r="O11" s="21">
        <f>I5</f>
        <v>10.907260735470917</v>
      </c>
      <c r="P11" s="61">
        <f>'before sowing in 2015'!K3</f>
        <v>0.15316308035863088</v>
      </c>
      <c r="Q11" s="61">
        <v>5.4274808465819371</v>
      </c>
      <c r="R11" s="21">
        <f>O11*P11</f>
        <v>1.6705896525194714</v>
      </c>
      <c r="S11" s="21">
        <f>Q11-R11</f>
        <v>3.7568911940624656</v>
      </c>
      <c r="T11" s="21">
        <f>1-P11</f>
        <v>0.84683691964136909</v>
      </c>
      <c r="U11" s="21">
        <f t="shared" si="3"/>
        <v>4.4363809689042482</v>
      </c>
      <c r="V11" s="61">
        <f t="shared" ref="V11" si="23">AVERAGE(R11:R13)</f>
        <v>1.6044074700088311</v>
      </c>
      <c r="W11" s="61">
        <f t="shared" ref="W11" si="24">_xlfn.STDEV.S(R11:R13)</f>
        <v>9.6827209162833355E-2</v>
      </c>
      <c r="X11" s="61">
        <f t="shared" ref="X11" si="25">AVERAGE(S11:S13)</f>
        <v>3.823073376573106</v>
      </c>
      <c r="Y11" s="61">
        <f t="shared" ref="Y11" si="26">_xlfn.STDEV.S(S11:S13)</f>
        <v>9.6827209162833355E-2</v>
      </c>
      <c r="Z11" s="61">
        <f t="shared" ref="Z11" si="27">AVERAGE(U11:U13)</f>
        <v>4.5145331856718736</v>
      </c>
      <c r="AA11" s="61">
        <f t="shared" ref="AA11" si="28">_xlfn.STDEV.S(U11:U13)</f>
        <v>0.11433985330237953</v>
      </c>
      <c r="AB11" s="21"/>
      <c r="AC11" s="2" t="s">
        <v>16</v>
      </c>
      <c r="AD11" s="21" t="s">
        <v>19</v>
      </c>
      <c r="AE11" s="21" t="s">
        <v>19</v>
      </c>
      <c r="AF11" s="21" t="s">
        <v>18</v>
      </c>
      <c r="AG11" s="21" t="s">
        <v>18</v>
      </c>
      <c r="AH11" s="21" t="s">
        <v>18</v>
      </c>
    </row>
    <row r="12" spans="1:34" x14ac:dyDescent="0.2">
      <c r="B12" s="58"/>
      <c r="C12" s="58"/>
      <c r="D12" s="2">
        <v>2</v>
      </c>
      <c r="E12" s="20">
        <v>0.79990000000000006</v>
      </c>
      <c r="F12" s="21"/>
      <c r="G12" s="23">
        <v>27.71</v>
      </c>
      <c r="H12" s="21">
        <f t="shared" si="4"/>
        <v>13.81</v>
      </c>
      <c r="I12" s="21">
        <f t="shared" si="0"/>
        <v>2.5094922928537668</v>
      </c>
      <c r="J12" s="62"/>
      <c r="K12" s="62"/>
      <c r="L12" s="21"/>
      <c r="M12" s="61"/>
      <c r="N12" s="61"/>
      <c r="O12" s="21">
        <f>I6</f>
        <v>10.768637545691774</v>
      </c>
      <c r="P12" s="61"/>
      <c r="Q12" s="61"/>
      <c r="R12" s="21">
        <f>O12*P11</f>
        <v>1.649357697763759</v>
      </c>
      <c r="S12" s="21">
        <f>Q11-R12</f>
        <v>3.7781231488181781</v>
      </c>
      <c r="T12" s="21">
        <f>1-P11</f>
        <v>0.84683691964136909</v>
      </c>
      <c r="U12" s="21">
        <f t="shared" si="3"/>
        <v>4.4614530391733433</v>
      </c>
      <c r="V12" s="61"/>
      <c r="W12" s="61"/>
      <c r="X12" s="61"/>
      <c r="Y12" s="61"/>
      <c r="Z12" s="61"/>
      <c r="AA12" s="61"/>
      <c r="AB12" s="21"/>
      <c r="AC12" s="2" t="s">
        <v>17</v>
      </c>
      <c r="AD12" s="21" t="s">
        <v>18</v>
      </c>
      <c r="AE12" s="21" t="s">
        <v>18</v>
      </c>
      <c r="AF12" s="21" t="s">
        <v>20</v>
      </c>
      <c r="AG12" s="21" t="s">
        <v>19</v>
      </c>
      <c r="AH12" s="21" t="s">
        <v>19</v>
      </c>
    </row>
    <row r="13" spans="1:34" x14ac:dyDescent="0.2">
      <c r="B13" s="58"/>
      <c r="C13" s="58"/>
      <c r="D13" s="2">
        <v>3</v>
      </c>
      <c r="E13" s="20">
        <v>0.80010000000000003</v>
      </c>
      <c r="F13" s="21"/>
      <c r="G13" s="23">
        <v>41.3</v>
      </c>
      <c r="H13" s="21">
        <f t="shared" si="4"/>
        <v>13.589999999999996</v>
      </c>
      <c r="I13" s="21">
        <f t="shared" si="0"/>
        <v>2.8661143830482669</v>
      </c>
      <c r="J13" s="62"/>
      <c r="K13" s="62"/>
      <c r="L13" s="21"/>
      <c r="M13" s="61"/>
      <c r="N13" s="61"/>
      <c r="O13" s="21">
        <f>I7</f>
        <v>9.7495757871072062</v>
      </c>
      <c r="P13" s="61"/>
      <c r="Q13" s="61"/>
      <c r="R13" s="21">
        <f>O13*P11</f>
        <v>1.4932750597432629</v>
      </c>
      <c r="S13" s="21">
        <f>Q11-R13</f>
        <v>3.9342057868386742</v>
      </c>
      <c r="T13" s="21">
        <f>1-P11</f>
        <v>0.84683691964136909</v>
      </c>
      <c r="U13" s="21">
        <f t="shared" si="3"/>
        <v>4.6457655489380283</v>
      </c>
      <c r="V13" s="61"/>
      <c r="W13" s="61"/>
      <c r="X13" s="61"/>
      <c r="Y13" s="61"/>
      <c r="Z13" s="61"/>
      <c r="AA13" s="61"/>
      <c r="AB13" s="21"/>
      <c r="AC13" s="57" t="s">
        <v>96</v>
      </c>
      <c r="AD13" s="62" t="s">
        <v>0</v>
      </c>
      <c r="AE13" s="62" t="s">
        <v>1</v>
      </c>
      <c r="AF13" s="62" t="s">
        <v>2</v>
      </c>
      <c r="AG13" s="62" t="s">
        <v>3</v>
      </c>
      <c r="AH13" s="62" t="s">
        <v>4</v>
      </c>
    </row>
    <row r="14" spans="1:34" ht="15.75" customHeight="1" x14ac:dyDescent="0.2">
      <c r="B14" s="58"/>
      <c r="C14" s="58" t="s">
        <v>70</v>
      </c>
      <c r="D14" s="2">
        <v>1</v>
      </c>
      <c r="E14" s="20">
        <v>0.80020000000000002</v>
      </c>
      <c r="F14" s="21">
        <v>0.1</v>
      </c>
      <c r="G14" s="23">
        <v>13.99</v>
      </c>
      <c r="H14" s="21">
        <f>G14-F14</f>
        <v>13.89</v>
      </c>
      <c r="I14" s="21">
        <f t="shared" si="0"/>
        <v>2.3786588357794951</v>
      </c>
      <c r="J14" s="62">
        <f t="shared" ref="J14" si="29">AVERAGE(I14:I16)</f>
        <v>2.35691644904515</v>
      </c>
      <c r="K14" s="62">
        <f t="shared" ref="K14" si="30">_xlfn.STDEV.S(I14:I16)</f>
        <v>3.791667506919328E-2</v>
      </c>
      <c r="L14" s="22"/>
      <c r="M14" s="61"/>
      <c r="N14" s="61" t="s">
        <v>16</v>
      </c>
      <c r="O14" s="21">
        <f>I20</f>
        <v>11.699232495670312</v>
      </c>
      <c r="P14" s="61">
        <f>'before sowing in 2015'!K18</f>
        <v>0.13855943017914024</v>
      </c>
      <c r="Q14" s="61">
        <v>7.1055994120182646</v>
      </c>
      <c r="R14" s="21">
        <f>O14*P14</f>
        <v>1.6210389881333593</v>
      </c>
      <c r="S14" s="21">
        <f>Q14-R14</f>
        <v>5.4845604238849051</v>
      </c>
      <c r="T14" s="21">
        <f>1-P14</f>
        <v>0.86144056982085981</v>
      </c>
      <c r="U14" s="21">
        <f t="shared" si="3"/>
        <v>6.3667310503212571</v>
      </c>
      <c r="V14" s="61">
        <f t="shared" ref="V14" si="31">AVERAGE(R14:R16)</f>
        <v>1.7258714076589801</v>
      </c>
      <c r="W14" s="61">
        <f t="shared" ref="W14" si="32">_xlfn.STDEV.S(R14:R16)</f>
        <v>0.10674919878650535</v>
      </c>
      <c r="X14" s="61">
        <f t="shared" ref="X14" si="33">AVERAGE(S14:S16)</f>
        <v>5.3797280043592854</v>
      </c>
      <c r="Y14" s="61">
        <f t="shared" ref="Y14" si="34">_xlfn.STDEV.S(S14:S16)</f>
        <v>0.10674919878650511</v>
      </c>
      <c r="Z14" s="61">
        <f t="shared" ref="Z14" si="35">AVERAGE(U14:U16)</f>
        <v>6.2450367359387569</v>
      </c>
      <c r="AA14" s="61">
        <f t="shared" ref="AA14" si="36">_xlfn.STDEV.S(U14:U16)</f>
        <v>0.12391940027703115</v>
      </c>
      <c r="AB14" s="21"/>
      <c r="AC14" s="57"/>
      <c r="AD14" s="62"/>
      <c r="AE14" s="62"/>
      <c r="AF14" s="62"/>
      <c r="AG14" s="62"/>
      <c r="AH14" s="62"/>
    </row>
    <row r="15" spans="1:34" x14ac:dyDescent="0.2">
      <c r="B15" s="58"/>
      <c r="C15" s="58"/>
      <c r="D15" s="2">
        <v>2</v>
      </c>
      <c r="E15" s="20">
        <v>0.80010000000000003</v>
      </c>
      <c r="F15" s="21"/>
      <c r="G15" s="23">
        <v>27.88</v>
      </c>
      <c r="H15" s="21">
        <f t="shared" si="4"/>
        <v>13.889999999999999</v>
      </c>
      <c r="I15" s="21">
        <f t="shared" si="0"/>
        <v>2.3789561309720715</v>
      </c>
      <c r="J15" s="62"/>
      <c r="K15" s="62"/>
      <c r="L15" s="21"/>
      <c r="M15" s="61"/>
      <c r="N15" s="61"/>
      <c r="O15" s="21">
        <f>I21</f>
        <v>12.428861083375184</v>
      </c>
      <c r="P15" s="61"/>
      <c r="Q15" s="61"/>
      <c r="R15" s="21">
        <f>O15*P14</f>
        <v>1.7221359094881572</v>
      </c>
      <c r="S15" s="21">
        <f>Q14-R15</f>
        <v>5.3834635025301072</v>
      </c>
      <c r="T15" s="21">
        <f>1-P14</f>
        <v>0.86144056982085981</v>
      </c>
      <c r="U15" s="21">
        <f t="shared" si="3"/>
        <v>6.2493730747434162</v>
      </c>
      <c r="V15" s="61"/>
      <c r="W15" s="61"/>
      <c r="X15" s="61"/>
      <c r="Y15" s="61"/>
      <c r="Z15" s="61"/>
      <c r="AA15" s="61"/>
      <c r="AB15" s="21"/>
      <c r="AC15" s="2" t="s">
        <v>15</v>
      </c>
      <c r="AD15" s="21">
        <f>X2</f>
        <v>4.0086899915498773</v>
      </c>
      <c r="AE15" s="21">
        <f>X11</f>
        <v>3.823073376573106</v>
      </c>
      <c r="AF15" s="21">
        <f>X20</f>
        <v>2.6574616540230829</v>
      </c>
      <c r="AG15" s="21">
        <f>X29</f>
        <v>2.6984889804500942</v>
      </c>
      <c r="AH15" s="21">
        <f>X38</f>
        <v>2.4786357577829445</v>
      </c>
    </row>
    <row r="16" spans="1:34" x14ac:dyDescent="0.2">
      <c r="B16" s="58"/>
      <c r="C16" s="58"/>
      <c r="D16" s="2">
        <v>3</v>
      </c>
      <c r="E16" s="20">
        <v>0.8004</v>
      </c>
      <c r="F16" s="21"/>
      <c r="G16" s="23">
        <v>41.81</v>
      </c>
      <c r="H16" s="21">
        <f t="shared" si="4"/>
        <v>13.930000000000003</v>
      </c>
      <c r="I16" s="21">
        <f t="shared" si="0"/>
        <v>2.3131343803838833</v>
      </c>
      <c r="J16" s="62"/>
      <c r="K16" s="62"/>
      <c r="L16" s="21"/>
      <c r="M16" s="61"/>
      <c r="N16" s="61"/>
      <c r="O16" s="21">
        <f>I22</f>
        <v>13.239368283946606</v>
      </c>
      <c r="P16" s="61"/>
      <c r="Q16" s="61"/>
      <c r="R16" s="21">
        <f>O16*P14</f>
        <v>1.8344393253554234</v>
      </c>
      <c r="S16" s="21">
        <f>Q14-R16</f>
        <v>5.2711600866628414</v>
      </c>
      <c r="T16" s="21">
        <f>1-P14</f>
        <v>0.86144056982085981</v>
      </c>
      <c r="U16" s="21">
        <f t="shared" si="3"/>
        <v>6.1190060827515955</v>
      </c>
      <c r="V16" s="61"/>
      <c r="W16" s="61"/>
      <c r="X16" s="61"/>
      <c r="Y16" s="61"/>
      <c r="Z16" s="61"/>
      <c r="AA16" s="61"/>
      <c r="AB16" s="21"/>
      <c r="AC16" s="2" t="s">
        <v>16</v>
      </c>
      <c r="AD16" s="21">
        <f>X5</f>
        <v>3.5283104834038475</v>
      </c>
      <c r="AE16" s="21">
        <f>X14</f>
        <v>5.3797280043592854</v>
      </c>
      <c r="AF16" s="21">
        <f>X23</f>
        <v>4.9820878364283603</v>
      </c>
      <c r="AG16" s="21">
        <f>X32</f>
        <v>3.914536408676772</v>
      </c>
      <c r="AH16" s="21">
        <f>X41</f>
        <v>2.8712271962874358</v>
      </c>
    </row>
    <row r="17" spans="2:34" x14ac:dyDescent="0.2">
      <c r="B17" s="57" t="s">
        <v>75</v>
      </c>
      <c r="C17" s="58" t="s">
        <v>35</v>
      </c>
      <c r="D17" s="2">
        <v>1</v>
      </c>
      <c r="E17" s="20">
        <v>0.49969999999999998</v>
      </c>
      <c r="F17" s="21">
        <v>0.5</v>
      </c>
      <c r="G17" s="23">
        <v>12.3</v>
      </c>
      <c r="H17" s="21">
        <f>G17-F17</f>
        <v>11.8</v>
      </c>
      <c r="I17" s="21">
        <f t="shared" si="0"/>
        <v>9.2432209569962094</v>
      </c>
      <c r="J17" s="62">
        <f t="shared" ref="J17" si="37">AVERAGE(I17:I19)</f>
        <v>9.7497740309038026</v>
      </c>
      <c r="K17" s="62">
        <f t="shared" ref="K17" si="38">_xlfn.STDEV.S(I17:I19)</f>
        <v>0.74940519956182361</v>
      </c>
      <c r="L17" s="22"/>
      <c r="M17" s="61"/>
      <c r="N17" s="61" t="s">
        <v>17</v>
      </c>
      <c r="O17" s="21">
        <f>I35</f>
        <v>13.98092980639383</v>
      </c>
      <c r="P17" s="61">
        <f>'before sowing in 2015'!K33</f>
        <v>0.15996552418395427</v>
      </c>
      <c r="Q17" s="61">
        <v>7.2860998338709928</v>
      </c>
      <c r="R17" s="21">
        <f>O17*P17</f>
        <v>2.236466765058859</v>
      </c>
      <c r="S17" s="21">
        <f>Q17-R17</f>
        <v>5.0496330688121338</v>
      </c>
      <c r="T17" s="21">
        <f>1-P17</f>
        <v>0.84003447581604573</v>
      </c>
      <c r="U17" s="21">
        <f t="shared" si="3"/>
        <v>6.0112212226845836</v>
      </c>
      <c r="V17" s="61">
        <f t="shared" ref="V17" si="39">AVERAGE(R17:R19)</f>
        <v>2.3376717848466231</v>
      </c>
      <c r="W17" s="61">
        <f t="shared" ref="W17" si="40">_xlfn.STDEV.S(R17:R19)</f>
        <v>8.8213186807701044E-2</v>
      </c>
      <c r="X17" s="61">
        <f t="shared" ref="X17" si="41">AVERAGE(S17:S19)</f>
        <v>4.9484280490243693</v>
      </c>
      <c r="Y17" s="61">
        <f t="shared" ref="Y17" si="42">_xlfn.STDEV.S(S17:S19)</f>
        <v>8.8213186807700891E-2</v>
      </c>
      <c r="Z17" s="61">
        <f t="shared" ref="Z17" si="43">AVERAGE(U17:U19)</f>
        <v>5.8907440009735952</v>
      </c>
      <c r="AA17" s="61">
        <f t="shared" ref="AA17" si="44">_xlfn.STDEV.S(U17:U19)</f>
        <v>0.10501138863617095</v>
      </c>
      <c r="AB17" s="21"/>
      <c r="AC17" s="2" t="s">
        <v>17</v>
      </c>
      <c r="AD17" s="21">
        <f>X8</f>
        <v>4.2362992926249694</v>
      </c>
      <c r="AE17" s="21">
        <f>X17</f>
        <v>4.9484280490243693</v>
      </c>
      <c r="AF17" s="21">
        <f>X26</f>
        <v>3.6771780153131091</v>
      </c>
      <c r="AG17" s="21">
        <f>X35</f>
        <v>3.4041692946297446</v>
      </c>
      <c r="AH17" s="21">
        <f>X44</f>
        <v>2.3204875078191511</v>
      </c>
    </row>
    <row r="18" spans="2:34" x14ac:dyDescent="0.2">
      <c r="B18" s="58"/>
      <c r="C18" s="58"/>
      <c r="D18" s="2">
        <v>2</v>
      </c>
      <c r="E18" s="20">
        <v>0.50019999999999998</v>
      </c>
      <c r="F18" s="21"/>
      <c r="G18" s="23">
        <v>23.57</v>
      </c>
      <c r="H18" s="21">
        <f t="shared" si="4"/>
        <v>11.27</v>
      </c>
      <c r="I18" s="21">
        <f t="shared" si="0"/>
        <v>10.610636891449872</v>
      </c>
      <c r="J18" s="62"/>
      <c r="K18" s="62"/>
      <c r="L18" s="21"/>
      <c r="M18" s="61"/>
      <c r="N18" s="61"/>
      <c r="O18" s="21">
        <f>I36</f>
        <v>14.992358588922592</v>
      </c>
      <c r="P18" s="61"/>
      <c r="Q18" s="61"/>
      <c r="R18" s="21">
        <f>O18*P17</f>
        <v>2.3982605004308115</v>
      </c>
      <c r="S18" s="21">
        <f>Q17-R18</f>
        <v>4.8878393334401817</v>
      </c>
      <c r="T18" s="21">
        <f>1-P17</f>
        <v>0.84003447581604573</v>
      </c>
      <c r="U18" s="21">
        <f t="shared" si="3"/>
        <v>5.8186175379194092</v>
      </c>
      <c r="V18" s="61"/>
      <c r="W18" s="61"/>
      <c r="X18" s="61"/>
      <c r="Y18" s="61"/>
      <c r="Z18" s="61"/>
      <c r="AA18" s="61"/>
      <c r="AB18" s="21"/>
      <c r="AC18" s="4" t="s">
        <v>102</v>
      </c>
      <c r="AD18" s="21"/>
      <c r="AE18" s="21"/>
      <c r="AF18" s="21"/>
      <c r="AG18" s="21"/>
      <c r="AH18" s="21"/>
    </row>
    <row r="19" spans="2:34" x14ac:dyDescent="0.2">
      <c r="B19" s="58"/>
      <c r="C19" s="58"/>
      <c r="D19" s="2">
        <v>3</v>
      </c>
      <c r="E19" s="20">
        <v>0.49990000000000001</v>
      </c>
      <c r="F19" s="21"/>
      <c r="G19" s="23">
        <v>35.31</v>
      </c>
      <c r="H19" s="21">
        <f t="shared" si="4"/>
        <v>11.740000000000002</v>
      </c>
      <c r="I19" s="21">
        <f t="shared" si="0"/>
        <v>9.3954642442653284</v>
      </c>
      <c r="J19" s="62"/>
      <c r="K19" s="62"/>
      <c r="L19" s="21"/>
      <c r="M19" s="61"/>
      <c r="N19" s="61"/>
      <c r="O19" s="21">
        <f>I37</f>
        <v>14.867504114919518</v>
      </c>
      <c r="P19" s="61"/>
      <c r="Q19" s="61"/>
      <c r="R19" s="21">
        <f>O19*P17</f>
        <v>2.3782880890501978</v>
      </c>
      <c r="S19" s="21">
        <f>Q17-R19</f>
        <v>4.907811744820795</v>
      </c>
      <c r="T19" s="21">
        <f>1-P17</f>
        <v>0.84003447581604573</v>
      </c>
      <c r="U19" s="21">
        <f t="shared" si="3"/>
        <v>5.8423932423167928</v>
      </c>
      <c r="V19" s="61"/>
      <c r="W19" s="61"/>
      <c r="X19" s="61"/>
      <c r="Y19" s="61"/>
      <c r="Z19" s="61"/>
      <c r="AA19" s="61"/>
      <c r="AB19" s="21"/>
      <c r="AC19" s="2" t="s">
        <v>15</v>
      </c>
      <c r="AD19" s="21">
        <f>Y2</f>
        <v>4.0285349554193453E-2</v>
      </c>
      <c r="AE19" s="21">
        <f>Y11</f>
        <v>9.6827209162833355E-2</v>
      </c>
      <c r="AF19" s="21">
        <f>Y20</f>
        <v>5.0423153621516219E-2</v>
      </c>
      <c r="AG19" s="21">
        <f>Y29</f>
        <v>2.293605876316605E-2</v>
      </c>
      <c r="AH19" s="21">
        <f>Y38</f>
        <v>4.000091086163433E-3</v>
      </c>
    </row>
    <row r="20" spans="2:34" x14ac:dyDescent="0.2">
      <c r="B20" s="58"/>
      <c r="C20" s="58" t="s">
        <v>61</v>
      </c>
      <c r="D20" s="2">
        <v>1</v>
      </c>
      <c r="E20" s="20">
        <v>0.50029999999999997</v>
      </c>
      <c r="F20" s="21"/>
      <c r="G20" s="23">
        <v>46.16</v>
      </c>
      <c r="H20" s="21">
        <f t="shared" si="4"/>
        <v>10.849999999999994</v>
      </c>
      <c r="I20" s="21">
        <f t="shared" si="0"/>
        <v>11.699232495670312</v>
      </c>
      <c r="J20" s="62">
        <f t="shared" ref="J20" si="45">AVERAGE(I20:I22)</f>
        <v>12.455820620997367</v>
      </c>
      <c r="K20" s="62">
        <f t="shared" ref="K20" si="46">_xlfn.STDEV.S(I20:I22)</f>
        <v>0.77042175078586761</v>
      </c>
      <c r="L20" s="22"/>
      <c r="M20" s="61" t="s">
        <v>2</v>
      </c>
      <c r="N20" s="61" t="s">
        <v>15</v>
      </c>
      <c r="O20" s="21">
        <f>I8</f>
        <v>8.1528263965780301</v>
      </c>
      <c r="P20" s="61">
        <f>'before sowing in 2015'!K4</f>
        <v>0.12429928776489485</v>
      </c>
      <c r="Q20" s="61">
        <v>3.6651328016539337</v>
      </c>
      <c r="R20" s="21">
        <f>O20*P20</f>
        <v>1.0133905143654833</v>
      </c>
      <c r="S20" s="21">
        <f>Q20-R20</f>
        <v>2.6517422872884504</v>
      </c>
      <c r="T20" s="21">
        <f>1-P20</f>
        <v>0.87570071223510515</v>
      </c>
      <c r="U20" s="21">
        <f t="shared" si="3"/>
        <v>3.028137639080188</v>
      </c>
      <c r="V20" s="61">
        <f t="shared" ref="V20" si="47">AVERAGE(R20:R22)</f>
        <v>1.0076711476308509</v>
      </c>
      <c r="W20" s="61">
        <f t="shared" ref="W20" si="48">_xlfn.STDEV.S(R20:R22)</f>
        <v>5.0423153621516274E-2</v>
      </c>
      <c r="X20" s="61">
        <f t="shared" ref="X20" si="49">AVERAGE(S20:S22)</f>
        <v>2.6574616540230829</v>
      </c>
      <c r="Y20" s="61">
        <f t="shared" ref="Y20" si="50">_xlfn.STDEV.S(S20:S22)</f>
        <v>5.0423153621516219E-2</v>
      </c>
      <c r="Z20" s="61">
        <f t="shared" ref="Z20" si="51">AVERAGE(U20:U22)</f>
        <v>3.0346688279381193</v>
      </c>
      <c r="AA20" s="61">
        <f t="shared" ref="AA20" si="52">_xlfn.STDEV.S(U20:U22)</f>
        <v>5.7580350132202043E-2</v>
      </c>
      <c r="AB20" s="21"/>
      <c r="AC20" s="2" t="s">
        <v>16</v>
      </c>
      <c r="AD20" s="21">
        <f>Y5</f>
        <v>0.12121316489323608</v>
      </c>
      <c r="AE20" s="21">
        <f>Y14</f>
        <v>0.10674919878650511</v>
      </c>
      <c r="AF20" s="21">
        <f>Y23</f>
        <v>3.2769864415386867E-2</v>
      </c>
      <c r="AG20" s="21">
        <f>Y32</f>
        <v>2.0208355707744569E-2</v>
      </c>
      <c r="AH20" s="21">
        <f>Y41</f>
        <v>3.1894605123490273E-2</v>
      </c>
    </row>
    <row r="21" spans="2:34" x14ac:dyDescent="0.2">
      <c r="B21" s="58"/>
      <c r="C21" s="58"/>
      <c r="D21" s="2">
        <v>2</v>
      </c>
      <c r="E21" s="20">
        <v>0.50019999999999998</v>
      </c>
      <c r="F21" s="21">
        <v>0.5</v>
      </c>
      <c r="G21" s="23">
        <v>11.07</v>
      </c>
      <c r="H21" s="21">
        <f>G21-F21</f>
        <v>10.57</v>
      </c>
      <c r="I21" s="21">
        <f t="shared" si="0"/>
        <v>12.428861083375184</v>
      </c>
      <c r="J21" s="62"/>
      <c r="K21" s="62"/>
      <c r="L21" s="21"/>
      <c r="M21" s="61"/>
      <c r="N21" s="61"/>
      <c r="O21" s="21">
        <f>I9</f>
        <v>8.48750441238038</v>
      </c>
      <c r="P21" s="61"/>
      <c r="Q21" s="61"/>
      <c r="R21" s="21">
        <f>O21*P20</f>
        <v>1.0549907533602836</v>
      </c>
      <c r="S21" s="21">
        <f>Q20-R21</f>
        <v>2.6101420482936502</v>
      </c>
      <c r="T21" s="21">
        <f>1-P20</f>
        <v>0.87570071223510515</v>
      </c>
      <c r="U21" s="21">
        <f t="shared" si="3"/>
        <v>2.9806325515387821</v>
      </c>
      <c r="V21" s="61"/>
      <c r="W21" s="61"/>
      <c r="X21" s="61"/>
      <c r="Y21" s="61"/>
      <c r="Z21" s="61"/>
      <c r="AA21" s="61"/>
      <c r="AB21" s="21"/>
      <c r="AC21" s="2" t="s">
        <v>17</v>
      </c>
      <c r="AD21" s="21">
        <f>Y8</f>
        <v>0.15960555136271687</v>
      </c>
      <c r="AE21" s="21">
        <f>Y17</f>
        <v>8.8213186807700891E-2</v>
      </c>
      <c r="AF21" s="21">
        <f>Y26</f>
        <v>3.370537209293796E-2</v>
      </c>
      <c r="AG21" s="21">
        <f>Y35</f>
        <v>5.0972798160724586E-2</v>
      </c>
      <c r="AH21" s="21">
        <f>Y44</f>
        <v>3.3658822838209181E-2</v>
      </c>
    </row>
    <row r="22" spans="2:34" x14ac:dyDescent="0.2">
      <c r="B22" s="58"/>
      <c r="C22" s="58"/>
      <c r="D22" s="2">
        <v>3</v>
      </c>
      <c r="E22" s="20">
        <v>0.5</v>
      </c>
      <c r="F22" s="21">
        <v>12.57</v>
      </c>
      <c r="G22" s="23">
        <v>22.83</v>
      </c>
      <c r="H22" s="21">
        <f>G22-F22</f>
        <v>10.259999999999998</v>
      </c>
      <c r="I22" s="21">
        <f t="shared" si="0"/>
        <v>13.239368283946606</v>
      </c>
      <c r="J22" s="62"/>
      <c r="K22" s="62"/>
      <c r="L22" s="21"/>
      <c r="M22" s="61"/>
      <c r="N22" s="61"/>
      <c r="O22" s="21">
        <f>I10</f>
        <v>7.6801097764326611</v>
      </c>
      <c r="P22" s="61"/>
      <c r="Q22" s="61"/>
      <c r="R22" s="21">
        <f>O22*P20</f>
        <v>0.95463217516678556</v>
      </c>
      <c r="S22" s="21">
        <f>Q20-R22</f>
        <v>2.7105006264871481</v>
      </c>
      <c r="T22" s="21">
        <f>1-P20</f>
        <v>0.87570071223510515</v>
      </c>
      <c r="U22" s="21">
        <f t="shared" si="3"/>
        <v>3.0952362931953878</v>
      </c>
      <c r="V22" s="61"/>
      <c r="W22" s="61"/>
      <c r="X22" s="61"/>
      <c r="Y22" s="61"/>
      <c r="Z22" s="61"/>
      <c r="AA22" s="61"/>
      <c r="AB22" s="21"/>
      <c r="AC22" s="4" t="s">
        <v>66</v>
      </c>
    </row>
    <row r="23" spans="2:34" x14ac:dyDescent="0.2">
      <c r="B23" s="58"/>
      <c r="C23" s="58" t="s">
        <v>36</v>
      </c>
      <c r="D23" s="2">
        <v>1</v>
      </c>
      <c r="E23" s="20">
        <v>0.50019999999999998</v>
      </c>
      <c r="F23" s="21"/>
      <c r="G23" s="23">
        <v>34.049999999999997</v>
      </c>
      <c r="H23" s="21">
        <f t="shared" si="4"/>
        <v>11.219999999999999</v>
      </c>
      <c r="I23" s="21">
        <f t="shared" si="0"/>
        <v>10.740510048015969</v>
      </c>
      <c r="J23" s="62">
        <f t="shared" ref="J23" si="53">AVERAGE(I23:I25)</f>
        <v>10.492900930250604</v>
      </c>
      <c r="K23" s="62">
        <f t="shared" ref="K23" si="54">_xlfn.STDEV.S(I23:I25)</f>
        <v>0.24575595331026143</v>
      </c>
      <c r="L23" s="22"/>
      <c r="M23" s="61"/>
      <c r="N23" s="61" t="s">
        <v>16</v>
      </c>
      <c r="O23" s="21">
        <f>I23</f>
        <v>10.740510048015969</v>
      </c>
      <c r="P23" s="61">
        <f>'before sowing in 2015'!K19</f>
        <v>0.13334311528972462</v>
      </c>
      <c r="Q23" s="61">
        <v>6.3812439348944254</v>
      </c>
      <c r="R23" s="21">
        <f>O23*P23</f>
        <v>1.432173069603039</v>
      </c>
      <c r="S23" s="21">
        <f>Q23-R23</f>
        <v>4.949070865291386</v>
      </c>
      <c r="T23" s="21">
        <f>1-P23</f>
        <v>0.86665688471027535</v>
      </c>
      <c r="U23" s="21">
        <f t="shared" si="3"/>
        <v>5.7105308370634678</v>
      </c>
      <c r="V23" s="61">
        <f t="shared" ref="V23" si="55">AVERAGE(R23:R25)</f>
        <v>1.3991560984660651</v>
      </c>
      <c r="W23" s="61">
        <f t="shared" ref="W23" si="56">_xlfn.STDEV.S(R23:R25)</f>
        <v>3.2769864415386422E-2</v>
      </c>
      <c r="X23" s="61">
        <f t="shared" ref="X23" si="57">AVERAGE(S23:S25)</f>
        <v>4.9820878364283603</v>
      </c>
      <c r="Y23" s="61">
        <f t="shared" ref="Y23" si="58">_xlfn.STDEV.S(S23:S25)</f>
        <v>3.2769864415386867E-2</v>
      </c>
      <c r="Z23" s="61">
        <f t="shared" ref="Z23" si="59">AVERAGE(U23:U25)</f>
        <v>5.7486277722167749</v>
      </c>
      <c r="AA23" s="61">
        <f t="shared" ref="AA23" si="60">_xlfn.STDEV.S(U23:U25)</f>
        <v>3.7811808794828927E-2</v>
      </c>
      <c r="AB23" s="21"/>
      <c r="AC23" s="2" t="s">
        <v>15</v>
      </c>
      <c r="AD23" s="2" t="s">
        <v>18</v>
      </c>
      <c r="AE23" s="2" t="s">
        <v>20</v>
      </c>
      <c r="AF23" s="2" t="s">
        <v>20</v>
      </c>
      <c r="AG23" s="2" t="s">
        <v>20</v>
      </c>
      <c r="AH23" s="2" t="s">
        <v>19</v>
      </c>
    </row>
    <row r="24" spans="2:34" x14ac:dyDescent="0.2">
      <c r="B24" s="58"/>
      <c r="C24" s="58"/>
      <c r="D24" s="2">
        <v>2</v>
      </c>
      <c r="E24" s="20">
        <v>0.49980000000000002</v>
      </c>
      <c r="F24" s="21"/>
      <c r="G24" s="23">
        <v>45.37</v>
      </c>
      <c r="H24" s="21">
        <f t="shared" si="4"/>
        <v>11.32</v>
      </c>
      <c r="I24" s="21">
        <f t="shared" si="0"/>
        <v>10.489151701058152</v>
      </c>
      <c r="J24" s="62"/>
      <c r="K24" s="62"/>
      <c r="L24" s="21"/>
      <c r="M24" s="61"/>
      <c r="N24" s="61"/>
      <c r="O24" s="21">
        <f>I24</f>
        <v>10.489151701058152</v>
      </c>
      <c r="P24" s="61"/>
      <c r="Q24" s="61"/>
      <c r="R24" s="21">
        <f>O24*P23</f>
        <v>1.3986561645656082</v>
      </c>
      <c r="S24" s="21">
        <f>Q23-R24</f>
        <v>4.9825877703288173</v>
      </c>
      <c r="T24" s="21">
        <f>1-P23</f>
        <v>0.86665688471027535</v>
      </c>
      <c r="U24" s="21">
        <f t="shared" si="3"/>
        <v>5.7492046255358646</v>
      </c>
      <c r="V24" s="61"/>
      <c r="W24" s="61"/>
      <c r="X24" s="61"/>
      <c r="Y24" s="61"/>
      <c r="Z24" s="61"/>
      <c r="AA24" s="61"/>
      <c r="AB24" s="21"/>
      <c r="AC24" s="2" t="s">
        <v>16</v>
      </c>
      <c r="AD24" s="2" t="s">
        <v>19</v>
      </c>
      <c r="AE24" s="2" t="s">
        <v>18</v>
      </c>
      <c r="AF24" s="2" t="s">
        <v>18</v>
      </c>
      <c r="AG24" s="2" t="s">
        <v>18</v>
      </c>
      <c r="AH24" s="2" t="s">
        <v>18</v>
      </c>
    </row>
    <row r="25" spans="2:34" x14ac:dyDescent="0.2">
      <c r="B25" s="58"/>
      <c r="C25" s="58"/>
      <c r="D25" s="2">
        <v>3</v>
      </c>
      <c r="E25" s="20">
        <v>0.50009999999999999</v>
      </c>
      <c r="F25" s="21">
        <v>0.68</v>
      </c>
      <c r="G25" s="23">
        <v>12.09</v>
      </c>
      <c r="H25" s="21">
        <f>G25-F25</f>
        <v>11.41</v>
      </c>
      <c r="I25" s="21">
        <f t="shared" si="0"/>
        <v>10.249041041677696</v>
      </c>
      <c r="J25" s="62"/>
      <c r="K25" s="62"/>
      <c r="L25" s="21"/>
      <c r="M25" s="61"/>
      <c r="N25" s="61"/>
      <c r="O25" s="21">
        <f>I25</f>
        <v>10.249041041677696</v>
      </c>
      <c r="P25" s="61"/>
      <c r="Q25" s="61"/>
      <c r="R25" s="21">
        <f>O25*P23</f>
        <v>1.3666390612295483</v>
      </c>
      <c r="S25" s="21">
        <f>Q23-R25</f>
        <v>5.0146048736648776</v>
      </c>
      <c r="T25" s="21">
        <f>1-P23</f>
        <v>0.86665688471027535</v>
      </c>
      <c r="U25" s="21">
        <f t="shared" si="3"/>
        <v>5.7861478540509923</v>
      </c>
      <c r="V25" s="61"/>
      <c r="W25" s="61"/>
      <c r="X25" s="61"/>
      <c r="Y25" s="61"/>
      <c r="Z25" s="61"/>
      <c r="AA25" s="61"/>
      <c r="AB25" s="21"/>
      <c r="AC25" s="2" t="s">
        <v>17</v>
      </c>
      <c r="AD25" s="2" t="s">
        <v>18</v>
      </c>
      <c r="AE25" s="2" t="s">
        <v>19</v>
      </c>
      <c r="AF25" s="2" t="s">
        <v>19</v>
      </c>
      <c r="AG25" s="2" t="s">
        <v>19</v>
      </c>
      <c r="AH25" s="2" t="s">
        <v>20</v>
      </c>
    </row>
    <row r="26" spans="2:34" x14ac:dyDescent="0.2">
      <c r="B26" s="58"/>
      <c r="C26" s="58" t="s">
        <v>38</v>
      </c>
      <c r="D26" s="2">
        <v>1</v>
      </c>
      <c r="E26" s="20">
        <v>0.79979999999999996</v>
      </c>
      <c r="F26" s="21"/>
      <c r="G26" s="23">
        <v>23.5</v>
      </c>
      <c r="H26" s="21">
        <f t="shared" si="4"/>
        <v>11.41</v>
      </c>
      <c r="I26" s="21">
        <f t="shared" si="0"/>
        <v>6.4085339146574354</v>
      </c>
      <c r="J26" s="62">
        <f t="shared" ref="J26" si="61">AVERAGE(I26:I28)</f>
        <v>6.3873950830800466</v>
      </c>
      <c r="K26" s="62">
        <f t="shared" ref="K26" si="62">_xlfn.STDEV.S(I26:I28)</f>
        <v>0.13046720384728264</v>
      </c>
      <c r="L26" s="22"/>
      <c r="M26" s="61"/>
      <c r="N26" s="61" t="s">
        <v>17</v>
      </c>
      <c r="O26" s="21">
        <f>I38</f>
        <v>6.1158030027310888</v>
      </c>
      <c r="P26" s="61">
        <f>'before sowing in 2015'!K34</f>
        <v>0.14431342839890426</v>
      </c>
      <c r="Q26" s="61">
        <v>4.5231210032696429</v>
      </c>
      <c r="R26" s="21">
        <f>O26*P26</f>
        <v>0.88259249873643664</v>
      </c>
      <c r="S26" s="21">
        <f>Q26-R26</f>
        <v>3.6405285045332061</v>
      </c>
      <c r="T26" s="21">
        <f>1-P26</f>
        <v>0.85568657160109574</v>
      </c>
      <c r="U26" s="21">
        <f t="shared" si="3"/>
        <v>4.2545116697593208</v>
      </c>
      <c r="V26" s="61">
        <f t="shared" ref="V26" si="63">AVERAGE(R26:R28)</f>
        <v>0.845942987956534</v>
      </c>
      <c r="W26" s="61">
        <f t="shared" ref="W26" si="64">_xlfn.STDEV.S(R26:R28)</f>
        <v>3.3705372092937717E-2</v>
      </c>
      <c r="X26" s="61">
        <f t="shared" ref="X26" si="65">AVERAGE(S26:S28)</f>
        <v>3.6771780153131091</v>
      </c>
      <c r="Y26" s="61">
        <f t="shared" ref="Y26" si="66">_xlfn.STDEV.S(S26:S28)</f>
        <v>3.370537209293796E-2</v>
      </c>
      <c r="Z26" s="61">
        <f t="shared" ref="Z26" si="67">AVERAGE(U26:U28)</f>
        <v>4.2973422014005118</v>
      </c>
      <c r="AA26" s="61">
        <f t="shared" ref="AA26" si="68">_xlfn.STDEV.S(U26:U28)</f>
        <v>3.9389857468337841E-2</v>
      </c>
      <c r="AB26" s="21"/>
    </row>
    <row r="27" spans="2:34" x14ac:dyDescent="0.2">
      <c r="B27" s="58"/>
      <c r="C27" s="58"/>
      <c r="D27" s="2">
        <v>2</v>
      </c>
      <c r="E27" s="20">
        <v>0.79979999999999996</v>
      </c>
      <c r="F27" s="21"/>
      <c r="G27" s="23">
        <v>34.85</v>
      </c>
      <c r="H27" s="21">
        <f t="shared" si="4"/>
        <v>11.350000000000001</v>
      </c>
      <c r="I27" s="21">
        <f t="shared" si="0"/>
        <v>6.5060021110780779</v>
      </c>
      <c r="J27" s="62"/>
      <c r="K27" s="62"/>
      <c r="L27" s="21"/>
      <c r="M27" s="61"/>
      <c r="N27" s="61"/>
      <c r="O27" s="21">
        <f>I39</f>
        <v>5.6562671172431234</v>
      </c>
      <c r="P27" s="61"/>
      <c r="Q27" s="61"/>
      <c r="R27" s="21">
        <f>O27*P26</f>
        <v>0.81627529962934209</v>
      </c>
      <c r="S27" s="21">
        <f>Q26-R27</f>
        <v>3.7068457036403011</v>
      </c>
      <c r="T27" s="21">
        <f>1-P26</f>
        <v>0.85568657160109574</v>
      </c>
      <c r="U27" s="21">
        <f t="shared" si="3"/>
        <v>4.3320134108267387</v>
      </c>
      <c r="V27" s="61"/>
      <c r="W27" s="61"/>
      <c r="X27" s="61"/>
      <c r="Y27" s="61"/>
      <c r="Z27" s="61"/>
      <c r="AA27" s="61"/>
      <c r="AB27" s="21"/>
    </row>
    <row r="28" spans="2:34" x14ac:dyDescent="0.2">
      <c r="B28" s="58"/>
      <c r="C28" s="58"/>
      <c r="D28" s="2">
        <v>3</v>
      </c>
      <c r="E28" s="20">
        <v>0.79959999999999998</v>
      </c>
      <c r="F28" s="21">
        <v>1.98</v>
      </c>
      <c r="G28" s="23">
        <v>13.49</v>
      </c>
      <c r="H28" s="21">
        <f>G28-F28</f>
        <v>11.51</v>
      </c>
      <c r="I28" s="21">
        <f t="shared" si="0"/>
        <v>6.2476492235046237</v>
      </c>
      <c r="J28" s="62"/>
      <c r="K28" s="62"/>
      <c r="L28" s="21"/>
      <c r="M28" s="61"/>
      <c r="N28" s="61"/>
      <c r="O28" s="21">
        <f>I40</f>
        <v>5.8134656962400433</v>
      </c>
      <c r="P28" s="61"/>
      <c r="Q28" s="61"/>
      <c r="R28" s="21">
        <f>O28*P26</f>
        <v>0.8389611655038236</v>
      </c>
      <c r="S28" s="21">
        <f>Q26-R28</f>
        <v>3.6841598377658196</v>
      </c>
      <c r="T28" s="21">
        <f>1-P26</f>
        <v>0.85568657160109574</v>
      </c>
      <c r="U28" s="21">
        <f t="shared" si="3"/>
        <v>4.305501523615475</v>
      </c>
      <c r="V28" s="61"/>
      <c r="W28" s="61"/>
      <c r="X28" s="61"/>
      <c r="Y28" s="61"/>
      <c r="Z28" s="61"/>
      <c r="AA28" s="61"/>
      <c r="AB28" s="21"/>
    </row>
    <row r="29" spans="2:34" x14ac:dyDescent="0.2">
      <c r="B29" s="58"/>
      <c r="C29" s="58" t="s">
        <v>71</v>
      </c>
      <c r="D29" s="2">
        <v>1</v>
      </c>
      <c r="E29" s="20">
        <v>0.79959999999999998</v>
      </c>
      <c r="F29" s="21"/>
      <c r="G29" s="23">
        <v>27.29</v>
      </c>
      <c r="H29" s="21">
        <f t="shared" si="4"/>
        <v>13.799999999999999</v>
      </c>
      <c r="I29" s="21">
        <f t="shared" si="0"/>
        <v>2.5266825858386723</v>
      </c>
      <c r="J29" s="62">
        <f t="shared" ref="J29" si="69">AVERAGE(I29:I31)</f>
        <v>2.5410192517117092</v>
      </c>
      <c r="K29" s="62">
        <f t="shared" ref="K29" si="70">_xlfn.STDEV.S(I29:I31)</f>
        <v>0.20326073654679006</v>
      </c>
      <c r="L29" s="22"/>
      <c r="M29" s="61" t="s">
        <v>3</v>
      </c>
      <c r="N29" s="61" t="s">
        <v>15</v>
      </c>
      <c r="O29" s="21">
        <f>I11</f>
        <v>2.687153838372057</v>
      </c>
      <c r="P29" s="61">
        <f>'before sowing in 2015'!K5</f>
        <v>0.12862920539804432</v>
      </c>
      <c r="Q29" s="61">
        <v>3.0441911398720287</v>
      </c>
      <c r="R29" s="21">
        <f>O29*P29</f>
        <v>0.3456464630121025</v>
      </c>
      <c r="S29" s="21">
        <f>Q29-R29</f>
        <v>2.6985446768599264</v>
      </c>
      <c r="T29" s="21">
        <f>1-P29</f>
        <v>0.87137079460195566</v>
      </c>
      <c r="U29" s="21">
        <f t="shared" si="3"/>
        <v>3.0968959409439791</v>
      </c>
      <c r="V29" s="61">
        <f t="shared" ref="V29" si="71">AVERAGE(R29:R31)</f>
        <v>0.3457021594219345</v>
      </c>
      <c r="W29" s="61">
        <f t="shared" ref="W29" si="72">_xlfn.STDEV.S(R29:R31)</f>
        <v>2.2936058763165967E-2</v>
      </c>
      <c r="X29" s="61">
        <f t="shared" ref="X29" si="73">AVERAGE(S29:S31)</f>
        <v>2.6984889804500942</v>
      </c>
      <c r="Y29" s="61">
        <f t="shared" ref="Y29" si="74">_xlfn.STDEV.S(S29:S31)</f>
        <v>2.293605876316605E-2</v>
      </c>
      <c r="Z29" s="61">
        <f t="shared" ref="Z29" si="75">AVERAGE(U29:U31)</f>
        <v>3.0968320227932016</v>
      </c>
      <c r="AA29" s="61">
        <f t="shared" ref="AA29" si="76">_xlfn.STDEV.S(U29:U31)</f>
        <v>2.6321812602915218E-2</v>
      </c>
      <c r="AB29" s="21"/>
    </row>
    <row r="30" spans="2:34" x14ac:dyDescent="0.2">
      <c r="B30" s="58"/>
      <c r="C30" s="58"/>
      <c r="D30" s="2">
        <v>2</v>
      </c>
      <c r="E30" s="20">
        <v>0.80049999999999999</v>
      </c>
      <c r="F30" s="21"/>
      <c r="G30" s="23">
        <v>41.2</v>
      </c>
      <c r="H30" s="21">
        <f t="shared" si="4"/>
        <v>13.910000000000004</v>
      </c>
      <c r="I30" s="21">
        <f t="shared" si="0"/>
        <v>2.3453064075265511</v>
      </c>
      <c r="J30" s="62"/>
      <c r="K30" s="62"/>
      <c r="L30" s="21"/>
      <c r="M30" s="61"/>
      <c r="N30" s="61"/>
      <c r="O30" s="21">
        <f>I12</f>
        <v>2.5094922928537668</v>
      </c>
      <c r="P30" s="61"/>
      <c r="Q30" s="61"/>
      <c r="R30" s="21">
        <f>O30*P29</f>
        <v>0.32279399958229638</v>
      </c>
      <c r="S30" s="21">
        <f>Q29-R30</f>
        <v>2.7213971402897323</v>
      </c>
      <c r="T30" s="21">
        <f>1-P29</f>
        <v>0.87137079460195566</v>
      </c>
      <c r="U30" s="21">
        <f t="shared" si="3"/>
        <v>3.1231218181151839</v>
      </c>
      <c r="V30" s="61"/>
      <c r="W30" s="61"/>
      <c r="X30" s="61"/>
      <c r="Y30" s="61"/>
      <c r="Z30" s="61"/>
      <c r="AA30" s="61"/>
      <c r="AB30" s="21"/>
    </row>
    <row r="31" spans="2:34" x14ac:dyDescent="0.2">
      <c r="B31" s="58"/>
      <c r="C31" s="58"/>
      <c r="D31" s="2">
        <v>3</v>
      </c>
      <c r="E31" s="20">
        <v>0.80049999999999999</v>
      </c>
      <c r="F31" s="21">
        <v>30.94</v>
      </c>
      <c r="G31" s="23">
        <v>44.6</v>
      </c>
      <c r="H31" s="21">
        <f>G31-F31</f>
        <v>13.66</v>
      </c>
      <c r="I31" s="21">
        <f t="shared" si="0"/>
        <v>2.751068761769905</v>
      </c>
      <c r="J31" s="62"/>
      <c r="K31" s="62"/>
      <c r="L31" s="21"/>
      <c r="M31" s="61"/>
      <c r="N31" s="61"/>
      <c r="O31" s="21">
        <f>I13</f>
        <v>2.8661143830482669</v>
      </c>
      <c r="P31" s="61"/>
      <c r="Q31" s="61"/>
      <c r="R31" s="21">
        <f>O31*P29</f>
        <v>0.36866601567140461</v>
      </c>
      <c r="S31" s="21">
        <f>Q29-R31</f>
        <v>2.6755251242006239</v>
      </c>
      <c r="T31" s="21">
        <f>1-P29</f>
        <v>0.87137079460195566</v>
      </c>
      <c r="U31" s="21">
        <f t="shared" si="3"/>
        <v>3.0704783093204431</v>
      </c>
      <c r="V31" s="61"/>
      <c r="W31" s="61"/>
      <c r="X31" s="61"/>
      <c r="Y31" s="61"/>
      <c r="Z31" s="61"/>
      <c r="AA31" s="61"/>
      <c r="AB31" s="21"/>
    </row>
    <row r="32" spans="2:34" x14ac:dyDescent="0.2">
      <c r="B32" s="57" t="s">
        <v>76</v>
      </c>
      <c r="C32" s="58" t="s">
        <v>35</v>
      </c>
      <c r="D32" s="2">
        <v>1</v>
      </c>
      <c r="E32" s="20">
        <v>0.49969999999999998</v>
      </c>
      <c r="F32" s="21">
        <v>0.23</v>
      </c>
      <c r="G32" s="23">
        <v>10.31</v>
      </c>
      <c r="H32" s="21">
        <f>G32-F32</f>
        <v>10.08</v>
      </c>
      <c r="I32" s="21">
        <f t="shared" si="0"/>
        <v>13.71532786164698</v>
      </c>
      <c r="J32" s="62">
        <f t="shared" ref="J32" si="77">AVERAGE(I32:I34)</f>
        <v>12.862725534626383</v>
      </c>
      <c r="K32" s="62">
        <f t="shared" ref="K32" si="78">_xlfn.STDEV.S(I32:I34)</f>
        <v>0.90442642229528791</v>
      </c>
      <c r="L32" s="22"/>
      <c r="M32" s="61"/>
      <c r="N32" s="61" t="s">
        <v>16</v>
      </c>
      <c r="O32" s="21">
        <f>I26</f>
        <v>6.4085339146574354</v>
      </c>
      <c r="P32" s="61">
        <f>'before sowing in 2015'!K20</f>
        <v>0.15489222664263744</v>
      </c>
      <c r="Q32" s="61">
        <v>4.9038942555412746</v>
      </c>
      <c r="R32" s="21">
        <f>O32*P32</f>
        <v>0.99263208755614796</v>
      </c>
      <c r="S32" s="21">
        <f>Q32-R32</f>
        <v>3.9112621679851265</v>
      </c>
      <c r="T32" s="21">
        <f>1-P32</f>
        <v>0.84510777335736254</v>
      </c>
      <c r="U32" s="21">
        <f t="shared" si="3"/>
        <v>4.6281223428425484</v>
      </c>
      <c r="V32" s="61">
        <f t="shared" ref="V32" si="79">AVERAGE(R32:R34)</f>
        <v>0.98935784686450245</v>
      </c>
      <c r="W32" s="61">
        <f t="shared" ref="W32" si="80">_xlfn.STDEV.S(R32:R34)</f>
        <v>2.0208355707744499E-2</v>
      </c>
      <c r="X32" s="61">
        <f t="shared" ref="X32" si="81">AVERAGE(S32:S34)</f>
        <v>3.914536408676772</v>
      </c>
      <c r="Y32" s="61">
        <f t="shared" ref="Y32" si="82">_xlfn.STDEV.S(S32:S34)</f>
        <v>2.0208355707744569E-2</v>
      </c>
      <c r="Z32" s="61">
        <f t="shared" ref="Z32" si="83">AVERAGE(U32:U34)</f>
        <v>4.6319966897541125</v>
      </c>
      <c r="AA32" s="61">
        <f t="shared" ref="AA32" si="84">_xlfn.STDEV.S(U32:U34)</f>
        <v>2.3912164039696943E-2</v>
      </c>
      <c r="AB32" s="21"/>
    </row>
    <row r="33" spans="2:28" x14ac:dyDescent="0.2">
      <c r="B33" s="58"/>
      <c r="C33" s="58"/>
      <c r="D33" s="2">
        <v>2</v>
      </c>
      <c r="E33" s="20">
        <v>0.49980000000000002</v>
      </c>
      <c r="F33" s="21"/>
      <c r="G33" s="23">
        <v>20.68</v>
      </c>
      <c r="H33" s="21">
        <f t="shared" si="4"/>
        <v>10.37</v>
      </c>
      <c r="I33" s="21">
        <f t="shared" si="0"/>
        <v>12.958716537738511</v>
      </c>
      <c r="J33" s="62"/>
      <c r="K33" s="62"/>
      <c r="L33" s="21"/>
      <c r="M33" s="61"/>
      <c r="N33" s="61"/>
      <c r="O33" s="21">
        <f>I27</f>
        <v>6.5060021110780779</v>
      </c>
      <c r="P33" s="61"/>
      <c r="Q33" s="61"/>
      <c r="R33" s="21">
        <f>O33*P32</f>
        <v>1.0077291535265833</v>
      </c>
      <c r="S33" s="21">
        <f>Q32-R33</f>
        <v>3.8961651020146912</v>
      </c>
      <c r="T33" s="21">
        <f>1-P32</f>
        <v>0.84510777335736254</v>
      </c>
      <c r="U33" s="21">
        <f t="shared" si="3"/>
        <v>4.6102582710088953</v>
      </c>
      <c r="V33" s="61"/>
      <c r="W33" s="61"/>
      <c r="X33" s="61"/>
      <c r="Y33" s="61"/>
      <c r="Z33" s="61"/>
      <c r="AA33" s="61"/>
      <c r="AB33" s="21"/>
    </row>
    <row r="34" spans="2:28" x14ac:dyDescent="0.2">
      <c r="B34" s="58"/>
      <c r="C34" s="58"/>
      <c r="D34" s="2">
        <v>3</v>
      </c>
      <c r="E34" s="20">
        <v>0.5</v>
      </c>
      <c r="F34" s="21"/>
      <c r="G34" s="23">
        <v>31.45</v>
      </c>
      <c r="H34" s="21">
        <f t="shared" si="4"/>
        <v>10.77</v>
      </c>
      <c r="I34" s="21">
        <f t="shared" si="0"/>
        <v>11.914132204493654</v>
      </c>
      <c r="J34" s="62"/>
      <c r="K34" s="62"/>
      <c r="L34" s="21"/>
      <c r="M34" s="61"/>
      <c r="N34" s="61"/>
      <c r="O34" s="21">
        <f>I28</f>
        <v>6.2476492235046237</v>
      </c>
      <c r="P34" s="61"/>
      <c r="Q34" s="61"/>
      <c r="R34" s="21">
        <f>O34*P32</f>
        <v>0.96771229951077598</v>
      </c>
      <c r="S34" s="21">
        <f>Q32-R34</f>
        <v>3.9361819560304987</v>
      </c>
      <c r="T34" s="21">
        <f>1-P32</f>
        <v>0.84510777335736254</v>
      </c>
      <c r="U34" s="21">
        <f t="shared" si="3"/>
        <v>4.6576094554108938</v>
      </c>
      <c r="V34" s="61"/>
      <c r="W34" s="61"/>
      <c r="X34" s="61"/>
      <c r="Y34" s="61"/>
      <c r="Z34" s="61"/>
      <c r="AA34" s="61"/>
      <c r="AB34" s="21"/>
    </row>
    <row r="35" spans="2:28" x14ac:dyDescent="0.2">
      <c r="B35" s="58"/>
      <c r="C35" s="58" t="s">
        <v>72</v>
      </c>
      <c r="D35" s="2">
        <v>1</v>
      </c>
      <c r="E35" s="20">
        <v>0.4995</v>
      </c>
      <c r="F35" s="21">
        <v>0.72</v>
      </c>
      <c r="G35" s="23">
        <v>10.7</v>
      </c>
      <c r="H35" s="21">
        <f>G35-F35</f>
        <v>9.9799999999999986</v>
      </c>
      <c r="I35" s="21">
        <f t="shared" si="0"/>
        <v>13.98092980639383</v>
      </c>
      <c r="J35" s="62">
        <f t="shared" ref="J35" si="85">AVERAGE(I35:I37)</f>
        <v>14.613597503411981</v>
      </c>
      <c r="K35" s="62">
        <f t="shared" ref="K35" si="86">_xlfn.STDEV.S(I35:I37)</f>
        <v>0.55145124087024544</v>
      </c>
      <c r="L35" s="22"/>
      <c r="M35" s="61"/>
      <c r="N35" s="61" t="s">
        <v>17</v>
      </c>
      <c r="O35" s="21">
        <f>I41</f>
        <v>5.6386879324941024</v>
      </c>
      <c r="P35" s="61">
        <f>'before sowing in 2015'!K35</f>
        <v>0.12811442089830738</v>
      </c>
      <c r="Q35" s="61">
        <v>4.160315920819273</v>
      </c>
      <c r="R35" s="21">
        <f>O35*P35</f>
        <v>0.72239723909775611</v>
      </c>
      <c r="S35" s="21">
        <f>Q35-R35</f>
        <v>3.4379186817215168</v>
      </c>
      <c r="T35" s="21">
        <f>1-P35</f>
        <v>0.87188557910169262</v>
      </c>
      <c r="U35" s="21">
        <f t="shared" si="3"/>
        <v>3.9430846938237227</v>
      </c>
      <c r="V35" s="61">
        <f t="shared" ref="V35" si="87">AVERAGE(R35:R37)</f>
        <v>0.75614662618952855</v>
      </c>
      <c r="W35" s="61">
        <f t="shared" ref="W35" si="88">_xlfn.STDEV.S(R35:R37)</f>
        <v>5.0972798160724662E-2</v>
      </c>
      <c r="X35" s="61">
        <f t="shared" ref="X35" si="89">AVERAGE(S35:S37)</f>
        <v>3.4041692946297446</v>
      </c>
      <c r="Y35" s="61">
        <f t="shared" ref="Y35" si="90">_xlfn.STDEV.S(S35:S37)</f>
        <v>5.0972798160724586E-2</v>
      </c>
      <c r="Z35" s="61">
        <f t="shared" ref="Z35" si="91">AVERAGE(U35:U37)</f>
        <v>3.9043761890603519</v>
      </c>
      <c r="AA35" s="61">
        <f t="shared" ref="AA35" si="92">_xlfn.STDEV.S(U35:U37)</f>
        <v>5.8462715042542718E-2</v>
      </c>
      <c r="AB35" s="21"/>
    </row>
    <row r="36" spans="2:28" x14ac:dyDescent="0.2">
      <c r="B36" s="58"/>
      <c r="C36" s="58"/>
      <c r="D36" s="2">
        <v>2</v>
      </c>
      <c r="E36" s="20">
        <v>0.49959999999999999</v>
      </c>
      <c r="F36" s="21"/>
      <c r="G36" s="23">
        <v>20.29</v>
      </c>
      <c r="H36" s="21">
        <f t="shared" si="4"/>
        <v>9.59</v>
      </c>
      <c r="I36" s="21">
        <f t="shared" si="0"/>
        <v>14.992358588922592</v>
      </c>
      <c r="J36" s="62"/>
      <c r="K36" s="62"/>
      <c r="L36" s="21"/>
      <c r="M36" s="61"/>
      <c r="N36" s="61"/>
      <c r="O36" s="21">
        <f>I42</f>
        <v>5.7078708534927127</v>
      </c>
      <c r="P36" s="61"/>
      <c r="Q36" s="61"/>
      <c r="R36" s="21">
        <f>O36*P35</f>
        <v>0.73126056895754632</v>
      </c>
      <c r="S36" s="21">
        <f>Q35-R36</f>
        <v>3.4290553518617268</v>
      </c>
      <c r="T36" s="21">
        <f>1-P35</f>
        <v>0.87188557910169262</v>
      </c>
      <c r="U36" s="21">
        <f t="shared" si="3"/>
        <v>3.9329189908092035</v>
      </c>
      <c r="V36" s="61"/>
      <c r="W36" s="61"/>
      <c r="X36" s="61"/>
      <c r="Y36" s="61"/>
      <c r="Z36" s="61"/>
      <c r="AA36" s="61"/>
      <c r="AB36" s="21"/>
    </row>
    <row r="37" spans="2:28" x14ac:dyDescent="0.2">
      <c r="B37" s="58"/>
      <c r="C37" s="58"/>
      <c r="D37" s="2">
        <v>3</v>
      </c>
      <c r="E37" s="20">
        <v>0.50029999999999997</v>
      </c>
      <c r="F37" s="21"/>
      <c r="G37" s="23">
        <v>29.92</v>
      </c>
      <c r="H37" s="21">
        <f t="shared" si="4"/>
        <v>9.6300000000000026</v>
      </c>
      <c r="I37" s="21">
        <f t="shared" si="0"/>
        <v>14.867504114919518</v>
      </c>
      <c r="J37" s="62"/>
      <c r="K37" s="62"/>
      <c r="L37" s="21"/>
      <c r="M37" s="61"/>
      <c r="N37" s="61"/>
      <c r="O37" s="21">
        <f>I43</f>
        <v>6.3597998164471132</v>
      </c>
      <c r="P37" s="61"/>
      <c r="Q37" s="61"/>
      <c r="R37" s="21">
        <f>O37*P35</f>
        <v>0.81478207051328344</v>
      </c>
      <c r="S37" s="21">
        <f>Q35-R37</f>
        <v>3.3455338503059897</v>
      </c>
      <c r="T37" s="21">
        <f>1-P35</f>
        <v>0.87188557910169262</v>
      </c>
      <c r="U37" s="21">
        <f t="shared" si="3"/>
        <v>3.837124882548129</v>
      </c>
      <c r="V37" s="61"/>
      <c r="W37" s="61"/>
      <c r="X37" s="61"/>
      <c r="Y37" s="61"/>
      <c r="Z37" s="61"/>
      <c r="AA37" s="61"/>
      <c r="AB37" s="21"/>
    </row>
    <row r="38" spans="2:28" x14ac:dyDescent="0.2">
      <c r="B38" s="58"/>
      <c r="C38" s="58" t="s">
        <v>73</v>
      </c>
      <c r="D38" s="2">
        <v>1</v>
      </c>
      <c r="E38" s="20">
        <v>0.50029999999999997</v>
      </c>
      <c r="F38" s="21"/>
      <c r="G38" s="23">
        <v>42.92</v>
      </c>
      <c r="H38" s="21">
        <f t="shared" si="4"/>
        <v>13</v>
      </c>
      <c r="I38" s="21">
        <f t="shared" si="0"/>
        <v>6.1158030027310888</v>
      </c>
      <c r="J38" s="62">
        <f t="shared" ref="J38" si="93">AVERAGE(I38:I40)</f>
        <v>5.8618452720714194</v>
      </c>
      <c r="K38" s="62">
        <f t="shared" ref="K38" si="94">_xlfn.STDEV.S(I38:I40)</f>
        <v>0.23355672765094984</v>
      </c>
      <c r="L38" s="22"/>
      <c r="M38" s="61" t="s">
        <v>4</v>
      </c>
      <c r="N38" s="61" t="s">
        <v>15</v>
      </c>
      <c r="O38" s="21">
        <f>I14</f>
        <v>2.3786588357794951</v>
      </c>
      <c r="P38" s="61">
        <f>'before sowing in 2015'!K6</f>
        <v>0.10549688438830214</v>
      </c>
      <c r="Q38" s="61">
        <v>2.7272830999207485</v>
      </c>
      <c r="R38" s="21">
        <f>O38*P38</f>
        <v>0.25094109619744276</v>
      </c>
      <c r="S38" s="21">
        <f>Q38-R38</f>
        <v>2.4763420037233059</v>
      </c>
      <c r="T38" s="21">
        <f>1-P38</f>
        <v>0.89450311561169782</v>
      </c>
      <c r="U38" s="21">
        <f t="shared" si="3"/>
        <v>2.768399528748295</v>
      </c>
      <c r="V38" s="61">
        <f t="shared" ref="V38" si="95">AVERAGE(R38:R40)</f>
        <v>0.24864734213780379</v>
      </c>
      <c r="W38" s="61">
        <f t="shared" ref="W38" si="96">_xlfn.STDEV.S(R38:R40)</f>
        <v>4.0000910861634964E-3</v>
      </c>
      <c r="X38" s="61">
        <f t="shared" ref="X38" si="97">AVERAGE(S38:S40)</f>
        <v>2.4786357577829445</v>
      </c>
      <c r="Y38" s="61">
        <f t="shared" ref="Y38" si="98">_xlfn.STDEV.S(S38:S40)</f>
        <v>4.000091086163433E-3</v>
      </c>
      <c r="Z38" s="61">
        <f t="shared" ref="Z38" si="99">AVERAGE(U38:U40)</f>
        <v>2.7709638060767987</v>
      </c>
      <c r="AA38" s="61">
        <f t="shared" ref="AA38" si="100">_xlfn.STDEV.S(U38:U40)</f>
        <v>4.4718581929454942E-3</v>
      </c>
      <c r="AB38" s="21"/>
    </row>
    <row r="39" spans="2:28" x14ac:dyDescent="0.2">
      <c r="B39" s="58"/>
      <c r="C39" s="58"/>
      <c r="D39" s="2">
        <v>2</v>
      </c>
      <c r="E39" s="20">
        <v>0.49959999999999999</v>
      </c>
      <c r="F39" s="21">
        <v>0.53</v>
      </c>
      <c r="G39" s="23">
        <v>13.71</v>
      </c>
      <c r="H39" s="21">
        <f>G39-F39</f>
        <v>13.180000000000001</v>
      </c>
      <c r="I39" s="21">
        <f t="shared" si="0"/>
        <v>5.6562671172431234</v>
      </c>
      <c r="J39" s="62"/>
      <c r="K39" s="62"/>
      <c r="L39" s="21"/>
      <c r="M39" s="61"/>
      <c r="N39" s="61"/>
      <c r="O39" s="21">
        <f>I15</f>
        <v>2.3789561309720715</v>
      </c>
      <c r="P39" s="61"/>
      <c r="Q39" s="61"/>
      <c r="R39" s="21">
        <f>O39*P38</f>
        <v>0.25097245991400319</v>
      </c>
      <c r="S39" s="21">
        <f>Q38-R39</f>
        <v>2.4763106400067452</v>
      </c>
      <c r="T39" s="21">
        <f>1-P38</f>
        <v>0.89450311561169782</v>
      </c>
      <c r="U39" s="21">
        <f t="shared" si="3"/>
        <v>2.7683644660235114</v>
      </c>
      <c r="V39" s="61"/>
      <c r="W39" s="61"/>
      <c r="X39" s="61"/>
      <c r="Y39" s="61"/>
      <c r="Z39" s="61"/>
      <c r="AA39" s="61"/>
      <c r="AB39" s="21"/>
    </row>
    <row r="40" spans="2:28" x14ac:dyDescent="0.2">
      <c r="B40" s="58"/>
      <c r="C40" s="58"/>
      <c r="D40" s="2">
        <v>3</v>
      </c>
      <c r="E40" s="20">
        <v>0.4995</v>
      </c>
      <c r="F40" s="21"/>
      <c r="G40" s="23">
        <v>26.83</v>
      </c>
      <c r="H40" s="21">
        <f t="shared" si="4"/>
        <v>13.119999999999997</v>
      </c>
      <c r="I40" s="21">
        <f t="shared" si="0"/>
        <v>5.8134656962400433</v>
      </c>
      <c r="J40" s="62"/>
      <c r="K40" s="62"/>
      <c r="L40" s="21"/>
      <c r="M40" s="61"/>
      <c r="N40" s="61"/>
      <c r="O40" s="21">
        <f>I16</f>
        <v>2.3131343803838833</v>
      </c>
      <c r="P40" s="61"/>
      <c r="Q40" s="61"/>
      <c r="R40" s="21">
        <f>O40*P38</f>
        <v>0.24402847030196545</v>
      </c>
      <c r="S40" s="21">
        <f>Q38-R40</f>
        <v>2.483254629618783</v>
      </c>
      <c r="T40" s="21">
        <f>1-P38</f>
        <v>0.89450311561169782</v>
      </c>
      <c r="U40" s="21">
        <f t="shared" si="3"/>
        <v>2.7761274234585889</v>
      </c>
      <c r="V40" s="61"/>
      <c r="W40" s="61"/>
      <c r="X40" s="61"/>
      <c r="Y40" s="61"/>
      <c r="Z40" s="61"/>
      <c r="AA40" s="61"/>
      <c r="AB40" s="21"/>
    </row>
    <row r="41" spans="2:28" x14ac:dyDescent="0.2">
      <c r="B41" s="58"/>
      <c r="C41" s="58" t="s">
        <v>38</v>
      </c>
      <c r="D41" s="2">
        <v>1</v>
      </c>
      <c r="E41" s="20">
        <v>0.80069999999999997</v>
      </c>
      <c r="F41" s="21"/>
      <c r="G41" s="23">
        <v>38.71</v>
      </c>
      <c r="H41" s="21">
        <f t="shared" si="4"/>
        <v>11.880000000000003</v>
      </c>
      <c r="I41" s="21">
        <f t="shared" si="0"/>
        <v>5.6386879324941024</v>
      </c>
      <c r="J41" s="62">
        <f t="shared" ref="J41" si="101">AVERAGE(I41:I43)</f>
        <v>5.9021195341446431</v>
      </c>
      <c r="K41" s="62">
        <f t="shared" ref="K41" si="102">_xlfn.STDEV.S(I41:I43)</f>
        <v>0.39786932496213723</v>
      </c>
      <c r="L41" s="22"/>
      <c r="M41" s="61"/>
      <c r="N41" s="61" t="s">
        <v>16</v>
      </c>
      <c r="O41" s="21">
        <f>I29</f>
        <v>2.5266825858386723</v>
      </c>
      <c r="P41" s="61">
        <f>'before sowing in 2015'!K21</f>
        <v>0.1569147375206337</v>
      </c>
      <c r="Q41" s="61">
        <v>3.2699505652046561</v>
      </c>
      <c r="R41" s="21">
        <f>O41*P41</f>
        <v>0.39647373475483128</v>
      </c>
      <c r="S41" s="21">
        <f>Q41-R41</f>
        <v>2.8734768304498246</v>
      </c>
      <c r="T41" s="21">
        <f>1-P41</f>
        <v>0.84308526247936633</v>
      </c>
      <c r="U41" s="21">
        <f t="shared" si="3"/>
        <v>3.4082873445082313</v>
      </c>
      <c r="V41" s="61">
        <f t="shared" ref="V41" si="103">AVERAGE(R41:R43)</f>
        <v>0.39872336891721999</v>
      </c>
      <c r="W41" s="61">
        <f t="shared" ref="W41" si="104">_xlfn.STDEV.S(R41:R43)</f>
        <v>3.1894605123490231E-2</v>
      </c>
      <c r="X41" s="61">
        <f t="shared" ref="X41" si="105">AVERAGE(S41:S43)</f>
        <v>2.8712271962874358</v>
      </c>
      <c r="Y41" s="61">
        <f t="shared" ref="Y41" si="106">_xlfn.STDEV.S(S41:S43)</f>
        <v>3.1894605123490273E-2</v>
      </c>
      <c r="Z41" s="61">
        <f t="shared" ref="Z41" si="107">AVERAGE(U41:U43)</f>
        <v>3.4056190092134444</v>
      </c>
      <c r="AA41" s="61">
        <f t="shared" ref="AA41" si="108">_xlfn.STDEV.S(U41:U43)</f>
        <v>3.7830818000179407E-2</v>
      </c>
      <c r="AB41" s="21"/>
    </row>
    <row r="42" spans="2:28" x14ac:dyDescent="0.2">
      <c r="B42" s="58"/>
      <c r="C42" s="58"/>
      <c r="D42" s="2">
        <v>2</v>
      </c>
      <c r="E42" s="20">
        <v>0.80010000000000003</v>
      </c>
      <c r="F42" s="21">
        <v>0.38</v>
      </c>
      <c r="G42" s="23">
        <v>12.22</v>
      </c>
      <c r="H42" s="21">
        <f>G42-F42</f>
        <v>11.84</v>
      </c>
      <c r="I42" s="21">
        <f t="shared" si="0"/>
        <v>5.7078708534927127</v>
      </c>
      <c r="J42" s="62"/>
      <c r="K42" s="62"/>
      <c r="L42" s="21"/>
      <c r="M42" s="61"/>
      <c r="N42" s="61"/>
      <c r="O42" s="21">
        <f>I30</f>
        <v>2.3453064075265511</v>
      </c>
      <c r="P42" s="61"/>
      <c r="Q42" s="61"/>
      <c r="R42" s="21">
        <f>O42*P41</f>
        <v>0.36801313934248914</v>
      </c>
      <c r="S42" s="21">
        <f>Q41-R42</f>
        <v>2.9019374258621671</v>
      </c>
      <c r="T42" s="21">
        <f>1-P41</f>
        <v>0.84308526247936633</v>
      </c>
      <c r="U42" s="21">
        <f t="shared" si="3"/>
        <v>3.4420450160972766</v>
      </c>
      <c r="V42" s="61"/>
      <c r="W42" s="61"/>
      <c r="X42" s="61"/>
      <c r="Y42" s="61"/>
      <c r="Z42" s="61"/>
      <c r="AA42" s="61"/>
      <c r="AB42" s="21"/>
    </row>
    <row r="43" spans="2:28" x14ac:dyDescent="0.2">
      <c r="B43" s="58"/>
      <c r="C43" s="58"/>
      <c r="D43" s="2">
        <v>3</v>
      </c>
      <c r="E43" s="20">
        <v>0.79979999999999996</v>
      </c>
      <c r="F43" s="21"/>
      <c r="G43" s="23">
        <v>23.66</v>
      </c>
      <c r="H43" s="21">
        <f t="shared" si="4"/>
        <v>11.44</v>
      </c>
      <c r="I43" s="21">
        <f t="shared" si="0"/>
        <v>6.3597998164471132</v>
      </c>
      <c r="J43" s="62"/>
      <c r="K43" s="62"/>
      <c r="L43" s="21"/>
      <c r="M43" s="61"/>
      <c r="N43" s="61"/>
      <c r="O43" s="21">
        <f>I31</f>
        <v>2.751068761769905</v>
      </c>
      <c r="P43" s="61"/>
      <c r="Q43" s="61"/>
      <c r="R43" s="21">
        <f>O43*P41</f>
        <v>0.43168323265433939</v>
      </c>
      <c r="S43" s="21">
        <f>Q41-R43</f>
        <v>2.8382673325503167</v>
      </c>
      <c r="T43" s="21">
        <f>1-P41</f>
        <v>0.84308526247936633</v>
      </c>
      <c r="U43" s="21">
        <f t="shared" si="3"/>
        <v>3.3665246670348248</v>
      </c>
      <c r="V43" s="61"/>
      <c r="W43" s="61"/>
      <c r="X43" s="61"/>
      <c r="Y43" s="61"/>
      <c r="Z43" s="61"/>
      <c r="AA43" s="61"/>
      <c r="AB43" s="21"/>
    </row>
    <row r="44" spans="2:28" x14ac:dyDescent="0.2">
      <c r="B44" s="58"/>
      <c r="C44" s="58" t="s">
        <v>74</v>
      </c>
      <c r="D44" s="2">
        <v>1</v>
      </c>
      <c r="E44" s="20">
        <v>0.8</v>
      </c>
      <c r="F44" s="21"/>
      <c r="G44" s="23">
        <v>37.71</v>
      </c>
      <c r="H44" s="21">
        <f t="shared" si="4"/>
        <v>14.05</v>
      </c>
      <c r="I44" s="21">
        <f t="shared" si="0"/>
        <v>2.1194032888309993</v>
      </c>
      <c r="J44" s="62">
        <f t="shared" ref="J44" si="109">AVERAGE(I44:I46)</f>
        <v>2.3942283183005144</v>
      </c>
      <c r="K44" s="62">
        <f t="shared" ref="K44" si="110">_xlfn.STDEV.S(I44:I46)</f>
        <v>0.24143864070368268</v>
      </c>
      <c r="L44" s="22"/>
      <c r="M44" s="61"/>
      <c r="N44" s="61" t="s">
        <v>17</v>
      </c>
      <c r="O44" s="21">
        <f>I44</f>
        <v>2.1194032888309993</v>
      </c>
      <c r="P44" s="61">
        <f>'before sowing in 2015'!K36</f>
        <v>0.13940942816820551</v>
      </c>
      <c r="Q44" s="61">
        <v>2.6542655085775499</v>
      </c>
      <c r="R44" s="21">
        <f>O44*P44</f>
        <v>0.29546480055374369</v>
      </c>
      <c r="S44" s="21">
        <f>Q44-R44</f>
        <v>2.3588007080238063</v>
      </c>
      <c r="T44" s="21">
        <f>1-P44</f>
        <v>0.86059057183179455</v>
      </c>
      <c r="U44" s="21">
        <f t="shared" si="3"/>
        <v>2.7409093072017088</v>
      </c>
      <c r="V44" s="61">
        <f t="shared" ref="V44" si="111">AVERAGE(R44:R46)</f>
        <v>0.33377800075839903</v>
      </c>
      <c r="W44" s="61">
        <f t="shared" ref="W44" si="112">_xlfn.STDEV.S(R44:R46)</f>
        <v>3.3658822838209236E-2</v>
      </c>
      <c r="X44" s="61">
        <f t="shared" ref="X44" si="113">AVERAGE(S44:S46)</f>
        <v>2.3204875078191511</v>
      </c>
      <c r="Y44" s="61">
        <f t="shared" ref="Y44" si="114">_xlfn.STDEV.S(S44:S46)</f>
        <v>3.3658822838209181E-2</v>
      </c>
      <c r="Z44" s="61">
        <f t="shared" ref="Z44" si="115">AVERAGE(U44:U46)</f>
        <v>2.6963896465655197</v>
      </c>
      <c r="AA44" s="61">
        <f t="shared" ref="AA44" si="116">_xlfn.STDEV.S(U44:U46)</f>
        <v>3.9111307908667181E-2</v>
      </c>
      <c r="AB44" s="21"/>
    </row>
    <row r="45" spans="2:28" x14ac:dyDescent="0.2">
      <c r="B45" s="58"/>
      <c r="C45" s="58"/>
      <c r="D45" s="2">
        <v>2</v>
      </c>
      <c r="E45" s="20">
        <v>0.80059999999999998</v>
      </c>
      <c r="F45" s="21">
        <v>1.22</v>
      </c>
      <c r="G45" s="23">
        <v>15.04</v>
      </c>
      <c r="H45" s="21">
        <f>G45-F45</f>
        <v>13.819999999999999</v>
      </c>
      <c r="I45" s="21">
        <f t="shared" si="0"/>
        <v>2.4910696658391944</v>
      </c>
      <c r="J45" s="62"/>
      <c r="K45" s="62"/>
      <c r="L45" s="5"/>
      <c r="M45" s="61"/>
      <c r="N45" s="61"/>
      <c r="O45" s="21">
        <f>I45</f>
        <v>2.4910696658391944</v>
      </c>
      <c r="P45" s="61"/>
      <c r="Q45" s="61"/>
      <c r="R45" s="21">
        <f>O45*P44</f>
        <v>0.34727859764180485</v>
      </c>
      <c r="S45" s="21">
        <f>Q44-R45</f>
        <v>2.3069869109357453</v>
      </c>
      <c r="T45" s="21">
        <f>1-P44</f>
        <v>0.86059057183179455</v>
      </c>
      <c r="U45" s="21">
        <f t="shared" si="3"/>
        <v>2.6807020509476995</v>
      </c>
      <c r="V45" s="61"/>
      <c r="W45" s="61"/>
      <c r="X45" s="61"/>
      <c r="Y45" s="61"/>
      <c r="Z45" s="61"/>
      <c r="AA45" s="61"/>
    </row>
    <row r="46" spans="2:28" x14ac:dyDescent="0.2">
      <c r="B46" s="58"/>
      <c r="C46" s="58"/>
      <c r="D46" s="2">
        <v>3</v>
      </c>
      <c r="E46" s="20">
        <v>0.80059999999999998</v>
      </c>
      <c r="F46" s="21"/>
      <c r="G46" s="23">
        <v>28.81</v>
      </c>
      <c r="H46" s="21">
        <f t="shared" si="4"/>
        <v>13.77</v>
      </c>
      <c r="I46" s="21">
        <f t="shared" si="0"/>
        <v>2.5722120002313495</v>
      </c>
      <c r="J46" s="62"/>
      <c r="K46" s="62"/>
      <c r="M46" s="61"/>
      <c r="N46" s="61"/>
      <c r="O46" s="21">
        <f>I46</f>
        <v>2.5722120002313495</v>
      </c>
      <c r="P46" s="61"/>
      <c r="Q46" s="61"/>
      <c r="R46" s="21">
        <f>O46*P44</f>
        <v>0.35859060407964854</v>
      </c>
      <c r="S46" s="21">
        <f>Q44-R46</f>
        <v>2.2956749044979015</v>
      </c>
      <c r="T46" s="21">
        <f>1-P44</f>
        <v>0.86059057183179455</v>
      </c>
      <c r="U46" s="21">
        <f t="shared" si="3"/>
        <v>2.6675575815471508</v>
      </c>
      <c r="V46" s="61"/>
      <c r="W46" s="61"/>
      <c r="X46" s="61"/>
      <c r="Y46" s="61"/>
      <c r="Z46" s="61"/>
      <c r="AA46" s="61"/>
    </row>
    <row r="47" spans="2:28" x14ac:dyDescent="0.2">
      <c r="B47" s="4"/>
      <c r="C47" s="4"/>
      <c r="D47" s="4" t="s">
        <v>81</v>
      </c>
      <c r="E47" s="4"/>
      <c r="F47" s="24">
        <v>0.28999999999999998</v>
      </c>
      <c r="G47" s="24">
        <v>15.89</v>
      </c>
      <c r="H47" s="24">
        <f>G47-F47</f>
        <v>15.600000000000001</v>
      </c>
    </row>
    <row r="48" spans="2:28" x14ac:dyDescent="0.2">
      <c r="B48" s="4"/>
      <c r="C48" s="4"/>
      <c r="D48" s="4"/>
      <c r="E48" s="4"/>
      <c r="F48" s="24"/>
      <c r="G48" s="24">
        <v>31</v>
      </c>
      <c r="H48" s="24">
        <f>G48-G47</f>
        <v>15.11</v>
      </c>
    </row>
    <row r="49" spans="2:8" x14ac:dyDescent="0.2">
      <c r="B49" s="4"/>
      <c r="C49" s="4"/>
      <c r="D49" s="4"/>
      <c r="E49" s="4"/>
      <c r="F49" s="24"/>
      <c r="G49" s="24"/>
      <c r="H49" s="24">
        <f>AVERAGE(H47:H48)</f>
        <v>15.355</v>
      </c>
    </row>
    <row r="50" spans="2:8" x14ac:dyDescent="0.2">
      <c r="B50" s="4"/>
      <c r="C50" s="4"/>
    </row>
  </sheetData>
  <mergeCells count="194">
    <mergeCell ref="AF13:AF14"/>
    <mergeCell ref="AG13:AG14"/>
    <mergeCell ref="AH13:AH14"/>
    <mergeCell ref="AE13:AE14"/>
    <mergeCell ref="B2:B16"/>
    <mergeCell ref="C2:C4"/>
    <mergeCell ref="C5:C7"/>
    <mergeCell ref="C8:C10"/>
    <mergeCell ref="C11:C13"/>
    <mergeCell ref="C14:C16"/>
    <mergeCell ref="AC13:AC14"/>
    <mergeCell ref="AD13:AD14"/>
    <mergeCell ref="B32:B46"/>
    <mergeCell ref="C32:C34"/>
    <mergeCell ref="C35:C37"/>
    <mergeCell ref="C38:C40"/>
    <mergeCell ref="C41:C43"/>
    <mergeCell ref="C44:C46"/>
    <mergeCell ref="B17:B31"/>
    <mergeCell ref="C17:C19"/>
    <mergeCell ref="C20:C22"/>
    <mergeCell ref="C23:C25"/>
    <mergeCell ref="C26:C28"/>
    <mergeCell ref="C29:C31"/>
    <mergeCell ref="K11:K13"/>
    <mergeCell ref="J14:J16"/>
    <mergeCell ref="K14:K16"/>
    <mergeCell ref="J17:J19"/>
    <mergeCell ref="K17:K19"/>
    <mergeCell ref="J2:J4"/>
    <mergeCell ref="K2:K4"/>
    <mergeCell ref="J5:J7"/>
    <mergeCell ref="K5:K7"/>
    <mergeCell ref="J8:J10"/>
    <mergeCell ref="K8:K10"/>
    <mergeCell ref="M2:M10"/>
    <mergeCell ref="M11:M19"/>
    <mergeCell ref="M20:M28"/>
    <mergeCell ref="M29:M37"/>
    <mergeCell ref="M38:M46"/>
    <mergeCell ref="J38:J40"/>
    <mergeCell ref="K38:K40"/>
    <mergeCell ref="J41:J43"/>
    <mergeCell ref="K41:K43"/>
    <mergeCell ref="J44:J46"/>
    <mergeCell ref="K44:K46"/>
    <mergeCell ref="J29:J31"/>
    <mergeCell ref="K29:K31"/>
    <mergeCell ref="J32:J34"/>
    <mergeCell ref="K32:K34"/>
    <mergeCell ref="J35:J37"/>
    <mergeCell ref="K35:K37"/>
    <mergeCell ref="J20:J22"/>
    <mergeCell ref="K20:K22"/>
    <mergeCell ref="J23:J25"/>
    <mergeCell ref="K23:K25"/>
    <mergeCell ref="J26:J28"/>
    <mergeCell ref="K26:K28"/>
    <mergeCell ref="J11:J13"/>
    <mergeCell ref="N41:N43"/>
    <mergeCell ref="N44:N46"/>
    <mergeCell ref="N17:N19"/>
    <mergeCell ref="N20:N22"/>
    <mergeCell ref="N23:N25"/>
    <mergeCell ref="N26:N28"/>
    <mergeCell ref="N29:N31"/>
    <mergeCell ref="N2:N4"/>
    <mergeCell ref="N5:N7"/>
    <mergeCell ref="N8:N10"/>
    <mergeCell ref="N11:N13"/>
    <mergeCell ref="N14:N16"/>
    <mergeCell ref="P2:P4"/>
    <mergeCell ref="Q2:Q4"/>
    <mergeCell ref="P5:P7"/>
    <mergeCell ref="Q5:Q7"/>
    <mergeCell ref="P8:P10"/>
    <mergeCell ref="Q8:Q10"/>
    <mergeCell ref="N32:N34"/>
    <mergeCell ref="N35:N37"/>
    <mergeCell ref="N38:N40"/>
    <mergeCell ref="P20:P22"/>
    <mergeCell ref="Q20:Q22"/>
    <mergeCell ref="P23:P25"/>
    <mergeCell ref="Q23:Q25"/>
    <mergeCell ref="P26:P28"/>
    <mergeCell ref="Q26:Q28"/>
    <mergeCell ref="P11:P13"/>
    <mergeCell ref="Q11:Q13"/>
    <mergeCell ref="P14:P16"/>
    <mergeCell ref="Q14:Q16"/>
    <mergeCell ref="P17:P19"/>
    <mergeCell ref="Q17:Q19"/>
    <mergeCell ref="P38:P40"/>
    <mergeCell ref="Q38:Q40"/>
    <mergeCell ref="P41:P43"/>
    <mergeCell ref="Q41:Q43"/>
    <mergeCell ref="P44:P46"/>
    <mergeCell ref="Q44:Q46"/>
    <mergeCell ref="P29:P31"/>
    <mergeCell ref="Q29:Q31"/>
    <mergeCell ref="P32:P34"/>
    <mergeCell ref="Q32:Q34"/>
    <mergeCell ref="P35:P37"/>
    <mergeCell ref="Q35:Q37"/>
    <mergeCell ref="AA2:AA4"/>
    <mergeCell ref="V5:V7"/>
    <mergeCell ref="W5:W7"/>
    <mergeCell ref="X5:X7"/>
    <mergeCell ref="Y5:Y7"/>
    <mergeCell ref="Z5:Z7"/>
    <mergeCell ref="AA5:AA7"/>
    <mergeCell ref="V2:V4"/>
    <mergeCell ref="W2:W4"/>
    <mergeCell ref="X2:X4"/>
    <mergeCell ref="Y2:Y4"/>
    <mergeCell ref="Z2:Z4"/>
    <mergeCell ref="AA8:AA10"/>
    <mergeCell ref="V11:V13"/>
    <mergeCell ref="W11:W13"/>
    <mergeCell ref="X11:X13"/>
    <mergeCell ref="Y11:Y13"/>
    <mergeCell ref="Z11:Z13"/>
    <mergeCell ref="AA11:AA13"/>
    <mergeCell ref="V8:V10"/>
    <mergeCell ref="W8:W10"/>
    <mergeCell ref="X8:X10"/>
    <mergeCell ref="Y8:Y10"/>
    <mergeCell ref="Z8:Z10"/>
    <mergeCell ref="AA14:AA16"/>
    <mergeCell ref="V17:V19"/>
    <mergeCell ref="W17:W19"/>
    <mergeCell ref="X17:X19"/>
    <mergeCell ref="Y17:Y19"/>
    <mergeCell ref="Z17:Z19"/>
    <mergeCell ref="AA17:AA19"/>
    <mergeCell ref="V14:V16"/>
    <mergeCell ref="W14:W16"/>
    <mergeCell ref="X14:X16"/>
    <mergeCell ref="Y14:Y16"/>
    <mergeCell ref="Z14:Z16"/>
    <mergeCell ref="AA20:AA22"/>
    <mergeCell ref="V23:V25"/>
    <mergeCell ref="W23:W25"/>
    <mergeCell ref="X23:X25"/>
    <mergeCell ref="Y23:Y25"/>
    <mergeCell ref="Z23:Z25"/>
    <mergeCell ref="AA23:AA25"/>
    <mergeCell ref="V20:V22"/>
    <mergeCell ref="W20:W22"/>
    <mergeCell ref="X20:X22"/>
    <mergeCell ref="Y20:Y22"/>
    <mergeCell ref="Z20:Z22"/>
    <mergeCell ref="AA26:AA28"/>
    <mergeCell ref="V29:V31"/>
    <mergeCell ref="W29:W31"/>
    <mergeCell ref="X29:X31"/>
    <mergeCell ref="Y29:Y31"/>
    <mergeCell ref="Z29:Z31"/>
    <mergeCell ref="AA29:AA31"/>
    <mergeCell ref="V26:V28"/>
    <mergeCell ref="W26:W28"/>
    <mergeCell ref="X26:X28"/>
    <mergeCell ref="Y26:Y28"/>
    <mergeCell ref="Z26:Z28"/>
    <mergeCell ref="AA32:AA34"/>
    <mergeCell ref="V35:V37"/>
    <mergeCell ref="W35:W37"/>
    <mergeCell ref="X35:X37"/>
    <mergeCell ref="Y35:Y37"/>
    <mergeCell ref="Z35:Z37"/>
    <mergeCell ref="AA35:AA37"/>
    <mergeCell ref="V32:V34"/>
    <mergeCell ref="W32:W34"/>
    <mergeCell ref="X32:X34"/>
    <mergeCell ref="Y32:Y34"/>
    <mergeCell ref="Z32:Z34"/>
    <mergeCell ref="AA44:AA46"/>
    <mergeCell ref="V44:V46"/>
    <mergeCell ref="W44:W46"/>
    <mergeCell ref="X44:X46"/>
    <mergeCell ref="Y44:Y46"/>
    <mergeCell ref="Z44:Z46"/>
    <mergeCell ref="AA38:AA40"/>
    <mergeCell ref="V41:V43"/>
    <mergeCell ref="W41:W43"/>
    <mergeCell ref="X41:X43"/>
    <mergeCell ref="Y41:Y43"/>
    <mergeCell ref="Z41:Z43"/>
    <mergeCell ref="AA41:AA43"/>
    <mergeCell ref="V38:V40"/>
    <mergeCell ref="W38:W40"/>
    <mergeCell ref="X38:X40"/>
    <mergeCell ref="Y38:Y40"/>
    <mergeCell ref="Z38:Z4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0"/>
  <sheetViews>
    <sheetView zoomScaleNormal="100" workbookViewId="0">
      <selection sqref="A1:XFD1"/>
    </sheetView>
  </sheetViews>
  <sheetFormatPr defaultRowHeight="15.75" x14ac:dyDescent="0.2"/>
  <cols>
    <col min="1" max="1" width="24.25" style="25" customWidth="1"/>
    <col min="2" max="2" width="12.625" style="26" customWidth="1"/>
    <col min="3" max="3" width="16.25" style="26" customWidth="1"/>
    <col min="4" max="4" width="10.75" style="26" customWidth="1"/>
    <col min="5" max="6" width="12.5" style="28" customWidth="1"/>
    <col min="7" max="7" width="12.625" style="28" customWidth="1"/>
    <col min="8" max="8" width="13" style="28" customWidth="1"/>
    <col min="9" max="9" width="22" style="28" customWidth="1"/>
    <col min="10" max="10" width="22.625" style="28" customWidth="1"/>
    <col min="11" max="11" width="13.375" style="26" customWidth="1"/>
    <col min="12" max="12" width="8.875" style="26"/>
    <col min="13" max="13" width="13" style="26" customWidth="1"/>
    <col min="14" max="14" width="8.875" style="26"/>
    <col min="15" max="15" width="6.875" style="35" customWidth="1"/>
    <col min="16" max="16" width="8.875" style="35"/>
    <col min="17" max="17" width="11.375" style="26" customWidth="1"/>
    <col min="18" max="18" width="9.75" style="26" customWidth="1"/>
    <col min="19" max="19" width="9.5" style="36" customWidth="1"/>
    <col min="20" max="20" width="15" style="43" customWidth="1"/>
    <col min="21" max="21" width="21.5" style="43" customWidth="1"/>
    <col min="22" max="23" width="8.875" style="26"/>
    <col min="24" max="24" width="10" style="26" customWidth="1"/>
    <col min="25" max="25" width="10.375" style="26" customWidth="1"/>
    <col min="26" max="26" width="9.75" style="26" customWidth="1"/>
    <col min="27" max="28" width="9.875" style="26" customWidth="1"/>
    <col min="29" max="30" width="8.875" style="26"/>
    <col min="31" max="31" width="10.5" style="26" customWidth="1"/>
    <col min="32" max="32" width="10.125" style="26" customWidth="1"/>
    <col min="33" max="33" width="9.75" style="26" customWidth="1"/>
    <col min="34" max="34" width="10" style="26" customWidth="1"/>
    <col min="35" max="16384" width="9" style="25"/>
  </cols>
  <sheetData>
    <row r="1" spans="1:34" s="1" customFormat="1" ht="31.15" customHeight="1" x14ac:dyDescent="0.2">
      <c r="A1" s="52" t="s">
        <v>68</v>
      </c>
      <c r="B1" s="53" t="s">
        <v>26</v>
      </c>
      <c r="C1" s="53" t="s">
        <v>27</v>
      </c>
      <c r="D1" s="53" t="s">
        <v>28</v>
      </c>
      <c r="E1" s="53" t="s">
        <v>29</v>
      </c>
      <c r="F1" s="53" t="s">
        <v>30</v>
      </c>
      <c r="G1" s="53" t="s">
        <v>32</v>
      </c>
      <c r="H1" s="53" t="s">
        <v>31</v>
      </c>
      <c r="I1" s="53" t="s">
        <v>82</v>
      </c>
      <c r="J1" s="53" t="s">
        <v>83</v>
      </c>
      <c r="K1" s="53" t="s">
        <v>103</v>
      </c>
      <c r="L1" s="53" t="s">
        <v>105</v>
      </c>
      <c r="M1" s="53" t="s">
        <v>104</v>
      </c>
      <c r="N1" s="53" t="s">
        <v>106</v>
      </c>
      <c r="O1" s="53"/>
      <c r="P1" s="54" t="s">
        <v>44</v>
      </c>
      <c r="Q1" s="53" t="s">
        <v>27</v>
      </c>
      <c r="R1" s="53" t="s">
        <v>26</v>
      </c>
      <c r="S1" s="55" t="s">
        <v>28</v>
      </c>
      <c r="T1" s="53" t="s">
        <v>53</v>
      </c>
      <c r="U1" s="53" t="s">
        <v>54</v>
      </c>
      <c r="V1" s="64" t="s">
        <v>84</v>
      </c>
      <c r="W1" s="64"/>
      <c r="X1" s="64"/>
      <c r="Y1" s="64"/>
      <c r="Z1" s="64"/>
      <c r="AA1" s="64"/>
      <c r="AB1" s="56"/>
      <c r="AC1" s="64" t="s">
        <v>85</v>
      </c>
      <c r="AD1" s="64"/>
      <c r="AE1" s="64"/>
      <c r="AF1" s="64"/>
      <c r="AG1" s="64"/>
      <c r="AH1" s="64"/>
    </row>
    <row r="2" spans="1:34" ht="15.75" customHeight="1" x14ac:dyDescent="0.2">
      <c r="B2" s="65" t="s">
        <v>15</v>
      </c>
      <c r="C2" s="67" t="s">
        <v>0</v>
      </c>
      <c r="D2" s="26">
        <v>1</v>
      </c>
      <c r="E2" s="30">
        <v>10.004</v>
      </c>
      <c r="F2" s="31">
        <v>5.14</v>
      </c>
      <c r="G2" s="32">
        <v>6.39</v>
      </c>
      <c r="H2" s="33">
        <f>G2-F2</f>
        <v>1.25</v>
      </c>
      <c r="I2" s="34">
        <f>H2/E2</f>
        <v>0.1249500199920032</v>
      </c>
      <c r="J2" s="34">
        <f>1-I2</f>
        <v>0.87504998000799683</v>
      </c>
      <c r="K2" s="34">
        <f>AVERAGE(I2:I4)</f>
        <v>0.12029535065867036</v>
      </c>
      <c r="L2" s="34">
        <f>_xlfn.STDEV.S(I2:I4)</f>
        <v>1.0752246405698124E-2</v>
      </c>
      <c r="M2" s="34">
        <f>AVERAGE(J2:J4)</f>
        <v>0.87970464934132953</v>
      </c>
      <c r="N2" s="34">
        <f>_xlfn.STDEV.S(J2:J4)</f>
        <v>1.0752246405698144E-2</v>
      </c>
      <c r="O2" s="34"/>
      <c r="Q2" s="63" t="s">
        <v>111</v>
      </c>
      <c r="R2" s="63" t="s">
        <v>110</v>
      </c>
      <c r="S2" s="36">
        <v>1</v>
      </c>
      <c r="T2" s="34">
        <f t="shared" ref="T2:U4" si="0">I2</f>
        <v>0.1249500199920032</v>
      </c>
      <c r="U2" s="34">
        <f t="shared" si="0"/>
        <v>0.87504998000799683</v>
      </c>
      <c r="V2" s="37" t="s">
        <v>67</v>
      </c>
      <c r="W2" s="38" t="s">
        <v>0</v>
      </c>
      <c r="X2" s="38" t="s">
        <v>1</v>
      </c>
      <c r="Y2" s="38" t="s">
        <v>2</v>
      </c>
      <c r="Z2" s="38" t="s">
        <v>3</v>
      </c>
      <c r="AA2" s="38" t="s">
        <v>4</v>
      </c>
      <c r="AB2" s="38"/>
      <c r="AC2" s="37" t="s">
        <v>67</v>
      </c>
      <c r="AD2" s="38" t="s">
        <v>0</v>
      </c>
      <c r="AE2" s="38" t="s">
        <v>1</v>
      </c>
      <c r="AF2" s="38" t="s">
        <v>2</v>
      </c>
      <c r="AG2" s="38" t="s">
        <v>3</v>
      </c>
      <c r="AH2" s="38" t="s">
        <v>4</v>
      </c>
    </row>
    <row r="3" spans="1:34" x14ac:dyDescent="0.2">
      <c r="B3" s="66"/>
      <c r="C3" s="67"/>
      <c r="D3" s="26">
        <v>2</v>
      </c>
      <c r="E3" s="30">
        <v>10.005000000000001</v>
      </c>
      <c r="F3" s="31">
        <v>5.74</v>
      </c>
      <c r="G3" s="32">
        <v>7.02</v>
      </c>
      <c r="H3" s="33">
        <f t="shared" ref="H3:H46" si="1">G3-F3</f>
        <v>1.2799999999999994</v>
      </c>
      <c r="I3" s="34">
        <f t="shared" ref="I3:I46" si="2">H3/E3</f>
        <v>0.12793603198400791</v>
      </c>
      <c r="J3" s="34">
        <f t="shared" ref="J3:J46" si="3">1-I3</f>
        <v>0.87206396801599206</v>
      </c>
      <c r="K3" s="34">
        <f>AVERAGE(I5:I7)</f>
        <v>0.11398560287942412</v>
      </c>
      <c r="L3" s="34">
        <f>_xlfn.STDEV.S(I5:I7)</f>
        <v>1.1543366347273928E-2</v>
      </c>
      <c r="M3" s="34">
        <f>AVERAGE(J5:J7)</f>
        <v>0.88601439712057584</v>
      </c>
      <c r="N3" s="34">
        <f>_xlfn.STDEV.S(J5:J7)</f>
        <v>1.154336634727395E-2</v>
      </c>
      <c r="O3" s="34"/>
      <c r="Q3" s="63"/>
      <c r="R3" s="63"/>
      <c r="S3" s="36">
        <v>2</v>
      </c>
      <c r="T3" s="34">
        <f t="shared" si="0"/>
        <v>0.12793603198400791</v>
      </c>
      <c r="U3" s="34">
        <f t="shared" si="0"/>
        <v>0.87206396801599206</v>
      </c>
      <c r="V3" s="35" t="s">
        <v>15</v>
      </c>
      <c r="W3" s="39">
        <f>K2</f>
        <v>0.12029535065867036</v>
      </c>
      <c r="X3" s="39">
        <f>K3</f>
        <v>0.11398560287942412</v>
      </c>
      <c r="Y3" s="39">
        <f>K4</f>
        <v>0.12429980930402611</v>
      </c>
      <c r="Z3" s="39">
        <f>K5</f>
        <v>0.1119965150915081</v>
      </c>
      <c r="AA3" s="39">
        <f>K6</f>
        <v>8.8677412868914576E-2</v>
      </c>
      <c r="AB3" s="39"/>
      <c r="AC3" s="35" t="s">
        <v>15</v>
      </c>
      <c r="AD3" s="39">
        <f>M2</f>
        <v>0.87970464934132953</v>
      </c>
      <c r="AE3" s="39">
        <f>M3</f>
        <v>0.88601439712057584</v>
      </c>
      <c r="AF3" s="39">
        <f>M4</f>
        <v>0.87570019069597382</v>
      </c>
      <c r="AG3" s="39">
        <f>M5</f>
        <v>0.8880034849084919</v>
      </c>
      <c r="AH3" s="39">
        <f>M6</f>
        <v>0.9113225871310856</v>
      </c>
    </row>
    <row r="4" spans="1:34" x14ac:dyDescent="0.2">
      <c r="B4" s="66"/>
      <c r="C4" s="67"/>
      <c r="D4" s="26">
        <v>3</v>
      </c>
      <c r="E4" s="30">
        <v>10</v>
      </c>
      <c r="F4" s="31">
        <v>6.02</v>
      </c>
      <c r="G4" s="32">
        <v>7.1</v>
      </c>
      <c r="H4" s="33">
        <f t="shared" si="1"/>
        <v>1.08</v>
      </c>
      <c r="I4" s="34">
        <f t="shared" si="2"/>
        <v>0.10800000000000001</v>
      </c>
      <c r="J4" s="34">
        <f t="shared" si="3"/>
        <v>0.89200000000000002</v>
      </c>
      <c r="K4" s="34">
        <f>AVERAGE(I8:I10)</f>
        <v>0.12429980930402611</v>
      </c>
      <c r="L4" s="34">
        <f>_xlfn.STDEV.S(I8:I10)</f>
        <v>1.2653428581157101E-2</v>
      </c>
      <c r="M4" s="34">
        <f>AVERAGE(J8:J10)</f>
        <v>0.87570019069597382</v>
      </c>
      <c r="N4" s="34">
        <f>_xlfn.STDEV.S(J8:J10)</f>
        <v>1.2653428581157096E-2</v>
      </c>
      <c r="O4" s="34"/>
      <c r="Q4" s="63"/>
      <c r="R4" s="63"/>
      <c r="S4" s="36">
        <v>3</v>
      </c>
      <c r="T4" s="34">
        <f t="shared" si="0"/>
        <v>0.10800000000000001</v>
      </c>
      <c r="U4" s="34">
        <f t="shared" si="0"/>
        <v>0.89200000000000002</v>
      </c>
      <c r="V4" s="35" t="s">
        <v>16</v>
      </c>
      <c r="W4" s="39">
        <f>K17</f>
        <v>0.12632947057995947</v>
      </c>
      <c r="X4" s="39">
        <f>K18</f>
        <v>0.14064460948349122</v>
      </c>
      <c r="Y4" s="39">
        <f>K19</f>
        <v>0.15696790976640043</v>
      </c>
      <c r="Z4" s="39">
        <f>K20</f>
        <v>0.17072386193096548</v>
      </c>
      <c r="AA4" s="39">
        <f>K21</f>
        <v>0.10298563976103059</v>
      </c>
      <c r="AB4" s="39"/>
      <c r="AC4" s="35" t="s">
        <v>16</v>
      </c>
      <c r="AD4" s="39">
        <f>M17</f>
        <v>0.87367052942004053</v>
      </c>
      <c r="AE4" s="39">
        <f>M18</f>
        <v>0.85935539051650878</v>
      </c>
      <c r="AF4" s="39">
        <f>M19</f>
        <v>0.8430320902335996</v>
      </c>
      <c r="AG4" s="39">
        <f>M20</f>
        <v>0.82927613806903455</v>
      </c>
      <c r="AH4" s="39">
        <f>M21</f>
        <v>0.89701436023896941</v>
      </c>
    </row>
    <row r="5" spans="1:34" x14ac:dyDescent="0.2">
      <c r="B5" s="66"/>
      <c r="C5" s="67" t="s">
        <v>5</v>
      </c>
      <c r="D5" s="26">
        <v>1</v>
      </c>
      <c r="E5" s="30">
        <v>10.002000000000001</v>
      </c>
      <c r="F5" s="31">
        <v>6.02</v>
      </c>
      <c r="G5" s="32">
        <v>7.15</v>
      </c>
      <c r="H5" s="33">
        <f t="shared" si="1"/>
        <v>1.1300000000000008</v>
      </c>
      <c r="I5" s="34">
        <f t="shared" si="2"/>
        <v>0.11297740451909626</v>
      </c>
      <c r="J5" s="34">
        <f t="shared" si="3"/>
        <v>0.88702259548090379</v>
      </c>
      <c r="K5" s="34">
        <f>AVERAGE(I11:I13)</f>
        <v>0.1119965150915081</v>
      </c>
      <c r="L5" s="34">
        <f>_xlfn.STDEV.S(I11:I13)</f>
        <v>1.1483762564732904E-2</v>
      </c>
      <c r="M5" s="34">
        <f>AVERAGE(J11:J13)</f>
        <v>0.8880034849084919</v>
      </c>
      <c r="N5" s="34">
        <f>_xlfn.STDEV.S(J11:J13)</f>
        <v>1.1483762564732885E-2</v>
      </c>
      <c r="O5" s="34"/>
      <c r="Q5" s="63"/>
      <c r="R5" s="63" t="s">
        <v>109</v>
      </c>
      <c r="S5" s="36">
        <v>1</v>
      </c>
      <c r="T5" s="34">
        <f t="shared" ref="T5:U7" si="4">I17</f>
        <v>0.11398860113988607</v>
      </c>
      <c r="U5" s="34">
        <f t="shared" si="4"/>
        <v>0.88601139886011393</v>
      </c>
      <c r="V5" s="35" t="s">
        <v>17</v>
      </c>
      <c r="W5" s="39">
        <f>K32</f>
        <v>0.15602217860070844</v>
      </c>
      <c r="X5" s="39">
        <f>K33</f>
        <v>0.13136710970312448</v>
      </c>
      <c r="Y5" s="39">
        <f>K34</f>
        <v>0.12996209403607567</v>
      </c>
      <c r="Z5" s="39">
        <f>K35</f>
        <v>0.16000766849225304</v>
      </c>
      <c r="AA5" s="39">
        <f>K36</f>
        <v>9.7007184248896774E-2</v>
      </c>
      <c r="AB5" s="39"/>
      <c r="AC5" s="35" t="s">
        <v>17</v>
      </c>
      <c r="AD5" s="39">
        <f>M32</f>
        <v>0.84397782139929145</v>
      </c>
      <c r="AE5" s="39">
        <f>M33</f>
        <v>0.86863289029687552</v>
      </c>
      <c r="AF5" s="39">
        <f>M34</f>
        <v>0.87003790596392427</v>
      </c>
      <c r="AG5" s="39">
        <f>M35</f>
        <v>0.83999233150774699</v>
      </c>
      <c r="AH5" s="39">
        <f>M36</f>
        <v>0.90299281575110324</v>
      </c>
    </row>
    <row r="6" spans="1:34" x14ac:dyDescent="0.2">
      <c r="B6" s="66"/>
      <c r="C6" s="67"/>
      <c r="D6" s="26">
        <v>2</v>
      </c>
      <c r="E6" s="30">
        <v>10</v>
      </c>
      <c r="F6" s="31">
        <v>5.73</v>
      </c>
      <c r="G6" s="32">
        <v>6.99</v>
      </c>
      <c r="H6" s="33">
        <f t="shared" si="1"/>
        <v>1.2599999999999998</v>
      </c>
      <c r="I6" s="34">
        <f t="shared" si="2"/>
        <v>0.12599999999999997</v>
      </c>
      <c r="J6" s="34">
        <f t="shared" si="3"/>
        <v>0.874</v>
      </c>
      <c r="K6" s="34">
        <f>AVERAGE(I14:I16)</f>
        <v>8.8677412868914576E-2</v>
      </c>
      <c r="L6" s="34">
        <f>_xlfn.STDEV.S(I14:I16)</f>
        <v>1.0040690290498793E-2</v>
      </c>
      <c r="M6" s="34">
        <f>AVERAGE(J14:J16)</f>
        <v>0.9113225871310856</v>
      </c>
      <c r="N6" s="34">
        <f>_xlfn.STDEV.S(J14:J16)</f>
        <v>1.0040690290498764E-2</v>
      </c>
      <c r="O6" s="34"/>
      <c r="Q6" s="63"/>
      <c r="R6" s="63"/>
      <c r="S6" s="36">
        <v>2</v>
      </c>
      <c r="T6" s="34">
        <f t="shared" si="4"/>
        <v>0.13297340531893612</v>
      </c>
      <c r="U6" s="34">
        <f t="shared" si="4"/>
        <v>0.86702659468106391</v>
      </c>
      <c r="V6" s="37" t="s">
        <v>33</v>
      </c>
      <c r="W6" s="40"/>
      <c r="X6" s="40"/>
      <c r="Y6" s="40"/>
      <c r="Z6" s="40"/>
      <c r="AA6" s="40"/>
      <c r="AB6" s="40"/>
      <c r="AC6" s="37" t="s">
        <v>33</v>
      </c>
      <c r="AD6" s="40"/>
      <c r="AE6" s="40"/>
      <c r="AF6" s="40"/>
      <c r="AG6" s="40"/>
      <c r="AH6" s="40"/>
    </row>
    <row r="7" spans="1:34" x14ac:dyDescent="0.2">
      <c r="B7" s="66"/>
      <c r="C7" s="67"/>
      <c r="D7" s="26">
        <v>3</v>
      </c>
      <c r="E7" s="30">
        <v>10.002000000000001</v>
      </c>
      <c r="F7" s="31">
        <v>4.97</v>
      </c>
      <c r="G7" s="32">
        <v>6</v>
      </c>
      <c r="H7" s="33">
        <f t="shared" si="1"/>
        <v>1.0300000000000002</v>
      </c>
      <c r="I7" s="34">
        <f t="shared" si="2"/>
        <v>0.10297940411917618</v>
      </c>
      <c r="J7" s="34">
        <f t="shared" si="3"/>
        <v>0.89702059588082383</v>
      </c>
      <c r="K7" s="34"/>
      <c r="L7" s="34"/>
      <c r="M7" s="34"/>
      <c r="N7" s="34"/>
      <c r="O7" s="39"/>
      <c r="Q7" s="63"/>
      <c r="R7" s="63"/>
      <c r="S7" s="36">
        <v>3</v>
      </c>
      <c r="T7" s="34">
        <f t="shared" si="4"/>
        <v>0.13202640528105625</v>
      </c>
      <c r="U7" s="34">
        <f t="shared" si="4"/>
        <v>0.86797359471894375</v>
      </c>
      <c r="V7" s="35" t="s">
        <v>15</v>
      </c>
      <c r="W7" s="39">
        <f>L2</f>
        <v>1.0752246405698124E-2</v>
      </c>
      <c r="X7" s="39">
        <f>L3</f>
        <v>1.1543366347273928E-2</v>
      </c>
      <c r="Y7" s="39">
        <f>L4</f>
        <v>1.2653428581157101E-2</v>
      </c>
      <c r="Z7" s="39">
        <f>L5</f>
        <v>1.1483762564732904E-2</v>
      </c>
      <c r="AA7" s="39">
        <f>L6</f>
        <v>1.0040690290498793E-2</v>
      </c>
      <c r="AB7" s="39"/>
      <c r="AC7" s="35" t="s">
        <v>15</v>
      </c>
      <c r="AD7" s="39">
        <f>N2</f>
        <v>1.0752246405698144E-2</v>
      </c>
      <c r="AE7" s="39">
        <f>N3</f>
        <v>1.154336634727395E-2</v>
      </c>
      <c r="AF7" s="39">
        <f>N4</f>
        <v>1.2653428581157096E-2</v>
      </c>
      <c r="AG7" s="39">
        <f>N5</f>
        <v>1.1483762564732885E-2</v>
      </c>
      <c r="AH7" s="39">
        <f>N6</f>
        <v>1.0040690290498764E-2</v>
      </c>
    </row>
    <row r="8" spans="1:34" x14ac:dyDescent="0.2">
      <c r="B8" s="66"/>
      <c r="C8" s="67" t="s">
        <v>6</v>
      </c>
      <c r="D8" s="26">
        <v>1</v>
      </c>
      <c r="E8" s="30">
        <v>10.003</v>
      </c>
      <c r="F8" s="31">
        <v>5.47</v>
      </c>
      <c r="G8" s="32">
        <v>6.85</v>
      </c>
      <c r="H8" s="33">
        <f t="shared" si="1"/>
        <v>1.38</v>
      </c>
      <c r="I8" s="34">
        <f t="shared" si="2"/>
        <v>0.13795861241627511</v>
      </c>
      <c r="J8" s="34">
        <f t="shared" si="3"/>
        <v>0.86204138758372495</v>
      </c>
      <c r="K8" s="34"/>
      <c r="L8" s="34"/>
      <c r="M8" s="34"/>
      <c r="N8" s="34"/>
      <c r="O8" s="39"/>
      <c r="Q8" s="63"/>
      <c r="R8" s="63" t="s">
        <v>108</v>
      </c>
      <c r="S8" s="36">
        <v>1</v>
      </c>
      <c r="T8" s="34">
        <f t="shared" ref="T8:U10" si="5">I32</f>
        <v>0.15806006282387308</v>
      </c>
      <c r="U8" s="34">
        <f t="shared" si="5"/>
        <v>0.84193993717612692</v>
      </c>
      <c r="V8" s="35" t="s">
        <v>16</v>
      </c>
      <c r="W8" s="39">
        <f>L17</f>
        <v>1.0697990286527626E-2</v>
      </c>
      <c r="X8" s="39">
        <f>L18</f>
        <v>8.3609402508052384E-3</v>
      </c>
      <c r="Y8" s="39">
        <f>L19</f>
        <v>1.2985484884671626E-2</v>
      </c>
      <c r="Z8" s="39">
        <f>L20</f>
        <v>5.7016706034642376E-3</v>
      </c>
      <c r="AA8" s="39">
        <f>L21</f>
        <v>4.3352745472475702E-3</v>
      </c>
      <c r="AB8" s="39"/>
      <c r="AC8" s="35" t="s">
        <v>16</v>
      </c>
      <c r="AD8" s="39">
        <f>N17</f>
        <v>1.0697990286527617E-2</v>
      </c>
      <c r="AE8" s="39">
        <f>N18</f>
        <v>8.3609402508052332E-3</v>
      </c>
      <c r="AF8" s="39">
        <f>N19</f>
        <v>1.2985484884671605E-2</v>
      </c>
      <c r="AG8" s="39">
        <f>N20</f>
        <v>5.7016706034642489E-3</v>
      </c>
      <c r="AH8" s="39">
        <f>N21</f>
        <v>4.3352745472476101E-3</v>
      </c>
    </row>
    <row r="9" spans="1:34" x14ac:dyDescent="0.2">
      <c r="B9" s="66"/>
      <c r="C9" s="67"/>
      <c r="D9" s="26">
        <v>2</v>
      </c>
      <c r="E9" s="30">
        <v>10.003</v>
      </c>
      <c r="F9" s="31">
        <v>5.76</v>
      </c>
      <c r="G9" s="32">
        <v>6.98</v>
      </c>
      <c r="H9" s="33">
        <f t="shared" si="1"/>
        <v>1.2200000000000006</v>
      </c>
      <c r="I9" s="34">
        <f t="shared" si="2"/>
        <v>0.12196341097670706</v>
      </c>
      <c r="J9" s="34">
        <f t="shared" si="3"/>
        <v>0.87803658902329296</v>
      </c>
      <c r="K9" s="34"/>
      <c r="L9" s="34"/>
      <c r="M9" s="34"/>
      <c r="N9" s="34"/>
      <c r="O9" s="39"/>
      <c r="Q9" s="63"/>
      <c r="R9" s="63"/>
      <c r="S9" s="36">
        <v>2</v>
      </c>
      <c r="T9" s="34">
        <f t="shared" si="5"/>
        <v>0.14992803454341916</v>
      </c>
      <c r="U9" s="34">
        <f t="shared" si="5"/>
        <v>0.85007196545658081</v>
      </c>
      <c r="V9" s="35" t="s">
        <v>17</v>
      </c>
      <c r="W9" s="39">
        <f>L32</f>
        <v>5.3733047438215336E-3</v>
      </c>
      <c r="X9" s="39">
        <f>L33</f>
        <v>1.3334368386189108E-2</v>
      </c>
      <c r="Y9" s="39">
        <f>L34</f>
        <v>5.2974157195307663E-3</v>
      </c>
      <c r="Z9" s="39">
        <f>L35</f>
        <v>9.9919145098364189E-3</v>
      </c>
      <c r="AA9" s="39">
        <f>L36</f>
        <v>9.1476891373721194E-3</v>
      </c>
      <c r="AB9" s="39"/>
      <c r="AC9" s="35" t="s">
        <v>17</v>
      </c>
      <c r="AD9" s="39">
        <f>N32</f>
        <v>5.3733047438215276E-3</v>
      </c>
      <c r="AE9" s="39">
        <f>N33</f>
        <v>1.3334368386189106E-2</v>
      </c>
      <c r="AF9" s="39">
        <f>N34</f>
        <v>5.2974157195307551E-3</v>
      </c>
      <c r="AG9" s="39">
        <f>N35</f>
        <v>9.9919145098364328E-3</v>
      </c>
      <c r="AH9" s="39">
        <f>N36</f>
        <v>9.1476891373721298E-3</v>
      </c>
    </row>
    <row r="10" spans="1:34" x14ac:dyDescent="0.2">
      <c r="B10" s="66"/>
      <c r="C10" s="67"/>
      <c r="D10" s="26">
        <v>3</v>
      </c>
      <c r="E10" s="30">
        <v>10.002000000000001</v>
      </c>
      <c r="F10" s="31">
        <v>5.72</v>
      </c>
      <c r="G10" s="32">
        <v>6.85</v>
      </c>
      <c r="H10" s="33">
        <f t="shared" si="1"/>
        <v>1.1299999999999999</v>
      </c>
      <c r="I10" s="34">
        <f t="shared" si="2"/>
        <v>0.11297740451909616</v>
      </c>
      <c r="J10" s="34">
        <f t="shared" si="3"/>
        <v>0.8870225954809039</v>
      </c>
      <c r="K10" s="34"/>
      <c r="L10" s="34"/>
      <c r="M10" s="34"/>
      <c r="N10" s="34"/>
      <c r="O10" s="39"/>
      <c r="Q10" s="63"/>
      <c r="R10" s="63"/>
      <c r="S10" s="36">
        <v>3</v>
      </c>
      <c r="T10" s="34">
        <f t="shared" si="5"/>
        <v>0.16007843843483302</v>
      </c>
      <c r="U10" s="34">
        <f t="shared" si="5"/>
        <v>0.83992156156516695</v>
      </c>
      <c r="V10" s="37" t="s">
        <v>66</v>
      </c>
      <c r="AC10" s="37" t="s">
        <v>66</v>
      </c>
    </row>
    <row r="11" spans="1:34" x14ac:dyDescent="0.2">
      <c r="B11" s="66"/>
      <c r="C11" s="67" t="s">
        <v>7</v>
      </c>
      <c r="D11" s="26">
        <v>1</v>
      </c>
      <c r="E11" s="30">
        <v>10.004</v>
      </c>
      <c r="F11" s="31">
        <v>4.99</v>
      </c>
      <c r="G11" s="32">
        <v>6.2</v>
      </c>
      <c r="H11" s="33">
        <f t="shared" si="1"/>
        <v>1.21</v>
      </c>
      <c r="I11" s="34">
        <f t="shared" si="2"/>
        <v>0.12095161935225909</v>
      </c>
      <c r="J11" s="34">
        <f t="shared" si="3"/>
        <v>0.87904838064774093</v>
      </c>
      <c r="K11" s="34"/>
      <c r="L11" s="34"/>
      <c r="M11" s="34"/>
      <c r="N11" s="34"/>
      <c r="O11" s="39"/>
      <c r="Q11" s="68" t="s">
        <v>37</v>
      </c>
      <c r="R11" s="63" t="s">
        <v>110</v>
      </c>
      <c r="S11" s="36">
        <v>1</v>
      </c>
      <c r="T11" s="34">
        <f t="shared" ref="T11:U13" si="6">I5</f>
        <v>0.11297740451909626</v>
      </c>
      <c r="U11" s="34">
        <f t="shared" si="6"/>
        <v>0.88702259548090379</v>
      </c>
      <c r="V11" s="35" t="s">
        <v>15</v>
      </c>
      <c r="W11" s="26" t="s">
        <v>19</v>
      </c>
      <c r="X11" s="26" t="s">
        <v>19</v>
      </c>
      <c r="Y11" s="26" t="s">
        <v>19</v>
      </c>
      <c r="Z11" s="26" t="s">
        <v>19</v>
      </c>
      <c r="AA11" s="26" t="s">
        <v>18</v>
      </c>
      <c r="AC11" s="35" t="s">
        <v>15</v>
      </c>
      <c r="AD11" s="26" t="s">
        <v>18</v>
      </c>
      <c r="AE11" s="26" t="s">
        <v>18</v>
      </c>
      <c r="AF11" s="26" t="s">
        <v>18</v>
      </c>
      <c r="AG11" s="26" t="s">
        <v>18</v>
      </c>
      <c r="AH11" s="26" t="s">
        <v>18</v>
      </c>
    </row>
    <row r="12" spans="1:34" x14ac:dyDescent="0.2">
      <c r="B12" s="66"/>
      <c r="C12" s="67"/>
      <c r="D12" s="26">
        <v>2</v>
      </c>
      <c r="E12" s="30">
        <v>10.000999999999999</v>
      </c>
      <c r="F12" s="31">
        <v>5.81</v>
      </c>
      <c r="G12" s="32">
        <v>6.97</v>
      </c>
      <c r="H12" s="33">
        <f t="shared" si="1"/>
        <v>1.1600000000000001</v>
      </c>
      <c r="I12" s="34">
        <f t="shared" si="2"/>
        <v>0.11598840115988403</v>
      </c>
      <c r="J12" s="34">
        <f t="shared" si="3"/>
        <v>0.88401159884011593</v>
      </c>
      <c r="K12" s="34"/>
      <c r="L12" s="34"/>
      <c r="M12" s="34"/>
      <c r="N12" s="34"/>
      <c r="O12" s="39"/>
      <c r="Q12" s="68"/>
      <c r="R12" s="63"/>
      <c r="S12" s="36">
        <v>2</v>
      </c>
      <c r="T12" s="34">
        <f t="shared" si="6"/>
        <v>0.12599999999999997</v>
      </c>
      <c r="U12" s="34">
        <f t="shared" si="6"/>
        <v>0.874</v>
      </c>
      <c r="V12" s="35" t="s">
        <v>16</v>
      </c>
      <c r="W12" s="26" t="s">
        <v>19</v>
      </c>
      <c r="X12" s="26" t="s">
        <v>18</v>
      </c>
      <c r="Y12" s="26" t="s">
        <v>18</v>
      </c>
      <c r="Z12" s="26" t="s">
        <v>18</v>
      </c>
      <c r="AA12" s="26" t="s">
        <v>18</v>
      </c>
      <c r="AC12" s="35" t="s">
        <v>16</v>
      </c>
      <c r="AD12" s="26" t="s">
        <v>18</v>
      </c>
      <c r="AE12" s="26" t="s">
        <v>19</v>
      </c>
      <c r="AF12" s="26" t="s">
        <v>19</v>
      </c>
      <c r="AG12" s="26" t="s">
        <v>19</v>
      </c>
      <c r="AH12" s="26" t="s">
        <v>18</v>
      </c>
    </row>
    <row r="13" spans="1:34" x14ac:dyDescent="0.2">
      <c r="B13" s="66"/>
      <c r="C13" s="67"/>
      <c r="D13" s="26">
        <v>3</v>
      </c>
      <c r="E13" s="30">
        <v>9.9949999999999992</v>
      </c>
      <c r="F13" s="31">
        <v>5.98</v>
      </c>
      <c r="G13" s="32">
        <v>6.97</v>
      </c>
      <c r="H13" s="33">
        <f t="shared" si="1"/>
        <v>0.98999999999999932</v>
      </c>
      <c r="I13" s="34">
        <f t="shared" si="2"/>
        <v>9.904952476238113E-2</v>
      </c>
      <c r="J13" s="34">
        <f t="shared" si="3"/>
        <v>0.90095047523761884</v>
      </c>
      <c r="K13" s="34"/>
      <c r="L13" s="34"/>
      <c r="M13" s="34"/>
      <c r="N13" s="34"/>
      <c r="O13" s="39"/>
      <c r="Q13" s="68"/>
      <c r="R13" s="63"/>
      <c r="S13" s="36">
        <v>3</v>
      </c>
      <c r="T13" s="34">
        <f t="shared" si="6"/>
        <v>0.10297940411917618</v>
      </c>
      <c r="U13" s="34">
        <f t="shared" si="6"/>
        <v>0.89702059588082383</v>
      </c>
      <c r="V13" s="35" t="s">
        <v>17</v>
      </c>
      <c r="W13" s="26" t="s">
        <v>18</v>
      </c>
      <c r="X13" s="26" t="s">
        <v>25</v>
      </c>
      <c r="Y13" s="26" t="s">
        <v>19</v>
      </c>
      <c r="Z13" s="26" t="s">
        <v>18</v>
      </c>
      <c r="AA13" s="26" t="s">
        <v>18</v>
      </c>
      <c r="AC13" s="35" t="s">
        <v>17</v>
      </c>
      <c r="AD13" s="26" t="s">
        <v>19</v>
      </c>
      <c r="AE13" s="26" t="s">
        <v>25</v>
      </c>
      <c r="AF13" s="26" t="s">
        <v>18</v>
      </c>
      <c r="AG13" s="26" t="s">
        <v>19</v>
      </c>
      <c r="AH13" s="26" t="s">
        <v>18</v>
      </c>
    </row>
    <row r="14" spans="1:34" x14ac:dyDescent="0.2">
      <c r="B14" s="66"/>
      <c r="C14" s="67" t="s">
        <v>8</v>
      </c>
      <c r="D14" s="26">
        <v>1</v>
      </c>
      <c r="E14" s="30">
        <v>10.004</v>
      </c>
      <c r="F14" s="31">
        <v>5.67</v>
      </c>
      <c r="G14" s="32">
        <v>6.46</v>
      </c>
      <c r="H14" s="33">
        <f t="shared" si="1"/>
        <v>0.79</v>
      </c>
      <c r="I14" s="34">
        <f t="shared" si="2"/>
        <v>7.8968412634946028E-2</v>
      </c>
      <c r="J14" s="34">
        <f t="shared" si="3"/>
        <v>0.92103158736505397</v>
      </c>
      <c r="K14" s="34"/>
      <c r="L14" s="34"/>
      <c r="M14" s="34"/>
      <c r="N14" s="34"/>
      <c r="O14" s="39"/>
      <c r="Q14" s="68"/>
      <c r="R14" s="63" t="s">
        <v>109</v>
      </c>
      <c r="S14" s="36">
        <v>1</v>
      </c>
      <c r="T14" s="34">
        <f t="shared" ref="T14:U16" si="7">I20</f>
        <v>0.13394642143142743</v>
      </c>
      <c r="U14" s="34">
        <f t="shared" si="7"/>
        <v>0.86605357856857257</v>
      </c>
    </row>
    <row r="15" spans="1:34" x14ac:dyDescent="0.2">
      <c r="B15" s="66"/>
      <c r="C15" s="67"/>
      <c r="D15" s="26">
        <v>2</v>
      </c>
      <c r="E15" s="30">
        <v>9.9949999999999992</v>
      </c>
      <c r="F15" s="31">
        <v>5.76</v>
      </c>
      <c r="G15" s="32">
        <v>6.64</v>
      </c>
      <c r="H15" s="33">
        <f t="shared" si="1"/>
        <v>0.87999999999999989</v>
      </c>
      <c r="I15" s="34">
        <f t="shared" si="2"/>
        <v>8.8044022011005502E-2</v>
      </c>
      <c r="J15" s="34">
        <f t="shared" si="3"/>
        <v>0.91195597798899453</v>
      </c>
      <c r="K15" s="34"/>
      <c r="L15" s="34"/>
      <c r="M15" s="34"/>
      <c r="N15" s="34"/>
      <c r="O15" s="39"/>
      <c r="Q15" s="68"/>
      <c r="R15" s="63"/>
      <c r="S15" s="36">
        <v>2</v>
      </c>
      <c r="T15" s="34">
        <f t="shared" si="7"/>
        <v>0.15001500150015001</v>
      </c>
      <c r="U15" s="34">
        <f t="shared" si="7"/>
        <v>0.84998499849984999</v>
      </c>
    </row>
    <row r="16" spans="1:34" x14ac:dyDescent="0.2">
      <c r="B16" s="66"/>
      <c r="C16" s="67"/>
      <c r="D16" s="26">
        <v>3</v>
      </c>
      <c r="E16" s="30">
        <v>9.9979999999999993</v>
      </c>
      <c r="F16" s="31">
        <v>5.84</v>
      </c>
      <c r="G16" s="32">
        <v>6.83</v>
      </c>
      <c r="H16" s="33">
        <f t="shared" si="1"/>
        <v>0.99000000000000021</v>
      </c>
      <c r="I16" s="34">
        <f t="shared" si="2"/>
        <v>9.9019803960792185E-2</v>
      </c>
      <c r="J16" s="34">
        <f t="shared" si="3"/>
        <v>0.90098019603920787</v>
      </c>
      <c r="K16" s="34"/>
      <c r="L16" s="34"/>
      <c r="M16" s="34"/>
      <c r="N16" s="34"/>
      <c r="O16" s="39"/>
      <c r="Q16" s="68"/>
      <c r="R16" s="63"/>
      <c r="S16" s="36">
        <v>3</v>
      </c>
      <c r="T16" s="34">
        <f t="shared" si="7"/>
        <v>0.1379724055188962</v>
      </c>
      <c r="U16" s="34">
        <f t="shared" si="7"/>
        <v>0.86202759448110378</v>
      </c>
    </row>
    <row r="17" spans="2:29" ht="15.75" customHeight="1" x14ac:dyDescent="0.2">
      <c r="B17" s="65" t="s">
        <v>16</v>
      </c>
      <c r="C17" s="67" t="s">
        <v>9</v>
      </c>
      <c r="D17" s="26">
        <v>1</v>
      </c>
      <c r="E17" s="30">
        <v>10.000999999999999</v>
      </c>
      <c r="F17" s="31">
        <v>5.01</v>
      </c>
      <c r="G17" s="32">
        <v>6.15</v>
      </c>
      <c r="H17" s="33">
        <f t="shared" si="1"/>
        <v>1.1400000000000006</v>
      </c>
      <c r="I17" s="34">
        <f t="shared" si="2"/>
        <v>0.11398860113988607</v>
      </c>
      <c r="J17" s="34">
        <f t="shared" si="3"/>
        <v>0.88601139886011393</v>
      </c>
      <c r="K17" s="34">
        <f t="shared" ref="K17" si="8">AVERAGE(I17:I19)</f>
        <v>0.12632947057995947</v>
      </c>
      <c r="L17" s="34">
        <f t="shared" ref="L17" si="9">_xlfn.STDEV.S(I17:I19)</f>
        <v>1.0697990286527626E-2</v>
      </c>
      <c r="M17" s="34">
        <f t="shared" ref="M17" si="10">AVERAGE(J17:J19)</f>
        <v>0.87367052942004053</v>
      </c>
      <c r="N17" s="34">
        <f t="shared" ref="N17" si="11">_xlfn.STDEV.S(J17:J19)</f>
        <v>1.0697990286527617E-2</v>
      </c>
      <c r="O17" s="34"/>
      <c r="Q17" s="68"/>
      <c r="R17" s="63" t="s">
        <v>108</v>
      </c>
      <c r="S17" s="36">
        <v>1</v>
      </c>
      <c r="T17" s="34">
        <f t="shared" ref="T17:U19" si="12">I35</f>
        <v>0.12002040346858968</v>
      </c>
      <c r="U17" s="34">
        <f t="shared" si="12"/>
        <v>0.87997959653141034</v>
      </c>
      <c r="V17" s="41"/>
      <c r="AC17" s="41"/>
    </row>
    <row r="18" spans="2:29" x14ac:dyDescent="0.2">
      <c r="B18" s="66"/>
      <c r="C18" s="67"/>
      <c r="D18" s="26">
        <v>2</v>
      </c>
      <c r="E18" s="30">
        <v>10.002000000000001</v>
      </c>
      <c r="F18" s="31">
        <v>5.98</v>
      </c>
      <c r="G18" s="32">
        <v>7.31</v>
      </c>
      <c r="H18" s="33">
        <f t="shared" si="1"/>
        <v>1.3299999999999992</v>
      </c>
      <c r="I18" s="34">
        <f t="shared" si="2"/>
        <v>0.13297340531893612</v>
      </c>
      <c r="J18" s="34">
        <f t="shared" si="3"/>
        <v>0.86702659468106391</v>
      </c>
      <c r="K18" s="34">
        <f>AVERAGE(I20:I22)</f>
        <v>0.14064460948349122</v>
      </c>
      <c r="L18" s="34">
        <f>_xlfn.STDEV.S(I20:I22)</f>
        <v>8.3609402508052384E-3</v>
      </c>
      <c r="M18" s="34">
        <f>AVERAGE(J20:J22)</f>
        <v>0.85935539051650878</v>
      </c>
      <c r="N18" s="34">
        <f>_xlfn.STDEV.S(J20:J22)</f>
        <v>8.3609402508052332E-3</v>
      </c>
      <c r="O18" s="34"/>
      <c r="Q18" s="68"/>
      <c r="R18" s="63"/>
      <c r="S18" s="36">
        <v>2</v>
      </c>
      <c r="T18" s="34">
        <f t="shared" si="12"/>
        <v>0.12802688564598569</v>
      </c>
      <c r="U18" s="34">
        <f t="shared" si="12"/>
        <v>0.87197311435401437</v>
      </c>
    </row>
    <row r="19" spans="2:29" x14ac:dyDescent="0.2">
      <c r="B19" s="66"/>
      <c r="C19" s="67"/>
      <c r="D19" s="26">
        <v>3</v>
      </c>
      <c r="E19" s="30">
        <v>9.9979999999999993</v>
      </c>
      <c r="F19" s="31">
        <v>5.12</v>
      </c>
      <c r="G19" s="32">
        <v>6.44</v>
      </c>
      <c r="H19" s="33">
        <f t="shared" si="1"/>
        <v>1.3200000000000003</v>
      </c>
      <c r="I19" s="34">
        <f t="shared" si="2"/>
        <v>0.13202640528105625</v>
      </c>
      <c r="J19" s="34">
        <f t="shared" si="3"/>
        <v>0.86797359471894375</v>
      </c>
      <c r="K19" s="34">
        <f>AVERAGE(I23:I25)</f>
        <v>0.15696790976640043</v>
      </c>
      <c r="L19" s="34">
        <f>_xlfn.STDEV.S(I23:I25)</f>
        <v>1.2985484884671626E-2</v>
      </c>
      <c r="M19" s="34">
        <f>AVERAGE(J23:J25)</f>
        <v>0.8430320902335996</v>
      </c>
      <c r="N19" s="34">
        <f>_xlfn.STDEV.S(J23:J25)</f>
        <v>1.2985484884671605E-2</v>
      </c>
      <c r="O19" s="34"/>
      <c r="Q19" s="68"/>
      <c r="R19" s="63"/>
      <c r="S19" s="36">
        <v>3</v>
      </c>
      <c r="T19" s="34">
        <f t="shared" si="12"/>
        <v>0.14605403999479807</v>
      </c>
      <c r="U19" s="34">
        <f t="shared" si="12"/>
        <v>0.85394596000520195</v>
      </c>
    </row>
    <row r="20" spans="2:29" x14ac:dyDescent="0.2">
      <c r="B20" s="66"/>
      <c r="C20" s="67" t="s">
        <v>10</v>
      </c>
      <c r="D20" s="26">
        <v>1</v>
      </c>
      <c r="E20" s="30">
        <v>10.004</v>
      </c>
      <c r="F20" s="31">
        <v>6</v>
      </c>
      <c r="G20" s="32">
        <v>7.34</v>
      </c>
      <c r="H20" s="33">
        <f t="shared" si="1"/>
        <v>1.3399999999999999</v>
      </c>
      <c r="I20" s="34">
        <f t="shared" si="2"/>
        <v>0.13394642143142743</v>
      </c>
      <c r="J20" s="34">
        <f t="shared" si="3"/>
        <v>0.86605357856857257</v>
      </c>
      <c r="K20" s="34">
        <f>AVERAGE(I26:I28)</f>
        <v>0.17072386193096548</v>
      </c>
      <c r="L20" s="34">
        <f>_xlfn.STDEV.S(I26:I28)</f>
        <v>5.7016706034642376E-3</v>
      </c>
      <c r="M20" s="34">
        <f>AVERAGE(J26:J28)</f>
        <v>0.82927613806903455</v>
      </c>
      <c r="N20" s="34">
        <f>_xlfn.STDEV.S(J26:J28)</f>
        <v>5.7016706034642489E-3</v>
      </c>
      <c r="O20" s="34"/>
      <c r="Q20" s="63" t="s">
        <v>112</v>
      </c>
      <c r="R20" s="63" t="s">
        <v>110</v>
      </c>
      <c r="S20" s="36">
        <v>1</v>
      </c>
      <c r="T20" s="34">
        <f t="shared" ref="T20:U22" si="13">I8</f>
        <v>0.13795861241627511</v>
      </c>
      <c r="U20" s="34">
        <f t="shared" si="13"/>
        <v>0.86204138758372495</v>
      </c>
    </row>
    <row r="21" spans="2:29" x14ac:dyDescent="0.2">
      <c r="B21" s="66"/>
      <c r="C21" s="67"/>
      <c r="D21" s="26">
        <v>2</v>
      </c>
      <c r="E21" s="30">
        <v>9.9990000000000006</v>
      </c>
      <c r="F21" s="31">
        <v>5.18</v>
      </c>
      <c r="G21" s="32">
        <v>6.68</v>
      </c>
      <c r="H21" s="33">
        <f t="shared" si="1"/>
        <v>1.5</v>
      </c>
      <c r="I21" s="34">
        <f t="shared" si="2"/>
        <v>0.15001500150015001</v>
      </c>
      <c r="J21" s="34">
        <f t="shared" si="3"/>
        <v>0.84998499849984999</v>
      </c>
      <c r="K21" s="34">
        <f>AVERAGE(I29:I31)</f>
        <v>0.10298563976103059</v>
      </c>
      <c r="L21" s="34">
        <f>_xlfn.STDEV.S(I29:I31)</f>
        <v>4.3352745472475702E-3</v>
      </c>
      <c r="M21" s="34">
        <f>AVERAGE(J29:J31)</f>
        <v>0.89701436023896941</v>
      </c>
      <c r="N21" s="34">
        <f>_xlfn.STDEV.S(J29:J31)</f>
        <v>4.3352745472476101E-3</v>
      </c>
      <c r="O21" s="34"/>
      <c r="Q21" s="63"/>
      <c r="R21" s="63"/>
      <c r="S21" s="36">
        <v>2</v>
      </c>
      <c r="T21" s="34">
        <f t="shared" si="13"/>
        <v>0.12196341097670706</v>
      </c>
      <c r="U21" s="34">
        <f t="shared" si="13"/>
        <v>0.87803658902329296</v>
      </c>
      <c r="V21" s="41"/>
      <c r="AC21" s="41"/>
    </row>
    <row r="22" spans="2:29" x14ac:dyDescent="0.2">
      <c r="B22" s="66"/>
      <c r="C22" s="67"/>
      <c r="D22" s="26">
        <v>3</v>
      </c>
      <c r="E22" s="30">
        <v>10.002000000000001</v>
      </c>
      <c r="F22" s="31">
        <v>5.74</v>
      </c>
      <c r="G22" s="32">
        <v>7.12</v>
      </c>
      <c r="H22" s="33">
        <f t="shared" si="1"/>
        <v>1.38</v>
      </c>
      <c r="I22" s="34">
        <f t="shared" si="2"/>
        <v>0.1379724055188962</v>
      </c>
      <c r="J22" s="34">
        <f t="shared" si="3"/>
        <v>0.86202759448110378</v>
      </c>
      <c r="K22" s="34"/>
      <c r="L22" s="34"/>
      <c r="M22" s="34"/>
      <c r="N22" s="34"/>
      <c r="Q22" s="63"/>
      <c r="R22" s="63"/>
      <c r="S22" s="36">
        <v>3</v>
      </c>
      <c r="T22" s="34">
        <f t="shared" si="13"/>
        <v>0.11297740451909616</v>
      </c>
      <c r="U22" s="34">
        <f t="shared" si="13"/>
        <v>0.8870225954809039</v>
      </c>
    </row>
    <row r="23" spans="2:29" x14ac:dyDescent="0.2">
      <c r="B23" s="66"/>
      <c r="C23" s="67" t="s">
        <v>11</v>
      </c>
      <c r="D23" s="26">
        <v>1</v>
      </c>
      <c r="E23" s="30">
        <v>10.000999999999999</v>
      </c>
      <c r="F23" s="31">
        <v>4.96</v>
      </c>
      <c r="G23" s="32">
        <v>6.61</v>
      </c>
      <c r="H23" s="33">
        <f t="shared" si="1"/>
        <v>1.6500000000000004</v>
      </c>
      <c r="I23" s="34">
        <f t="shared" si="2"/>
        <v>0.16498350164983505</v>
      </c>
      <c r="J23" s="34">
        <f t="shared" si="3"/>
        <v>0.83501649835016489</v>
      </c>
      <c r="K23" s="34"/>
      <c r="L23" s="34"/>
      <c r="M23" s="34"/>
      <c r="N23" s="34"/>
      <c r="Q23" s="63"/>
      <c r="R23" s="63" t="s">
        <v>109</v>
      </c>
      <c r="S23" s="36">
        <v>1</v>
      </c>
      <c r="T23" s="34">
        <f t="shared" ref="T23:U25" si="14">I23</f>
        <v>0.16498350164983505</v>
      </c>
      <c r="U23" s="34">
        <f t="shared" si="14"/>
        <v>0.83501649835016489</v>
      </c>
    </row>
    <row r="24" spans="2:29" x14ac:dyDescent="0.2">
      <c r="B24" s="66"/>
      <c r="C24" s="67"/>
      <c r="D24" s="26">
        <v>2</v>
      </c>
      <c r="E24" s="30">
        <v>10.004</v>
      </c>
      <c r="F24" s="31">
        <v>5.82</v>
      </c>
      <c r="G24" s="32">
        <v>7.46</v>
      </c>
      <c r="H24" s="33">
        <f t="shared" si="1"/>
        <v>1.6399999999999997</v>
      </c>
      <c r="I24" s="34">
        <f t="shared" si="2"/>
        <v>0.16393442622950818</v>
      </c>
      <c r="J24" s="34">
        <f t="shared" si="3"/>
        <v>0.83606557377049184</v>
      </c>
      <c r="K24" s="34"/>
      <c r="L24" s="34"/>
      <c r="M24" s="34"/>
      <c r="N24" s="34"/>
      <c r="Q24" s="63"/>
      <c r="R24" s="63"/>
      <c r="S24" s="36">
        <v>2</v>
      </c>
      <c r="T24" s="34">
        <f t="shared" si="14"/>
        <v>0.16393442622950818</v>
      </c>
      <c r="U24" s="34">
        <f t="shared" si="14"/>
        <v>0.83606557377049184</v>
      </c>
    </row>
    <row r="25" spans="2:29" x14ac:dyDescent="0.2">
      <c r="B25" s="66"/>
      <c r="C25" s="67"/>
      <c r="D25" s="26">
        <v>3</v>
      </c>
      <c r="E25" s="30">
        <v>10.000999999999999</v>
      </c>
      <c r="F25" s="31">
        <v>5.75</v>
      </c>
      <c r="G25" s="32">
        <v>7.17</v>
      </c>
      <c r="H25" s="33">
        <f t="shared" si="1"/>
        <v>1.42</v>
      </c>
      <c r="I25" s="34">
        <f t="shared" si="2"/>
        <v>0.141985801419858</v>
      </c>
      <c r="J25" s="34">
        <f t="shared" si="3"/>
        <v>0.85801419858014194</v>
      </c>
      <c r="K25" s="34"/>
      <c r="L25" s="34"/>
      <c r="M25" s="34"/>
      <c r="N25" s="34"/>
      <c r="Q25" s="63"/>
      <c r="R25" s="63"/>
      <c r="S25" s="36">
        <v>3</v>
      </c>
      <c r="T25" s="34">
        <f t="shared" si="14"/>
        <v>0.141985801419858</v>
      </c>
      <c r="U25" s="34">
        <f t="shared" si="14"/>
        <v>0.85801419858014194</v>
      </c>
    </row>
    <row r="26" spans="2:29" x14ac:dyDescent="0.2">
      <c r="B26" s="66"/>
      <c r="C26" s="67" t="s">
        <v>12</v>
      </c>
      <c r="D26" s="26">
        <v>1</v>
      </c>
      <c r="E26" s="30">
        <v>9.9949999999999992</v>
      </c>
      <c r="F26" s="31">
        <v>5.81</v>
      </c>
      <c r="G26" s="32">
        <v>7.47</v>
      </c>
      <c r="H26" s="33">
        <f t="shared" si="1"/>
        <v>1.6600000000000001</v>
      </c>
      <c r="I26" s="34">
        <f t="shared" si="2"/>
        <v>0.16608304152076039</v>
      </c>
      <c r="J26" s="34">
        <f t="shared" si="3"/>
        <v>0.83391695847923963</v>
      </c>
      <c r="K26" s="34"/>
      <c r="L26" s="34"/>
      <c r="M26" s="34"/>
      <c r="N26" s="34"/>
      <c r="Q26" s="63"/>
      <c r="R26" s="63" t="s">
        <v>108</v>
      </c>
      <c r="S26" s="36">
        <v>1</v>
      </c>
      <c r="T26" s="34">
        <f t="shared" ref="T26:U28" si="15">I38</f>
        <v>0.12395041983206712</v>
      </c>
      <c r="U26" s="34">
        <f t="shared" si="15"/>
        <v>0.87604958016793288</v>
      </c>
    </row>
    <row r="27" spans="2:29" x14ac:dyDescent="0.2">
      <c r="B27" s="66"/>
      <c r="C27" s="67"/>
      <c r="D27" s="26">
        <v>2</v>
      </c>
      <c r="E27" s="30">
        <v>9.9949999999999992</v>
      </c>
      <c r="F27" s="31">
        <v>5.4</v>
      </c>
      <c r="G27" s="32">
        <v>7.17</v>
      </c>
      <c r="H27" s="33">
        <f t="shared" si="1"/>
        <v>1.7699999999999996</v>
      </c>
      <c r="I27" s="34">
        <f t="shared" si="2"/>
        <v>0.17708854427213605</v>
      </c>
      <c r="J27" s="34">
        <f t="shared" si="3"/>
        <v>0.82291145572786395</v>
      </c>
      <c r="K27" s="34"/>
      <c r="L27" s="34"/>
      <c r="M27" s="34"/>
      <c r="N27" s="34"/>
      <c r="Q27" s="63"/>
      <c r="R27" s="63"/>
      <c r="S27" s="36">
        <v>2</v>
      </c>
      <c r="T27" s="34">
        <f t="shared" si="15"/>
        <v>0.13394642143142743</v>
      </c>
      <c r="U27" s="34">
        <f t="shared" si="15"/>
        <v>0.86605357856857257</v>
      </c>
    </row>
    <row r="28" spans="2:29" x14ac:dyDescent="0.2">
      <c r="B28" s="66"/>
      <c r="C28" s="67"/>
      <c r="D28" s="26">
        <v>3</v>
      </c>
      <c r="E28" s="30">
        <v>10</v>
      </c>
      <c r="F28" s="31">
        <v>5.67</v>
      </c>
      <c r="G28" s="32">
        <v>7.36</v>
      </c>
      <c r="H28" s="33">
        <f t="shared" si="1"/>
        <v>1.6900000000000004</v>
      </c>
      <c r="I28" s="34">
        <f t="shared" si="2"/>
        <v>0.16900000000000004</v>
      </c>
      <c r="J28" s="34">
        <f t="shared" si="3"/>
        <v>0.83099999999999996</v>
      </c>
      <c r="K28" s="34"/>
      <c r="L28" s="34"/>
      <c r="M28" s="34"/>
      <c r="N28" s="34"/>
      <c r="Q28" s="63"/>
      <c r="R28" s="63"/>
      <c r="S28" s="36">
        <v>3</v>
      </c>
      <c r="T28" s="34">
        <f t="shared" si="15"/>
        <v>0.13198944084473246</v>
      </c>
      <c r="U28" s="34">
        <f t="shared" si="15"/>
        <v>0.86801055915526759</v>
      </c>
    </row>
    <row r="29" spans="2:29" x14ac:dyDescent="0.2">
      <c r="B29" s="66"/>
      <c r="C29" s="67" t="s">
        <v>13</v>
      </c>
      <c r="D29" s="26">
        <v>1</v>
      </c>
      <c r="E29" s="30">
        <v>10.004</v>
      </c>
      <c r="F29" s="31">
        <v>5.96</v>
      </c>
      <c r="G29" s="32">
        <v>7.04</v>
      </c>
      <c r="H29" s="33">
        <f t="shared" si="1"/>
        <v>1.08</v>
      </c>
      <c r="I29" s="34">
        <f t="shared" si="2"/>
        <v>0.10795681727309077</v>
      </c>
      <c r="J29" s="34">
        <f t="shared" si="3"/>
        <v>0.89204318272690919</v>
      </c>
      <c r="K29" s="34"/>
      <c r="L29" s="34"/>
      <c r="M29" s="34"/>
      <c r="N29" s="34"/>
      <c r="Q29" s="63" t="s">
        <v>113</v>
      </c>
      <c r="R29" s="63" t="s">
        <v>110</v>
      </c>
      <c r="S29" s="36">
        <v>1</v>
      </c>
      <c r="T29" s="34">
        <f t="shared" ref="T29:U31" si="16">I11</f>
        <v>0.12095161935225909</v>
      </c>
      <c r="U29" s="34">
        <f t="shared" si="16"/>
        <v>0.87904838064774093</v>
      </c>
    </row>
    <row r="30" spans="2:29" x14ac:dyDescent="0.2">
      <c r="B30" s="66"/>
      <c r="C30" s="67"/>
      <c r="D30" s="26">
        <v>2</v>
      </c>
      <c r="E30" s="30">
        <v>10.000999999999999</v>
      </c>
      <c r="F30" s="31">
        <v>5.82</v>
      </c>
      <c r="G30" s="32">
        <v>6.82</v>
      </c>
      <c r="H30" s="33">
        <f t="shared" si="1"/>
        <v>1</v>
      </c>
      <c r="I30" s="34">
        <f t="shared" si="2"/>
        <v>9.9990000999900019E-2</v>
      </c>
      <c r="J30" s="34">
        <f t="shared" si="3"/>
        <v>0.90000999900010004</v>
      </c>
      <c r="K30" s="34"/>
      <c r="L30" s="34"/>
      <c r="M30" s="34"/>
      <c r="N30" s="34"/>
      <c r="Q30" s="63"/>
      <c r="R30" s="63"/>
      <c r="S30" s="36">
        <v>2</v>
      </c>
      <c r="T30" s="34">
        <f t="shared" si="16"/>
        <v>0.11598840115988403</v>
      </c>
      <c r="U30" s="34">
        <f t="shared" si="16"/>
        <v>0.88401159884011593</v>
      </c>
    </row>
    <row r="31" spans="2:29" x14ac:dyDescent="0.2">
      <c r="B31" s="66"/>
      <c r="C31" s="67"/>
      <c r="D31" s="26">
        <v>3</v>
      </c>
      <c r="E31" s="30">
        <v>9.9990000000000006</v>
      </c>
      <c r="F31" s="31">
        <v>5.05</v>
      </c>
      <c r="G31" s="32">
        <v>6.06</v>
      </c>
      <c r="H31" s="33">
        <f t="shared" si="1"/>
        <v>1.0099999999999998</v>
      </c>
      <c r="I31" s="34">
        <f t="shared" si="2"/>
        <v>0.10101010101010098</v>
      </c>
      <c r="J31" s="34">
        <f t="shared" si="3"/>
        <v>0.89898989898989901</v>
      </c>
      <c r="K31" s="34"/>
      <c r="L31" s="34"/>
      <c r="M31" s="34"/>
      <c r="N31" s="34"/>
      <c r="Q31" s="63"/>
      <c r="R31" s="63"/>
      <c r="S31" s="36">
        <v>3</v>
      </c>
      <c r="T31" s="34">
        <f t="shared" si="16"/>
        <v>9.904952476238113E-2</v>
      </c>
      <c r="U31" s="34">
        <f t="shared" si="16"/>
        <v>0.90095047523761884</v>
      </c>
    </row>
    <row r="32" spans="2:29" ht="15.75" customHeight="1" x14ac:dyDescent="0.2">
      <c r="B32" s="65" t="s">
        <v>17</v>
      </c>
      <c r="C32" s="67" t="s">
        <v>14</v>
      </c>
      <c r="D32" s="26">
        <v>1</v>
      </c>
      <c r="E32" s="30">
        <v>9.9962</v>
      </c>
      <c r="F32" s="31">
        <v>5.25</v>
      </c>
      <c r="G32" s="32">
        <v>6.83</v>
      </c>
      <c r="H32" s="33">
        <f t="shared" si="1"/>
        <v>1.58</v>
      </c>
      <c r="I32" s="34">
        <f t="shared" si="2"/>
        <v>0.15806006282387308</v>
      </c>
      <c r="J32" s="34">
        <f t="shared" si="3"/>
        <v>0.84193993717612692</v>
      </c>
      <c r="K32" s="34">
        <f t="shared" ref="K32" si="17">AVERAGE(I32:I34)</f>
        <v>0.15602217860070844</v>
      </c>
      <c r="L32" s="34">
        <f t="shared" ref="L32" si="18">_xlfn.STDEV.S(I32:I34)</f>
        <v>5.3733047438215336E-3</v>
      </c>
      <c r="M32" s="34">
        <f t="shared" ref="M32" si="19">AVERAGE(J32:J34)</f>
        <v>0.84397782139929145</v>
      </c>
      <c r="N32" s="34">
        <f t="shared" ref="N32" si="20">_xlfn.STDEV.S(J32:J34)</f>
        <v>5.3733047438215276E-3</v>
      </c>
      <c r="O32" s="42"/>
      <c r="Q32" s="63"/>
      <c r="R32" s="63" t="s">
        <v>109</v>
      </c>
      <c r="S32" s="36">
        <v>1</v>
      </c>
      <c r="T32" s="34">
        <f t="shared" ref="T32:U34" si="21">I26</f>
        <v>0.16608304152076039</v>
      </c>
      <c r="U32" s="34">
        <f t="shared" si="21"/>
        <v>0.83391695847923963</v>
      </c>
    </row>
    <row r="33" spans="2:21" x14ac:dyDescent="0.2">
      <c r="B33" s="66"/>
      <c r="C33" s="67"/>
      <c r="D33" s="26">
        <v>2</v>
      </c>
      <c r="E33" s="30">
        <v>10.004799999999999</v>
      </c>
      <c r="F33" s="31">
        <v>5.0999999999999996</v>
      </c>
      <c r="G33" s="32">
        <v>6.6</v>
      </c>
      <c r="H33" s="33">
        <f t="shared" si="1"/>
        <v>1.5</v>
      </c>
      <c r="I33" s="34">
        <f t="shared" si="2"/>
        <v>0.14992803454341916</v>
      </c>
      <c r="J33" s="34">
        <f t="shared" si="3"/>
        <v>0.85007196545658081</v>
      </c>
      <c r="K33" s="34">
        <f>AVERAGE(I35:I37)</f>
        <v>0.13136710970312448</v>
      </c>
      <c r="L33" s="34">
        <f>_xlfn.STDEV.S(I35:I37)</f>
        <v>1.3334368386189108E-2</v>
      </c>
      <c r="M33" s="34">
        <f>AVERAGE(J35:J37)</f>
        <v>0.86863289029687552</v>
      </c>
      <c r="N33" s="34">
        <f>_xlfn.STDEV.S(J35:J37)</f>
        <v>1.3334368386189106E-2</v>
      </c>
      <c r="O33" s="42"/>
      <c r="Q33" s="63"/>
      <c r="R33" s="63"/>
      <c r="S33" s="36">
        <v>2</v>
      </c>
      <c r="T33" s="34">
        <f t="shared" si="21"/>
        <v>0.17708854427213605</v>
      </c>
      <c r="U33" s="34">
        <f t="shared" si="21"/>
        <v>0.82291145572786395</v>
      </c>
    </row>
    <row r="34" spans="2:21" x14ac:dyDescent="0.2">
      <c r="B34" s="66"/>
      <c r="C34" s="67"/>
      <c r="D34" s="26">
        <v>3</v>
      </c>
      <c r="E34" s="30">
        <v>9.9951000000000008</v>
      </c>
      <c r="F34" s="31">
        <v>5.83</v>
      </c>
      <c r="G34" s="32">
        <v>7.43</v>
      </c>
      <c r="H34" s="33">
        <f t="shared" si="1"/>
        <v>1.5999999999999996</v>
      </c>
      <c r="I34" s="34">
        <f t="shared" si="2"/>
        <v>0.16007843843483302</v>
      </c>
      <c r="J34" s="34">
        <f t="shared" si="3"/>
        <v>0.83992156156516695</v>
      </c>
      <c r="K34" s="34">
        <f>AVERAGE(I38:I40)</f>
        <v>0.12996209403607567</v>
      </c>
      <c r="L34" s="34">
        <f>_xlfn.STDEV.S(I38:I40)</f>
        <v>5.2974157195307663E-3</v>
      </c>
      <c r="M34" s="34">
        <f>AVERAGE(J38:J40)</f>
        <v>0.87003790596392427</v>
      </c>
      <c r="N34" s="34">
        <f>_xlfn.STDEV.S(J38:J40)</f>
        <v>5.2974157195307551E-3</v>
      </c>
      <c r="O34" s="42"/>
      <c r="Q34" s="63"/>
      <c r="R34" s="63"/>
      <c r="S34" s="36">
        <v>3</v>
      </c>
      <c r="T34" s="34">
        <f t="shared" si="21"/>
        <v>0.16900000000000004</v>
      </c>
      <c r="U34" s="34">
        <f t="shared" si="21"/>
        <v>0.83099999999999996</v>
      </c>
    </row>
    <row r="35" spans="2:21" x14ac:dyDescent="0.2">
      <c r="B35" s="66"/>
      <c r="C35" s="67" t="s">
        <v>10</v>
      </c>
      <c r="D35" s="26">
        <v>1</v>
      </c>
      <c r="E35" s="30">
        <v>9.9983000000000004</v>
      </c>
      <c r="F35" s="31">
        <v>6.24</v>
      </c>
      <c r="G35" s="32">
        <v>7.44</v>
      </c>
      <c r="H35" s="33">
        <f t="shared" si="1"/>
        <v>1.2000000000000002</v>
      </c>
      <c r="I35" s="34">
        <f t="shared" si="2"/>
        <v>0.12002040346858968</v>
      </c>
      <c r="J35" s="34">
        <f t="shared" si="3"/>
        <v>0.87997959653141034</v>
      </c>
      <c r="K35" s="34">
        <f>AVERAGE(I41:I43)</f>
        <v>0.16000766849225304</v>
      </c>
      <c r="L35" s="34">
        <f>_xlfn.STDEV.S(I41:I43)</f>
        <v>9.9919145098364189E-3</v>
      </c>
      <c r="M35" s="34">
        <f>AVERAGE(J41:J43)</f>
        <v>0.83999233150774699</v>
      </c>
      <c r="N35" s="34">
        <f>_xlfn.STDEV.S(J41:J43)</f>
        <v>9.9919145098364328E-3</v>
      </c>
      <c r="O35" s="42"/>
      <c r="Q35" s="63"/>
      <c r="R35" s="63" t="s">
        <v>108</v>
      </c>
      <c r="S35" s="36">
        <v>1</v>
      </c>
      <c r="T35" s="34">
        <f t="shared" ref="T35:U37" si="22">I41</f>
        <v>0.16998980061196328</v>
      </c>
      <c r="U35" s="34">
        <f t="shared" si="22"/>
        <v>0.83001019938803666</v>
      </c>
    </row>
    <row r="36" spans="2:21" x14ac:dyDescent="0.2">
      <c r="B36" s="66"/>
      <c r="C36" s="67"/>
      <c r="D36" s="26">
        <v>2</v>
      </c>
      <c r="E36" s="30">
        <v>9.9978999999999996</v>
      </c>
      <c r="F36" s="31">
        <v>5.33</v>
      </c>
      <c r="G36" s="32">
        <v>6.61</v>
      </c>
      <c r="H36" s="33">
        <f t="shared" si="1"/>
        <v>1.2800000000000002</v>
      </c>
      <c r="I36" s="34">
        <f t="shared" si="2"/>
        <v>0.12802688564598569</v>
      </c>
      <c r="J36" s="34">
        <f t="shared" si="3"/>
        <v>0.87197311435401437</v>
      </c>
      <c r="K36" s="34">
        <f>AVERAGE(I44:I46)</f>
        <v>9.7007184248896774E-2</v>
      </c>
      <c r="L36" s="34">
        <f>_xlfn.STDEV.S(I44:I46)</f>
        <v>9.1476891373721194E-3</v>
      </c>
      <c r="M36" s="34">
        <f>AVERAGE(J44:J46)</f>
        <v>0.90299281575110324</v>
      </c>
      <c r="N36" s="34">
        <f>_xlfn.STDEV.S(J44:J46)</f>
        <v>9.1476891373721298E-3</v>
      </c>
      <c r="O36" s="42"/>
      <c r="Q36" s="63"/>
      <c r="R36" s="63"/>
      <c r="S36" s="36">
        <v>2</v>
      </c>
      <c r="T36" s="34">
        <f t="shared" si="22"/>
        <v>0.16002720462478617</v>
      </c>
      <c r="U36" s="34">
        <f t="shared" si="22"/>
        <v>0.83997279537521385</v>
      </c>
    </row>
    <row r="37" spans="2:21" x14ac:dyDescent="0.2">
      <c r="B37" s="66"/>
      <c r="C37" s="67"/>
      <c r="D37" s="26">
        <v>3</v>
      </c>
      <c r="E37" s="30">
        <v>9.9962999999999997</v>
      </c>
      <c r="F37" s="31">
        <v>5.94</v>
      </c>
      <c r="G37" s="32">
        <v>7.4</v>
      </c>
      <c r="H37" s="33">
        <f t="shared" si="1"/>
        <v>1.46</v>
      </c>
      <c r="I37" s="34">
        <f t="shared" si="2"/>
        <v>0.14605403999479807</v>
      </c>
      <c r="J37" s="34">
        <f t="shared" si="3"/>
        <v>0.85394596000520195</v>
      </c>
      <c r="K37" s="34"/>
      <c r="L37" s="34"/>
      <c r="M37" s="34"/>
      <c r="Q37" s="63"/>
      <c r="R37" s="63"/>
      <c r="S37" s="36">
        <v>3</v>
      </c>
      <c r="T37" s="34">
        <f t="shared" si="22"/>
        <v>0.15000600024000962</v>
      </c>
      <c r="U37" s="34">
        <f t="shared" si="22"/>
        <v>0.84999399975999035</v>
      </c>
    </row>
    <row r="38" spans="2:21" x14ac:dyDescent="0.2">
      <c r="B38" s="66"/>
      <c r="C38" s="67" t="s">
        <v>11</v>
      </c>
      <c r="D38" s="26">
        <v>1</v>
      </c>
      <c r="E38" s="30">
        <v>10.004</v>
      </c>
      <c r="F38" s="31">
        <v>5.15</v>
      </c>
      <c r="G38" s="32">
        <v>6.39</v>
      </c>
      <c r="H38" s="33">
        <f t="shared" si="1"/>
        <v>1.2399999999999993</v>
      </c>
      <c r="I38" s="34">
        <f t="shared" si="2"/>
        <v>0.12395041983206712</v>
      </c>
      <c r="J38" s="34">
        <f t="shared" si="3"/>
        <v>0.87604958016793288</v>
      </c>
      <c r="K38" s="34"/>
      <c r="L38" s="34"/>
      <c r="M38" s="34"/>
      <c r="Q38" s="63" t="s">
        <v>114</v>
      </c>
      <c r="R38" s="63" t="s">
        <v>15</v>
      </c>
      <c r="S38" s="36">
        <v>1</v>
      </c>
      <c r="T38" s="34">
        <f t="shared" ref="T38:U40" si="23">I14</f>
        <v>7.8968412634946028E-2</v>
      </c>
      <c r="U38" s="34">
        <f t="shared" si="23"/>
        <v>0.92103158736505397</v>
      </c>
    </row>
    <row r="39" spans="2:21" x14ac:dyDescent="0.2">
      <c r="B39" s="66"/>
      <c r="C39" s="67"/>
      <c r="D39" s="26">
        <v>2</v>
      </c>
      <c r="E39" s="30">
        <v>10.004</v>
      </c>
      <c r="F39" s="31">
        <v>5.73</v>
      </c>
      <c r="G39" s="32">
        <v>7.07</v>
      </c>
      <c r="H39" s="33">
        <f t="shared" si="1"/>
        <v>1.3399999999999999</v>
      </c>
      <c r="I39" s="34">
        <f t="shared" si="2"/>
        <v>0.13394642143142743</v>
      </c>
      <c r="J39" s="34">
        <f t="shared" si="3"/>
        <v>0.86605357856857257</v>
      </c>
      <c r="K39" s="34"/>
      <c r="L39" s="34"/>
      <c r="M39" s="34"/>
      <c r="Q39" s="63"/>
      <c r="R39" s="63"/>
      <c r="S39" s="36">
        <v>2</v>
      </c>
      <c r="T39" s="34">
        <f t="shared" si="23"/>
        <v>8.8044022011005502E-2</v>
      </c>
      <c r="U39" s="34">
        <f t="shared" si="23"/>
        <v>0.91195597798899453</v>
      </c>
    </row>
    <row r="40" spans="2:21" x14ac:dyDescent="0.2">
      <c r="B40" s="66"/>
      <c r="C40" s="67"/>
      <c r="D40" s="26">
        <v>3</v>
      </c>
      <c r="E40" s="30">
        <v>10.0008</v>
      </c>
      <c r="F40" s="31">
        <v>5.67</v>
      </c>
      <c r="G40" s="32">
        <v>6.99</v>
      </c>
      <c r="H40" s="33">
        <f t="shared" si="1"/>
        <v>1.3200000000000003</v>
      </c>
      <c r="I40" s="34">
        <f t="shared" si="2"/>
        <v>0.13198944084473246</v>
      </c>
      <c r="J40" s="34">
        <f t="shared" si="3"/>
        <v>0.86801055915526759</v>
      </c>
      <c r="K40" s="34"/>
      <c r="L40" s="34"/>
      <c r="M40" s="34"/>
      <c r="Q40" s="63"/>
      <c r="R40" s="63"/>
      <c r="S40" s="36">
        <v>3</v>
      </c>
      <c r="T40" s="34">
        <f t="shared" si="23"/>
        <v>9.9019803960792185E-2</v>
      </c>
      <c r="U40" s="34">
        <f t="shared" si="23"/>
        <v>0.90098019603920787</v>
      </c>
    </row>
    <row r="41" spans="2:21" x14ac:dyDescent="0.2">
      <c r="B41" s="66"/>
      <c r="C41" s="67" t="s">
        <v>12</v>
      </c>
      <c r="D41" s="26">
        <v>1</v>
      </c>
      <c r="E41" s="30">
        <v>10.0006</v>
      </c>
      <c r="F41" s="31">
        <v>5.28</v>
      </c>
      <c r="G41" s="32">
        <v>6.98</v>
      </c>
      <c r="H41" s="33">
        <f t="shared" si="1"/>
        <v>1.7000000000000002</v>
      </c>
      <c r="I41" s="34">
        <f t="shared" si="2"/>
        <v>0.16998980061196328</v>
      </c>
      <c r="J41" s="34">
        <f t="shared" si="3"/>
        <v>0.83001019938803666</v>
      </c>
      <c r="K41" s="34"/>
      <c r="L41" s="34"/>
      <c r="M41" s="34"/>
      <c r="Q41" s="63"/>
      <c r="R41" s="63" t="s">
        <v>107</v>
      </c>
      <c r="S41" s="36">
        <v>1</v>
      </c>
      <c r="T41" s="34">
        <f t="shared" ref="T41:U43" si="24">I29</f>
        <v>0.10795681727309077</v>
      </c>
      <c r="U41" s="34">
        <f t="shared" si="24"/>
        <v>0.89204318272690919</v>
      </c>
    </row>
    <row r="42" spans="2:21" x14ac:dyDescent="0.2">
      <c r="B42" s="66"/>
      <c r="C42" s="67"/>
      <c r="D42" s="26">
        <v>2</v>
      </c>
      <c r="E42" s="30">
        <v>9.9983000000000004</v>
      </c>
      <c r="F42" s="31">
        <v>5.73</v>
      </c>
      <c r="G42" s="32">
        <v>7.33</v>
      </c>
      <c r="H42" s="33">
        <f t="shared" si="1"/>
        <v>1.5999999999999996</v>
      </c>
      <c r="I42" s="34">
        <f t="shared" si="2"/>
        <v>0.16002720462478617</v>
      </c>
      <c r="J42" s="34">
        <f t="shared" si="3"/>
        <v>0.83997279537521385</v>
      </c>
      <c r="K42" s="34"/>
      <c r="L42" s="34"/>
      <c r="M42" s="34"/>
      <c r="Q42" s="63"/>
      <c r="R42" s="63"/>
      <c r="S42" s="36">
        <v>2</v>
      </c>
      <c r="T42" s="34">
        <f t="shared" si="24"/>
        <v>9.9990000999900019E-2</v>
      </c>
      <c r="U42" s="34">
        <f t="shared" si="24"/>
        <v>0.90000999900010004</v>
      </c>
    </row>
    <row r="43" spans="2:21" x14ac:dyDescent="0.2">
      <c r="B43" s="66"/>
      <c r="C43" s="67"/>
      <c r="D43" s="26">
        <v>3</v>
      </c>
      <c r="E43" s="30">
        <v>9.9995999999999992</v>
      </c>
      <c r="F43" s="31">
        <v>5.04</v>
      </c>
      <c r="G43" s="32">
        <v>6.54</v>
      </c>
      <c r="H43" s="33">
        <f t="shared" si="1"/>
        <v>1.5</v>
      </c>
      <c r="I43" s="34">
        <f t="shared" si="2"/>
        <v>0.15000600024000962</v>
      </c>
      <c r="J43" s="34">
        <f t="shared" si="3"/>
        <v>0.84999399975999035</v>
      </c>
      <c r="K43" s="34"/>
      <c r="L43" s="34"/>
      <c r="M43" s="34"/>
      <c r="Q43" s="63"/>
      <c r="R43" s="63"/>
      <c r="S43" s="36">
        <v>3</v>
      </c>
      <c r="T43" s="34">
        <f t="shared" si="24"/>
        <v>0.10101010101010098</v>
      </c>
      <c r="U43" s="34">
        <f t="shared" si="24"/>
        <v>0.89898989898989901</v>
      </c>
    </row>
    <row r="44" spans="2:21" x14ac:dyDescent="0.2">
      <c r="B44" s="66"/>
      <c r="C44" s="67" t="s">
        <v>13</v>
      </c>
      <c r="D44" s="26">
        <v>1</v>
      </c>
      <c r="E44" s="30">
        <v>9.9963999999999995</v>
      </c>
      <c r="F44" s="31">
        <v>6.27</v>
      </c>
      <c r="G44" s="32">
        <v>7.14</v>
      </c>
      <c r="H44" s="33">
        <f t="shared" si="1"/>
        <v>0.87000000000000011</v>
      </c>
      <c r="I44" s="34">
        <f t="shared" si="2"/>
        <v>8.7031331279260549E-2</v>
      </c>
      <c r="J44" s="34">
        <f t="shared" si="3"/>
        <v>0.91296866872073945</v>
      </c>
      <c r="K44" s="34"/>
      <c r="L44" s="34"/>
      <c r="M44" s="34"/>
      <c r="Q44" s="63"/>
      <c r="R44" s="63" t="s">
        <v>108</v>
      </c>
      <c r="S44" s="36">
        <v>1</v>
      </c>
      <c r="T44" s="34">
        <f t="shared" ref="T44:U46" si="25">I44</f>
        <v>8.7031331279260549E-2</v>
      </c>
      <c r="U44" s="34">
        <f t="shared" si="25"/>
        <v>0.91296866872073945</v>
      </c>
    </row>
    <row r="45" spans="2:21" x14ac:dyDescent="0.2">
      <c r="B45" s="66"/>
      <c r="C45" s="67"/>
      <c r="D45" s="26">
        <v>2</v>
      </c>
      <c r="E45" s="30">
        <v>9.9998000000000005</v>
      </c>
      <c r="F45" s="31">
        <v>5.46</v>
      </c>
      <c r="G45" s="32">
        <v>6.51</v>
      </c>
      <c r="H45" s="33">
        <f t="shared" si="1"/>
        <v>1.0499999999999998</v>
      </c>
      <c r="I45" s="34">
        <f t="shared" si="2"/>
        <v>0.10500210004200082</v>
      </c>
      <c r="J45" s="34">
        <f t="shared" si="3"/>
        <v>0.89499789995799917</v>
      </c>
      <c r="K45" s="34"/>
      <c r="L45" s="34"/>
      <c r="M45" s="34"/>
      <c r="Q45" s="63"/>
      <c r="R45" s="63"/>
      <c r="S45" s="36">
        <v>2</v>
      </c>
      <c r="T45" s="34">
        <f t="shared" si="25"/>
        <v>0.10500210004200082</v>
      </c>
      <c r="U45" s="34">
        <f t="shared" si="25"/>
        <v>0.89499789995799917</v>
      </c>
    </row>
    <row r="46" spans="2:21" x14ac:dyDescent="0.2">
      <c r="B46" s="66"/>
      <c r="C46" s="67"/>
      <c r="D46" s="26">
        <v>3</v>
      </c>
      <c r="E46" s="30">
        <v>10.001200000000001</v>
      </c>
      <c r="F46" s="31">
        <v>4.8499999999999996</v>
      </c>
      <c r="G46" s="32">
        <v>5.84</v>
      </c>
      <c r="H46" s="33">
        <f t="shared" si="1"/>
        <v>0.99000000000000021</v>
      </c>
      <c r="I46" s="34">
        <f t="shared" si="2"/>
        <v>9.8988121425428968E-2</v>
      </c>
      <c r="J46" s="34">
        <f t="shared" si="3"/>
        <v>0.90101187857457099</v>
      </c>
      <c r="K46" s="34"/>
      <c r="L46" s="34"/>
      <c r="M46" s="34"/>
      <c r="Q46" s="63"/>
      <c r="R46" s="63"/>
      <c r="S46" s="36">
        <v>3</v>
      </c>
      <c r="T46" s="34">
        <f t="shared" si="25"/>
        <v>9.8988121425428968E-2</v>
      </c>
      <c r="U46" s="34">
        <f t="shared" si="25"/>
        <v>0.90101187857457099</v>
      </c>
    </row>
    <row r="47" spans="2:21" x14ac:dyDescent="0.2">
      <c r="B47" s="29"/>
      <c r="C47" s="29"/>
      <c r="D47" s="27"/>
    </row>
    <row r="48" spans="2:21" x14ac:dyDescent="0.2">
      <c r="B48" s="29"/>
      <c r="C48" s="29"/>
      <c r="D48" s="27"/>
    </row>
    <row r="49" spans="2:4" x14ac:dyDescent="0.2">
      <c r="B49" s="29"/>
      <c r="C49" s="29"/>
    </row>
    <row r="50" spans="2:4" x14ac:dyDescent="0.2">
      <c r="B50" s="29"/>
      <c r="C50" s="29"/>
      <c r="D50" s="27"/>
    </row>
  </sheetData>
  <mergeCells count="40">
    <mergeCell ref="C38:C40"/>
    <mergeCell ref="C41:C43"/>
    <mergeCell ref="C44:C46"/>
    <mergeCell ref="B17:B31"/>
    <mergeCell ref="C17:C19"/>
    <mergeCell ref="C20:C22"/>
    <mergeCell ref="C23:C25"/>
    <mergeCell ref="C26:C28"/>
    <mergeCell ref="C29:C31"/>
    <mergeCell ref="B2:B16"/>
    <mergeCell ref="C2:C4"/>
    <mergeCell ref="C5:C7"/>
    <mergeCell ref="R38:R40"/>
    <mergeCell ref="R41:R43"/>
    <mergeCell ref="Q20:Q28"/>
    <mergeCell ref="Q29:Q37"/>
    <mergeCell ref="Q38:Q46"/>
    <mergeCell ref="Q11:Q19"/>
    <mergeCell ref="C8:C10"/>
    <mergeCell ref="C11:C13"/>
    <mergeCell ref="C14:C16"/>
    <mergeCell ref="Q2:Q10"/>
    <mergeCell ref="B32:B46"/>
    <mergeCell ref="C32:C34"/>
    <mergeCell ref="C35:C37"/>
    <mergeCell ref="R44:R46"/>
    <mergeCell ref="R35:R37"/>
    <mergeCell ref="R32:R34"/>
    <mergeCell ref="V1:AA1"/>
    <mergeCell ref="AC1:AH1"/>
    <mergeCell ref="R14:R16"/>
    <mergeCell ref="R11:R13"/>
    <mergeCell ref="R8:R10"/>
    <mergeCell ref="R5:R7"/>
    <mergeCell ref="R2:R4"/>
    <mergeCell ref="R29:R31"/>
    <mergeCell ref="R26:R28"/>
    <mergeCell ref="R23:R25"/>
    <mergeCell ref="R20:R22"/>
    <mergeCell ref="R17:R19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0"/>
  <sheetViews>
    <sheetView tabSelected="1" topLeftCell="R1" zoomScaleNormal="100" workbookViewId="0">
      <selection activeCell="AF30" sqref="AF30"/>
    </sheetView>
  </sheetViews>
  <sheetFormatPr defaultColWidth="8.875" defaultRowHeight="15.75" x14ac:dyDescent="0.2"/>
  <cols>
    <col min="1" max="1" width="23.5" style="2" customWidth="1"/>
    <col min="2" max="2" width="18.25" style="44" customWidth="1"/>
    <col min="3" max="3" width="15.625" style="44" customWidth="1"/>
    <col min="4" max="4" width="11.125" style="44" customWidth="1"/>
    <col min="5" max="5" width="15.125" style="44" customWidth="1"/>
    <col min="6" max="6" width="15.5" style="44" customWidth="1"/>
    <col min="7" max="7" width="13.25" style="44" customWidth="1"/>
    <col min="8" max="8" width="14.75" style="44" customWidth="1"/>
    <col min="9" max="9" width="24.625" style="47" customWidth="1"/>
    <col min="10" max="10" width="19.125" style="44" customWidth="1"/>
    <col min="11" max="12" width="11.125" style="44" customWidth="1"/>
    <col min="13" max="13" width="14.125" style="44" customWidth="1"/>
    <col min="14" max="14" width="10.375" style="44" customWidth="1"/>
    <col min="15" max="15" width="10.25" style="46" customWidth="1"/>
    <col min="16" max="16" width="10.25" style="50" customWidth="1"/>
    <col min="17" max="17" width="19.875" style="50" customWidth="1"/>
    <col min="18" max="18" width="21.25" style="46" customWidth="1"/>
    <col min="19" max="19" width="22.5" style="46" customWidth="1"/>
    <col min="20" max="20" width="10.25" style="46" customWidth="1"/>
    <col min="21" max="21" width="20.125" style="46" customWidth="1"/>
    <col min="22" max="22" width="12.5" style="50" customWidth="1"/>
    <col min="23" max="23" width="10.25" style="50" customWidth="1"/>
    <col min="24" max="24" width="12.875" style="50" customWidth="1"/>
    <col min="25" max="25" width="10.25" style="50" customWidth="1"/>
    <col min="26" max="26" width="13.75" style="50" customWidth="1"/>
    <col min="27" max="27" width="10.25" style="50" customWidth="1"/>
    <col min="28" max="28" width="16.5" style="2" customWidth="1"/>
    <col min="29" max="29" width="13.5" style="44" customWidth="1"/>
    <col min="30" max="35" width="9" style="44" bestFit="1" customWidth="1"/>
    <col min="36" max="16384" width="8.875" style="45"/>
  </cols>
  <sheetData>
    <row r="1" spans="1:35" s="14" customFormat="1" ht="55.5" customHeight="1" x14ac:dyDescent="0.2">
      <c r="A1" s="8" t="s">
        <v>68</v>
      </c>
      <c r="B1" s="9" t="s">
        <v>26</v>
      </c>
      <c r="C1" s="9" t="s">
        <v>27</v>
      </c>
      <c r="D1" s="9" t="s">
        <v>28</v>
      </c>
      <c r="E1" s="9" t="s">
        <v>29</v>
      </c>
      <c r="F1" s="9" t="s">
        <v>77</v>
      </c>
      <c r="G1" s="9" t="s">
        <v>78</v>
      </c>
      <c r="H1" s="9" t="s">
        <v>86</v>
      </c>
      <c r="I1" s="9" t="s">
        <v>88</v>
      </c>
      <c r="J1" s="16" t="s">
        <v>80</v>
      </c>
      <c r="K1" s="16" t="s">
        <v>33</v>
      </c>
      <c r="L1" s="16"/>
      <c r="M1" s="9" t="s">
        <v>27</v>
      </c>
      <c r="N1" s="9" t="s">
        <v>26</v>
      </c>
      <c r="O1" s="11" t="s">
        <v>79</v>
      </c>
      <c r="P1" s="11" t="s">
        <v>87</v>
      </c>
      <c r="Q1" s="7" t="s">
        <v>91</v>
      </c>
      <c r="R1" s="9" t="s">
        <v>118</v>
      </c>
      <c r="S1" s="7" t="s">
        <v>119</v>
      </c>
      <c r="T1" s="11" t="s">
        <v>92</v>
      </c>
      <c r="U1" s="9" t="s">
        <v>89</v>
      </c>
      <c r="V1" s="9" t="s">
        <v>94</v>
      </c>
      <c r="W1" s="7" t="s">
        <v>95</v>
      </c>
      <c r="X1" s="9" t="s">
        <v>97</v>
      </c>
      <c r="Y1" s="7" t="s">
        <v>98</v>
      </c>
      <c r="Z1" s="9" t="s">
        <v>99</v>
      </c>
      <c r="AA1" s="19" t="s">
        <v>100</v>
      </c>
      <c r="AB1" s="8" t="s">
        <v>101</v>
      </c>
      <c r="AC1" s="11" t="s">
        <v>93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3"/>
    </row>
    <row r="2" spans="1:35" x14ac:dyDescent="0.2">
      <c r="B2" s="72" t="s">
        <v>115</v>
      </c>
      <c r="C2" s="71" t="s">
        <v>0</v>
      </c>
      <c r="D2" s="44">
        <v>1</v>
      </c>
      <c r="E2" s="46">
        <v>0.5</v>
      </c>
      <c r="F2" s="47">
        <v>1</v>
      </c>
      <c r="G2" s="47">
        <v>11.6</v>
      </c>
      <c r="H2" s="47">
        <f>G2-F2</f>
        <v>10.6</v>
      </c>
      <c r="I2" s="47">
        <f>0.8*5/$E$47*($E$47-H2)*0.001*3*1.01/E2*1000</f>
        <v>10.787434554973821</v>
      </c>
      <c r="J2" s="70">
        <f>AVERAGE(I2:I4)</f>
        <v>11.295078534031411</v>
      </c>
      <c r="K2" s="70">
        <f>_xlfn.STDEV.S(I2:I4)</f>
        <v>0.45758409904317793</v>
      </c>
      <c r="L2" s="48"/>
      <c r="M2" s="69" t="s">
        <v>0</v>
      </c>
      <c r="N2" s="69" t="s">
        <v>15</v>
      </c>
      <c r="O2" s="21">
        <f>I2</f>
        <v>10.787434554973821</v>
      </c>
      <c r="P2" s="69">
        <f>'after harvest in 2016'!K2</f>
        <v>0.12029535065867036</v>
      </c>
      <c r="Q2" s="69">
        <v>6.1265340915621636</v>
      </c>
      <c r="R2" s="21">
        <f>O2*P2</f>
        <v>1.2976782224980334</v>
      </c>
      <c r="S2" s="21">
        <f>Q2-R2</f>
        <v>4.8288558690641299</v>
      </c>
      <c r="T2" s="21">
        <f>1-P2</f>
        <v>0.87970464934132964</v>
      </c>
      <c r="U2" s="21">
        <f>S2/T2</f>
        <v>5.4891785244964764</v>
      </c>
      <c r="V2" s="69">
        <f>AVERAGE(R2:R4)</f>
        <v>1.3587454329685291</v>
      </c>
      <c r="W2" s="69">
        <f>_xlfn.STDEV.S(R2:R4)</f>
        <v>5.5045239650230837E-2</v>
      </c>
      <c r="X2" s="69">
        <f>AVERAGE(S2:S4)</f>
        <v>4.7677886585936342</v>
      </c>
      <c r="Y2" s="69">
        <f>_xlfn.STDEV.S(S2:S4)</f>
        <v>5.504523965023065E-2</v>
      </c>
      <c r="Z2" s="69">
        <f>AVERAGE(U2:U4)</f>
        <v>5.4197606687238382</v>
      </c>
      <c r="AA2" s="69">
        <f>_xlfn.STDEV.S(U2:U4)</f>
        <v>6.2572409605252677E-2</v>
      </c>
      <c r="AB2" s="21"/>
      <c r="AC2" s="2" t="s">
        <v>15</v>
      </c>
      <c r="AD2" s="47">
        <f>V2</f>
        <v>1.3587454329685291</v>
      </c>
      <c r="AE2" s="47">
        <f>V11</f>
        <v>1.0422331401753804</v>
      </c>
      <c r="AF2" s="47">
        <f>V20</f>
        <v>0.58858744049242517</v>
      </c>
      <c r="AG2" s="47">
        <f>V29</f>
        <v>0.23681795267707548</v>
      </c>
      <c r="AH2" s="47">
        <f>V38</f>
        <v>0.10121985807096623</v>
      </c>
    </row>
    <row r="3" spans="1:35" x14ac:dyDescent="0.2">
      <c r="B3" s="71"/>
      <c r="C3" s="71"/>
      <c r="D3" s="44">
        <v>2</v>
      </c>
      <c r="E3" s="46">
        <v>0.5</v>
      </c>
      <c r="F3" s="47">
        <v>11.6</v>
      </c>
      <c r="G3" s="47">
        <v>21.5</v>
      </c>
      <c r="H3" s="47">
        <f t="shared" ref="H3:H46" si="0">G3-F3</f>
        <v>9.9</v>
      </c>
      <c r="I3" s="47">
        <f t="shared" ref="I3:I46" si="1">0.8*5/$E$47*($E$47-H3)*0.001*3*1.01/E3*1000</f>
        <v>11.675811518324606</v>
      </c>
      <c r="J3" s="70"/>
      <c r="K3" s="70"/>
      <c r="L3" s="48"/>
      <c r="M3" s="69"/>
      <c r="N3" s="69"/>
      <c r="O3" s="21">
        <f t="shared" ref="O3:O4" si="2">I3</f>
        <v>11.675811518324606</v>
      </c>
      <c r="P3" s="69"/>
      <c r="Q3" s="69"/>
      <c r="R3" s="21">
        <f>O3*P2</f>
        <v>1.4045458408214009</v>
      </c>
      <c r="S3" s="21">
        <f>Q2-R3</f>
        <v>4.7219882507407629</v>
      </c>
      <c r="T3" s="21">
        <f>1-P2</f>
        <v>0.87970464934132964</v>
      </c>
      <c r="U3" s="21">
        <f t="shared" ref="U3:U46" si="3">S3/T3</f>
        <v>5.3676972768943596</v>
      </c>
      <c r="V3" s="69"/>
      <c r="W3" s="69"/>
      <c r="X3" s="69"/>
      <c r="Y3" s="69"/>
      <c r="Z3" s="69"/>
      <c r="AA3" s="69"/>
      <c r="AB3" s="21"/>
      <c r="AC3" s="2" t="s">
        <v>16</v>
      </c>
      <c r="AD3" s="47">
        <f>V5</f>
        <v>1.3208883433882963</v>
      </c>
      <c r="AE3" s="47">
        <f>V14</f>
        <v>1.5101877905021659</v>
      </c>
      <c r="AF3" s="47">
        <f>V23</f>
        <v>0.69059305725079323</v>
      </c>
      <c r="AG3" s="47">
        <f>V32</f>
        <v>0.64915153056228336</v>
      </c>
      <c r="AH3" s="47">
        <f>V41</f>
        <v>6.1011050670615026E-2</v>
      </c>
    </row>
    <row r="4" spans="1:35" x14ac:dyDescent="0.2">
      <c r="B4" s="71"/>
      <c r="C4" s="71"/>
      <c r="D4" s="44">
        <v>3</v>
      </c>
      <c r="E4" s="46">
        <v>0.5</v>
      </c>
      <c r="F4" s="47">
        <v>21.5</v>
      </c>
      <c r="G4" s="47">
        <v>31.6</v>
      </c>
      <c r="H4" s="47">
        <f t="shared" si="0"/>
        <v>10.100000000000001</v>
      </c>
      <c r="I4" s="47">
        <f t="shared" si="1"/>
        <v>11.421989528795807</v>
      </c>
      <c r="J4" s="70"/>
      <c r="K4" s="70"/>
      <c r="L4" s="48"/>
      <c r="M4" s="69"/>
      <c r="N4" s="69"/>
      <c r="O4" s="21">
        <f t="shared" si="2"/>
        <v>11.421989528795807</v>
      </c>
      <c r="P4" s="69"/>
      <c r="Q4" s="69"/>
      <c r="R4" s="21">
        <f>O4*P2</f>
        <v>1.3740122355861526</v>
      </c>
      <c r="S4" s="21">
        <f>Q2-R4</f>
        <v>4.7525218559760107</v>
      </c>
      <c r="T4" s="21">
        <f>1-P2</f>
        <v>0.87970464934132964</v>
      </c>
      <c r="U4" s="21">
        <f t="shared" si="3"/>
        <v>5.4024062047806787</v>
      </c>
      <c r="V4" s="69"/>
      <c r="W4" s="69"/>
      <c r="X4" s="69"/>
      <c r="Y4" s="69"/>
      <c r="Z4" s="69"/>
      <c r="AA4" s="69"/>
      <c r="AB4" s="21"/>
      <c r="AC4" s="2" t="s">
        <v>17</v>
      </c>
      <c r="AD4" s="47">
        <f>V8</f>
        <v>1.5182786631588219</v>
      </c>
      <c r="AE4" s="47">
        <f>V17</f>
        <v>1.3725746774298984</v>
      </c>
      <c r="AF4" s="47">
        <f>V26</f>
        <v>0.66515254067502316</v>
      </c>
      <c r="AG4" s="47">
        <f>V35</f>
        <v>0.43304121596845585</v>
      </c>
      <c r="AH4" s="47">
        <f>V44</f>
        <v>0.13947615727766635</v>
      </c>
    </row>
    <row r="5" spans="1:35" x14ac:dyDescent="0.2">
      <c r="B5" s="71"/>
      <c r="C5" s="71" t="s">
        <v>5</v>
      </c>
      <c r="D5" s="44">
        <v>1</v>
      </c>
      <c r="E5" s="46">
        <v>0.499</v>
      </c>
      <c r="F5" s="47">
        <v>1.6</v>
      </c>
      <c r="G5" s="47">
        <v>13.4</v>
      </c>
      <c r="H5" s="47">
        <f t="shared" si="0"/>
        <v>11.8</v>
      </c>
      <c r="I5" s="47">
        <f t="shared" si="1"/>
        <v>9.2830687553116693</v>
      </c>
      <c r="J5" s="70">
        <f t="shared" ref="J5" si="4">AVERAGE(I5:I7)</f>
        <v>9.1435507103284959</v>
      </c>
      <c r="K5" s="70">
        <f t="shared" ref="K5" si="5">_xlfn.STDEV.S(I5:I7)</f>
        <v>0.21037660562713012</v>
      </c>
      <c r="L5" s="48"/>
      <c r="M5" s="69"/>
      <c r="N5" s="69" t="s">
        <v>16</v>
      </c>
      <c r="O5" s="21">
        <f>I17</f>
        <v>10.512587390663699</v>
      </c>
      <c r="P5" s="69">
        <f>'after harvest in 2016'!K17</f>
        <v>0.12632947057995947</v>
      </c>
      <c r="Q5" s="69">
        <v>5.2197688219161362</v>
      </c>
      <c r="R5" s="21">
        <f>O5*P5</f>
        <v>1.3280495994881025</v>
      </c>
      <c r="S5" s="21">
        <f>Q5-R5</f>
        <v>3.8917192224280335</v>
      </c>
      <c r="T5" s="21">
        <f>1-P5</f>
        <v>0.87367052942004053</v>
      </c>
      <c r="U5" s="21">
        <f t="shared" si="3"/>
        <v>4.4544471758838338</v>
      </c>
      <c r="V5" s="69">
        <f t="shared" ref="V5" si="6">AVERAGE(R5:R7)</f>
        <v>1.3208883433882963</v>
      </c>
      <c r="W5" s="69">
        <f t="shared" ref="W5" si="7">_xlfn.STDEV.S(R5:R7)</f>
        <v>4.8591584984604808E-2</v>
      </c>
      <c r="X5" s="69">
        <f t="shared" ref="X5" si="8">AVERAGE(S5:S7)</f>
        <v>3.8988804785278397</v>
      </c>
      <c r="Y5" s="69">
        <f t="shared" ref="Y5" si="9">_xlfn.STDEV.S(S5:S7)</f>
        <v>4.8591584984604724E-2</v>
      </c>
      <c r="Z5" s="69">
        <f t="shared" ref="Z5" si="10">AVERAGE(U5:U7)</f>
        <v>4.4626439226649799</v>
      </c>
      <c r="AA5" s="69">
        <f t="shared" ref="AA5" si="11">_xlfn.STDEV.S(U5:U7)</f>
        <v>5.5617745303668434E-2</v>
      </c>
      <c r="AB5" s="21"/>
      <c r="AC5" s="4" t="s">
        <v>102</v>
      </c>
    </row>
    <row r="6" spans="1:35" x14ac:dyDescent="0.2">
      <c r="B6" s="71"/>
      <c r="C6" s="71"/>
      <c r="D6" s="44">
        <v>2</v>
      </c>
      <c r="E6" s="46">
        <v>0.501</v>
      </c>
      <c r="F6" s="47">
        <v>13.4</v>
      </c>
      <c r="G6" s="47">
        <v>25.2</v>
      </c>
      <c r="H6" s="47">
        <f>G6-F6</f>
        <v>11.799999999999999</v>
      </c>
      <c r="I6" s="47">
        <f t="shared" si="1"/>
        <v>9.2460105966078334</v>
      </c>
      <c r="J6" s="70"/>
      <c r="K6" s="70"/>
      <c r="L6" s="48"/>
      <c r="M6" s="69"/>
      <c r="N6" s="69"/>
      <c r="O6" s="21">
        <f>I18</f>
        <v>10.809052660294407</v>
      </c>
      <c r="P6" s="69"/>
      <c r="Q6" s="69"/>
      <c r="R6" s="21">
        <f>O6*P5</f>
        <v>1.365501900045895</v>
      </c>
      <c r="S6" s="21">
        <f>Q5-R6</f>
        <v>3.8542669218702414</v>
      </c>
      <c r="T6" s="21">
        <f>1-P5</f>
        <v>0.87367052942004053</v>
      </c>
      <c r="U6" s="21">
        <f t="shared" si="3"/>
        <v>4.41157941361348</v>
      </c>
      <c r="V6" s="69"/>
      <c r="W6" s="69"/>
      <c r="X6" s="69"/>
      <c r="Y6" s="69"/>
      <c r="Z6" s="69"/>
      <c r="AA6" s="69"/>
      <c r="AB6" s="21"/>
      <c r="AC6" s="2" t="s">
        <v>15</v>
      </c>
      <c r="AD6" s="47">
        <f>W2</f>
        <v>5.5045239650230837E-2</v>
      </c>
      <c r="AE6" s="47">
        <f>W11</f>
        <v>2.397990422413529E-2</v>
      </c>
      <c r="AF6" s="47">
        <f>W20</f>
        <v>6.4311397481123342E-2</v>
      </c>
      <c r="AG6" s="47">
        <f>W29</f>
        <v>5.8757481284474354E-2</v>
      </c>
      <c r="AH6" s="47">
        <f>W38</f>
        <v>3.376261780700137E-2</v>
      </c>
    </row>
    <row r="7" spans="1:35" x14ac:dyDescent="0.2">
      <c r="B7" s="71"/>
      <c r="C7" s="71"/>
      <c r="D7" s="44">
        <v>3</v>
      </c>
      <c r="E7" s="46">
        <v>0.499</v>
      </c>
      <c r="F7" s="47">
        <v>25.2</v>
      </c>
      <c r="G7" s="47">
        <v>37.299999999999997</v>
      </c>
      <c r="H7" s="47">
        <f t="shared" si="0"/>
        <v>12.099999999999998</v>
      </c>
      <c r="I7" s="47">
        <f t="shared" si="1"/>
        <v>8.9015727790659849</v>
      </c>
      <c r="J7" s="70"/>
      <c r="K7" s="70"/>
      <c r="L7" s="48"/>
      <c r="M7" s="69"/>
      <c r="N7" s="69"/>
      <c r="O7" s="21">
        <f>I19</f>
        <v>10.046060707803042</v>
      </c>
      <c r="P7" s="69"/>
      <c r="Q7" s="69"/>
      <c r="R7" s="21">
        <f>O7*P5</f>
        <v>1.2691135306308912</v>
      </c>
      <c r="S7" s="21">
        <f>Q5-R7</f>
        <v>3.9506552912852451</v>
      </c>
      <c r="T7" s="21">
        <f>1-P5</f>
        <v>0.87367052942004053</v>
      </c>
      <c r="U7" s="21">
        <f t="shared" si="3"/>
        <v>4.5219051784976276</v>
      </c>
      <c r="V7" s="69"/>
      <c r="W7" s="69"/>
      <c r="X7" s="69"/>
      <c r="Y7" s="69"/>
      <c r="Z7" s="69"/>
      <c r="AA7" s="69"/>
      <c r="AB7" s="21"/>
      <c r="AC7" s="2" t="s">
        <v>16</v>
      </c>
      <c r="AD7" s="47">
        <f>W5</f>
        <v>4.8591584984604808E-2</v>
      </c>
      <c r="AE7" s="47">
        <f>W14</f>
        <v>6.5762331625971046E-2</v>
      </c>
      <c r="AF7" s="47">
        <f>W23</f>
        <v>6.0859518447360338E-2</v>
      </c>
      <c r="AG7" s="47">
        <f>W32</f>
        <v>3.7845931178300395E-2</v>
      </c>
      <c r="AH7" s="47">
        <f>W41</f>
        <v>1.9868231515091067E-2</v>
      </c>
    </row>
    <row r="8" spans="1:35" x14ac:dyDescent="0.2">
      <c r="B8" s="71"/>
      <c r="C8" s="71" t="s">
        <v>6</v>
      </c>
      <c r="D8" s="44">
        <v>1</v>
      </c>
      <c r="E8" s="46">
        <v>0.501</v>
      </c>
      <c r="F8" s="47">
        <v>4.4000000000000004</v>
      </c>
      <c r="G8" s="47">
        <v>20.2</v>
      </c>
      <c r="H8" s="47">
        <f t="shared" si="0"/>
        <v>15.799999999999999</v>
      </c>
      <c r="I8" s="47">
        <f t="shared" si="1"/>
        <v>4.179703420384361</v>
      </c>
      <c r="J8" s="70">
        <f t="shared" ref="J8" si="12">AVERAGE(I8:I10)</f>
        <v>4.7352240022572643</v>
      </c>
      <c r="K8" s="70">
        <f t="shared" ref="K8" si="13">_xlfn.STDEV.S(I8:I10)</f>
        <v>0.51738934951881899</v>
      </c>
      <c r="L8" s="48"/>
      <c r="M8" s="69"/>
      <c r="N8" s="69" t="s">
        <v>17</v>
      </c>
      <c r="O8" s="21">
        <f>I32</f>
        <v>9.5164213230652273</v>
      </c>
      <c r="P8" s="69">
        <f>'after harvest in 2016'!K32</f>
        <v>0.15602217860070844</v>
      </c>
      <c r="Q8" s="69">
        <v>6.555081161046437</v>
      </c>
      <c r="R8" s="21">
        <f>O8*P8</f>
        <v>1.484772787306873</v>
      </c>
      <c r="S8" s="21">
        <f>Q8-R8</f>
        <v>5.0703083737395644</v>
      </c>
      <c r="T8" s="21">
        <f>1-P8</f>
        <v>0.84397782139929156</v>
      </c>
      <c r="U8" s="21">
        <f t="shared" si="3"/>
        <v>6.0076322448060724</v>
      </c>
      <c r="V8" s="69">
        <f t="shared" ref="V8" si="14">AVERAGE(R8:R10)</f>
        <v>1.5182786631588219</v>
      </c>
      <c r="W8" s="69">
        <f t="shared" ref="W8" si="15">_xlfn.STDEV.S(R8:R10)</f>
        <v>3.0611159388778897E-2</v>
      </c>
      <c r="X8" s="69">
        <f t="shared" ref="X8" si="16">AVERAGE(S8:S10)</f>
        <v>5.0368024978876145</v>
      </c>
      <c r="Y8" s="69">
        <f t="shared" ref="Y8" si="17">_xlfn.STDEV.S(S8:S10)</f>
        <v>3.0611159388779261E-2</v>
      </c>
      <c r="Z8" s="69">
        <f t="shared" ref="Z8" si="18">AVERAGE(U8:U10)</f>
        <v>5.9679322965344497</v>
      </c>
      <c r="AA8" s="69">
        <f t="shared" ref="AA8" si="19">_xlfn.STDEV.S(U8:U10)</f>
        <v>3.6270099299560619E-2</v>
      </c>
      <c r="AB8" s="21"/>
      <c r="AC8" s="2" t="s">
        <v>17</v>
      </c>
      <c r="AD8" s="47">
        <f>W8</f>
        <v>3.0611159388778897E-2</v>
      </c>
      <c r="AE8" s="47">
        <f>W17</f>
        <v>3.5310404811981194E-2</v>
      </c>
      <c r="AF8" s="47">
        <f>W26</f>
        <v>4.1476986078451301E-2</v>
      </c>
      <c r="AG8" s="47">
        <f>W35</f>
        <v>1.194799086033135E-2</v>
      </c>
      <c r="AH8" s="47">
        <f>W44</f>
        <v>3.0928515650091179E-2</v>
      </c>
    </row>
    <row r="9" spans="1:35" x14ac:dyDescent="0.2">
      <c r="B9" s="71"/>
      <c r="C9" s="71"/>
      <c r="D9" s="44">
        <v>2</v>
      </c>
      <c r="E9" s="46">
        <v>0.5</v>
      </c>
      <c r="F9" s="47">
        <v>20.2</v>
      </c>
      <c r="G9" s="47">
        <v>35.5</v>
      </c>
      <c r="H9" s="47">
        <f t="shared" si="0"/>
        <v>15.3</v>
      </c>
      <c r="I9" s="47">
        <f t="shared" si="1"/>
        <v>4.8226178010471177</v>
      </c>
      <c r="J9" s="70"/>
      <c r="K9" s="70"/>
      <c r="L9" s="48"/>
      <c r="M9" s="69"/>
      <c r="N9" s="69"/>
      <c r="O9" s="21">
        <f>I33</f>
        <v>9.9010377991828733</v>
      </c>
      <c r="P9" s="69"/>
      <c r="Q9" s="69"/>
      <c r="R9" s="21">
        <f>O9*P8</f>
        <v>1.5447814878364754</v>
      </c>
      <c r="S9" s="21">
        <f>Q8-R9</f>
        <v>5.0102996732099614</v>
      </c>
      <c r="T9" s="21">
        <f>1-P8</f>
        <v>0.84397782139929156</v>
      </c>
      <c r="U9" s="21">
        <f t="shared" si="3"/>
        <v>5.9365300203067246</v>
      </c>
      <c r="V9" s="69"/>
      <c r="W9" s="69"/>
      <c r="X9" s="69"/>
      <c r="Y9" s="69"/>
      <c r="Z9" s="69"/>
      <c r="AA9" s="69"/>
      <c r="AB9" s="21"/>
      <c r="AC9" s="4" t="s">
        <v>66</v>
      </c>
      <c r="AE9" s="47"/>
    </row>
    <row r="10" spans="1:35" x14ac:dyDescent="0.2">
      <c r="B10" s="71"/>
      <c r="C10" s="71"/>
      <c r="D10" s="44">
        <v>3</v>
      </c>
      <c r="E10" s="46">
        <v>0.5</v>
      </c>
      <c r="F10" s="47">
        <v>2.8</v>
      </c>
      <c r="G10" s="47">
        <v>17.8</v>
      </c>
      <c r="H10" s="47">
        <f t="shared" si="0"/>
        <v>15</v>
      </c>
      <c r="I10" s="47">
        <f t="shared" si="1"/>
        <v>5.2033507853403123</v>
      </c>
      <c r="J10" s="70"/>
      <c r="K10" s="70"/>
      <c r="L10" s="48"/>
      <c r="M10" s="69"/>
      <c r="N10" s="69"/>
      <c r="O10" s="21">
        <f>I34</f>
        <v>9.7760570196665082</v>
      </c>
      <c r="P10" s="69"/>
      <c r="Q10" s="69"/>
      <c r="R10" s="21">
        <f>O10*P8</f>
        <v>1.5252817143331174</v>
      </c>
      <c r="S10" s="21">
        <f>Q8-R10</f>
        <v>5.0297994467133194</v>
      </c>
      <c r="T10" s="21">
        <f>1-P8</f>
        <v>0.84397782139929156</v>
      </c>
      <c r="U10" s="21">
        <f t="shared" si="3"/>
        <v>5.9596346244905503</v>
      </c>
      <c r="V10" s="69"/>
      <c r="W10" s="69"/>
      <c r="X10" s="69"/>
      <c r="Y10" s="69"/>
      <c r="Z10" s="69"/>
      <c r="AA10" s="69"/>
      <c r="AB10" s="21"/>
      <c r="AC10" s="2" t="s">
        <v>15</v>
      </c>
      <c r="AD10" s="44" t="s">
        <v>22</v>
      </c>
      <c r="AE10" s="44" t="s">
        <v>24</v>
      </c>
      <c r="AF10" s="44" t="s">
        <v>21</v>
      </c>
      <c r="AG10" s="44" t="s">
        <v>24</v>
      </c>
      <c r="AH10" s="44" t="s">
        <v>23</v>
      </c>
    </row>
    <row r="11" spans="1:35" x14ac:dyDescent="0.2">
      <c r="B11" s="71"/>
      <c r="C11" s="71" t="s">
        <v>7</v>
      </c>
      <c r="D11" s="44">
        <v>1</v>
      </c>
      <c r="E11" s="46">
        <v>0.501</v>
      </c>
      <c r="F11" s="47">
        <v>17.8</v>
      </c>
      <c r="G11" s="47">
        <v>34.9</v>
      </c>
      <c r="H11" s="47">
        <f t="shared" si="0"/>
        <v>17.099999999999998</v>
      </c>
      <c r="I11" s="47">
        <f t="shared" si="1"/>
        <v>2.5331535881117349</v>
      </c>
      <c r="J11" s="70">
        <f t="shared" ref="J11" si="20">AVERAGE(I11:I13)</f>
        <v>2.1145117996178766</v>
      </c>
      <c r="K11" s="70">
        <f t="shared" ref="K11" si="21">_xlfn.STDEV.S(I11:I13)</f>
        <v>0.52463669281553893</v>
      </c>
      <c r="L11" s="48"/>
      <c r="M11" s="69" t="s">
        <v>1</v>
      </c>
      <c r="N11" s="69" t="s">
        <v>15</v>
      </c>
      <c r="O11" s="21">
        <f>I5</f>
        <v>9.2830687553116693</v>
      </c>
      <c r="P11" s="69">
        <f>'after harvest in 2016'!K3</f>
        <v>0.11398560287942412</v>
      </c>
      <c r="Q11" s="69">
        <v>5.2166862400247629</v>
      </c>
      <c r="R11" s="21">
        <f>O11*P11</f>
        <v>1.058136188645346</v>
      </c>
      <c r="S11" s="21">
        <f>Q11-R11</f>
        <v>4.1585500513794171</v>
      </c>
      <c r="T11" s="21">
        <f>1-P11</f>
        <v>0.88601439712057584</v>
      </c>
      <c r="U11" s="21">
        <f t="shared" si="3"/>
        <v>4.6935468146952566</v>
      </c>
      <c r="V11" s="69">
        <f t="shared" ref="V11" si="22">AVERAGE(R11:R13)</f>
        <v>1.0422331401753804</v>
      </c>
      <c r="W11" s="69">
        <f t="shared" ref="W11" si="23">_xlfn.STDEV.S(R11:R13)</f>
        <v>2.397990422413529E-2</v>
      </c>
      <c r="X11" s="69">
        <f t="shared" ref="X11" si="24">AVERAGE(S11:S13)</f>
        <v>4.1744530998493827</v>
      </c>
      <c r="Y11" s="69">
        <f t="shared" ref="Y11" si="25">_xlfn.STDEV.S(S11:S13)</f>
        <v>2.3979904224135158E-2</v>
      </c>
      <c r="Z11" s="69">
        <f t="shared" ref="Z11" si="26">AVERAGE(U11:U13)</f>
        <v>4.7114957876709198</v>
      </c>
      <c r="AA11" s="69">
        <f t="shared" ref="AA11" si="27">_xlfn.STDEV.S(U11:U13)</f>
        <v>2.7064914861504197E-2</v>
      </c>
      <c r="AB11" s="21"/>
      <c r="AC11" s="2" t="s">
        <v>16</v>
      </c>
      <c r="AD11" s="44" t="s">
        <v>22</v>
      </c>
      <c r="AE11" s="44" t="s">
        <v>21</v>
      </c>
      <c r="AF11" s="44" t="s">
        <v>21</v>
      </c>
      <c r="AG11" s="44" t="s">
        <v>21</v>
      </c>
      <c r="AH11" s="44" t="s">
        <v>22</v>
      </c>
    </row>
    <row r="12" spans="1:35" x14ac:dyDescent="0.2">
      <c r="B12" s="71"/>
      <c r="C12" s="71"/>
      <c r="D12" s="44">
        <v>2</v>
      </c>
      <c r="E12" s="46">
        <v>0.5</v>
      </c>
      <c r="F12" s="47">
        <v>0.5</v>
      </c>
      <c r="G12" s="47">
        <v>17.8</v>
      </c>
      <c r="H12" s="47">
        <f t="shared" si="0"/>
        <v>17.3</v>
      </c>
      <c r="I12" s="47">
        <f t="shared" si="1"/>
        <v>2.284397905759159</v>
      </c>
      <c r="J12" s="70"/>
      <c r="K12" s="70"/>
      <c r="L12" s="48"/>
      <c r="M12" s="69"/>
      <c r="N12" s="69"/>
      <c r="O12" s="21">
        <f>I6</f>
        <v>9.2460105966078334</v>
      </c>
      <c r="P12" s="69"/>
      <c r="Q12" s="69"/>
      <c r="R12" s="21">
        <f>O12*P11</f>
        <v>1.0539120920838878</v>
      </c>
      <c r="S12" s="21">
        <f>Q11-R12</f>
        <v>4.1627741479408753</v>
      </c>
      <c r="T12" s="21">
        <f>1-P11</f>
        <v>0.88601439712057584</v>
      </c>
      <c r="U12" s="21">
        <f t="shared" si="3"/>
        <v>4.6983143405675065</v>
      </c>
      <c r="V12" s="69"/>
      <c r="W12" s="69"/>
      <c r="X12" s="69"/>
      <c r="Y12" s="69"/>
      <c r="Z12" s="69"/>
      <c r="AA12" s="69"/>
      <c r="AB12" s="21"/>
      <c r="AC12" s="2" t="s">
        <v>17</v>
      </c>
      <c r="AD12" s="44" t="s">
        <v>21</v>
      </c>
      <c r="AE12" s="44" t="s">
        <v>22</v>
      </c>
      <c r="AF12" s="44" t="s">
        <v>21</v>
      </c>
      <c r="AG12" s="44" t="s">
        <v>22</v>
      </c>
      <c r="AH12" s="44" t="s">
        <v>21</v>
      </c>
    </row>
    <row r="13" spans="1:35" x14ac:dyDescent="0.2">
      <c r="B13" s="71"/>
      <c r="C13" s="71"/>
      <c r="D13" s="44">
        <v>3</v>
      </c>
      <c r="E13" s="46">
        <v>0.499</v>
      </c>
      <c r="F13" s="47">
        <v>17.8</v>
      </c>
      <c r="G13" s="47">
        <v>35.700000000000003</v>
      </c>
      <c r="H13" s="47">
        <f t="shared" si="0"/>
        <v>17.900000000000002</v>
      </c>
      <c r="I13" s="47">
        <f t="shared" si="1"/>
        <v>1.5259839049827353</v>
      </c>
      <c r="J13" s="70"/>
      <c r="K13" s="70"/>
      <c r="L13" s="48"/>
      <c r="M13" s="69"/>
      <c r="N13" s="69"/>
      <c r="O13" s="21">
        <f>I7</f>
        <v>8.9015727790659849</v>
      </c>
      <c r="P13" s="69"/>
      <c r="Q13" s="69"/>
      <c r="R13" s="21">
        <f>O13*P11</f>
        <v>1.0146511397969071</v>
      </c>
      <c r="S13" s="21">
        <f>Q11-R13</f>
        <v>4.2020351002278558</v>
      </c>
      <c r="T13" s="21">
        <f>1-P11</f>
        <v>0.88601439712057584</v>
      </c>
      <c r="U13" s="21">
        <f t="shared" si="3"/>
        <v>4.7426262077499963</v>
      </c>
      <c r="V13" s="69"/>
      <c r="W13" s="69"/>
      <c r="X13" s="69"/>
      <c r="Y13" s="69"/>
      <c r="Z13" s="69"/>
      <c r="AA13" s="69"/>
      <c r="AB13" s="21"/>
      <c r="AC13" s="57" t="s">
        <v>96</v>
      </c>
      <c r="AD13" s="73" t="s">
        <v>0</v>
      </c>
      <c r="AE13" s="74" t="s">
        <v>1</v>
      </c>
      <c r="AF13" s="74" t="s">
        <v>2</v>
      </c>
      <c r="AG13" s="74" t="s">
        <v>3</v>
      </c>
      <c r="AH13" s="74" t="s">
        <v>4</v>
      </c>
    </row>
    <row r="14" spans="1:35" ht="15.75" customHeight="1" x14ac:dyDescent="0.2">
      <c r="B14" s="71"/>
      <c r="C14" s="71" t="s">
        <v>8</v>
      </c>
      <c r="D14" s="44">
        <v>1</v>
      </c>
      <c r="E14" s="46">
        <v>0.5</v>
      </c>
      <c r="F14" s="47">
        <v>2.9</v>
      </c>
      <c r="G14" s="47">
        <v>21.4</v>
      </c>
      <c r="H14" s="47">
        <f t="shared" si="0"/>
        <v>18.5</v>
      </c>
      <c r="I14" s="47">
        <f t="shared" si="1"/>
        <v>0.76146596858638493</v>
      </c>
      <c r="J14" s="70">
        <f t="shared" ref="J14" si="28">AVERAGE(I14:I16)</f>
        <v>1.1414390068031446</v>
      </c>
      <c r="K14" s="70">
        <f t="shared" ref="K14" si="29">_xlfn.STDEV.S(I14:I16)</f>
        <v>0.3807352595740503</v>
      </c>
      <c r="L14" s="48"/>
      <c r="M14" s="69"/>
      <c r="N14" s="69" t="s">
        <v>16</v>
      </c>
      <c r="O14" s="21">
        <f>I20</f>
        <v>10.40670157068063</v>
      </c>
      <c r="P14" s="69">
        <f>'after harvest in 2016'!K18</f>
        <v>0.14064460948349122</v>
      </c>
      <c r="Q14" s="69">
        <v>5.3826438878318923</v>
      </c>
      <c r="R14" s="21">
        <f>O14*P14</f>
        <v>1.4636464784196119</v>
      </c>
      <c r="S14" s="21">
        <f>Q14-R14</f>
        <v>3.9189974094122801</v>
      </c>
      <c r="T14" s="21">
        <f>1-P14</f>
        <v>0.85935539051650878</v>
      </c>
      <c r="U14" s="21">
        <f t="shared" si="3"/>
        <v>4.5603919550173506</v>
      </c>
      <c r="V14" s="69">
        <f t="shared" ref="V14" si="30">AVERAGE(R14:R16)</f>
        <v>1.5101877905021659</v>
      </c>
      <c r="W14" s="69">
        <f t="shared" ref="W14" si="31">_xlfn.STDEV.S(R14:R16)</f>
        <v>6.5762331625971046E-2</v>
      </c>
      <c r="X14" s="69">
        <f t="shared" ref="X14" si="32">AVERAGE(S14:S16)</f>
        <v>3.8724560973297266</v>
      </c>
      <c r="Y14" s="69">
        <f t="shared" ref="Y14" si="33">_xlfn.STDEV.S(S14:S16)</f>
        <v>6.5762331625970963E-2</v>
      </c>
      <c r="Z14" s="69">
        <f t="shared" ref="Z14" si="34">AVERAGE(U14:U16)</f>
        <v>4.5062335560637115</v>
      </c>
      <c r="AA14" s="69">
        <f t="shared" ref="AA14" si="35">_xlfn.STDEV.S(U14:U16)</f>
        <v>7.6525186612775992E-2</v>
      </c>
      <c r="AB14" s="21"/>
      <c r="AC14" s="57"/>
      <c r="AD14" s="73"/>
      <c r="AE14" s="74"/>
      <c r="AF14" s="74"/>
      <c r="AG14" s="74"/>
      <c r="AH14" s="74"/>
    </row>
    <row r="15" spans="1:35" x14ac:dyDescent="0.2">
      <c r="B15" s="71"/>
      <c r="C15" s="71"/>
      <c r="D15" s="44">
        <v>2</v>
      </c>
      <c r="E15" s="46">
        <v>0.501</v>
      </c>
      <c r="F15" s="47">
        <v>21.4</v>
      </c>
      <c r="G15" s="47">
        <v>39.6</v>
      </c>
      <c r="H15" s="47">
        <f t="shared" si="0"/>
        <v>18.200000000000003</v>
      </c>
      <c r="I15" s="47">
        <f t="shared" si="1"/>
        <v>1.1399191146502743</v>
      </c>
      <c r="J15" s="70"/>
      <c r="K15" s="70"/>
      <c r="L15" s="48"/>
      <c r="M15" s="69"/>
      <c r="N15" s="69"/>
      <c r="O15" s="21">
        <f>I21</f>
        <v>10.533612565445019</v>
      </c>
      <c r="P15" s="69"/>
      <c r="Q15" s="69"/>
      <c r="R15" s="21">
        <f>O15*P14</f>
        <v>1.4814958257174107</v>
      </c>
      <c r="S15" s="21">
        <f>Q14-R15</f>
        <v>3.9011480621144816</v>
      </c>
      <c r="T15" s="21">
        <f>1-P14</f>
        <v>0.85935539051650878</v>
      </c>
      <c r="U15" s="21">
        <f t="shared" si="3"/>
        <v>4.5396213314839713</v>
      </c>
      <c r="V15" s="69"/>
      <c r="W15" s="69"/>
      <c r="X15" s="69"/>
      <c r="Y15" s="69"/>
      <c r="Z15" s="69"/>
      <c r="AA15" s="69"/>
      <c r="AB15" s="21"/>
      <c r="AC15" s="2" t="s">
        <v>15</v>
      </c>
      <c r="AD15" s="47">
        <f>X2</f>
        <v>4.7677886585936342</v>
      </c>
      <c r="AE15" s="47">
        <f>X11</f>
        <v>4.1744530998493827</v>
      </c>
      <c r="AF15" s="47">
        <f>X20</f>
        <v>2.6963814295081012</v>
      </c>
      <c r="AG15" s="47">
        <f>X29</f>
        <v>1.8317664619230938</v>
      </c>
      <c r="AH15" s="47">
        <f>X38</f>
        <v>1.3211159807744652</v>
      </c>
    </row>
    <row r="16" spans="1:35" x14ac:dyDescent="0.2">
      <c r="B16" s="71"/>
      <c r="C16" s="71"/>
      <c r="D16" s="44">
        <v>3</v>
      </c>
      <c r="E16" s="46">
        <v>0.5</v>
      </c>
      <c r="F16" s="47">
        <v>1.5</v>
      </c>
      <c r="G16" s="47">
        <v>19.399999999999999</v>
      </c>
      <c r="H16" s="47">
        <f t="shared" si="0"/>
        <v>17.899999999999999</v>
      </c>
      <c r="I16" s="47">
        <f t="shared" si="1"/>
        <v>1.5229319371727743</v>
      </c>
      <c r="J16" s="70"/>
      <c r="K16" s="70"/>
      <c r="L16" s="48"/>
      <c r="M16" s="69"/>
      <c r="N16" s="69"/>
      <c r="O16" s="21">
        <f>I22</f>
        <v>11.272533467097222</v>
      </c>
      <c r="P16" s="69"/>
      <c r="Q16" s="69"/>
      <c r="R16" s="21">
        <f>O16*P14</f>
        <v>1.5854210673694742</v>
      </c>
      <c r="S16" s="21">
        <f>Q14-R16</f>
        <v>3.7972228204624181</v>
      </c>
      <c r="T16" s="21">
        <f>1-P14</f>
        <v>0.85935539051650878</v>
      </c>
      <c r="U16" s="21">
        <f t="shared" si="3"/>
        <v>4.4186873816898125</v>
      </c>
      <c r="V16" s="69"/>
      <c r="W16" s="69"/>
      <c r="X16" s="69"/>
      <c r="Y16" s="69"/>
      <c r="Z16" s="69"/>
      <c r="AA16" s="69"/>
      <c r="AB16" s="21"/>
      <c r="AC16" s="2" t="s">
        <v>16</v>
      </c>
      <c r="AD16" s="47">
        <f>X5</f>
        <v>3.8988804785278397</v>
      </c>
      <c r="AE16" s="47">
        <f>X14</f>
        <v>3.8724560973297266</v>
      </c>
      <c r="AF16" s="47">
        <f>X23</f>
        <v>2.7753460450920655</v>
      </c>
      <c r="AG16" s="47">
        <f>X32</f>
        <v>2.0607037634112602</v>
      </c>
      <c r="AH16" s="47">
        <f>X41</f>
        <v>1.6093973548957061</v>
      </c>
    </row>
    <row r="17" spans="2:35" x14ac:dyDescent="0.2">
      <c r="B17" s="72" t="s">
        <v>116</v>
      </c>
      <c r="C17" s="71" t="s">
        <v>9</v>
      </c>
      <c r="D17" s="44">
        <v>1</v>
      </c>
      <c r="E17" s="46">
        <v>0.501</v>
      </c>
      <c r="F17" s="47">
        <v>19.3</v>
      </c>
      <c r="G17" s="47">
        <v>30.1</v>
      </c>
      <c r="H17" s="47">
        <f t="shared" si="0"/>
        <v>10.8</v>
      </c>
      <c r="I17" s="47">
        <f t="shared" si="1"/>
        <v>10.512587390663699</v>
      </c>
      <c r="J17" s="70">
        <f t="shared" ref="J17" si="36">AVERAGE(I17:I19)</f>
        <v>10.455900252920381</v>
      </c>
      <c r="K17" s="70">
        <f t="shared" ref="K17" si="37">_xlfn.STDEV.S(I17:I19)</f>
        <v>0.38464172106103328</v>
      </c>
      <c r="L17" s="48"/>
      <c r="M17" s="69"/>
      <c r="N17" s="69" t="s">
        <v>17</v>
      </c>
      <c r="O17" s="21">
        <f>I35</f>
        <v>10.535719709386901</v>
      </c>
      <c r="P17" s="69">
        <f>'after harvest in 2016'!K33</f>
        <v>0.13136710970312448</v>
      </c>
      <c r="Q17" s="69">
        <v>5.8979379695713865</v>
      </c>
      <c r="R17" s="21">
        <f>O17*P17</f>
        <v>1.3840470468643999</v>
      </c>
      <c r="S17" s="21">
        <f>Q17-R17</f>
        <v>4.5138909227069863</v>
      </c>
      <c r="T17" s="21">
        <f>1-P17</f>
        <v>0.86863289029687552</v>
      </c>
      <c r="U17" s="21">
        <f t="shared" si="3"/>
        <v>5.1965461740278558</v>
      </c>
      <c r="V17" s="69">
        <f t="shared" ref="V17" si="38">AVERAGE(R17:R19)</f>
        <v>1.3725746774298984</v>
      </c>
      <c r="W17" s="69">
        <f t="shared" ref="W17" si="39">_xlfn.STDEV.S(R17:R19)</f>
        <v>3.5310404811981194E-2</v>
      </c>
      <c r="X17" s="69">
        <f t="shared" ref="X17" si="40">AVERAGE(S17:S19)</f>
        <v>4.5253632921414884</v>
      </c>
      <c r="Y17" s="69">
        <f t="shared" ref="Y17" si="41">_xlfn.STDEV.S(S17:S19)</f>
        <v>3.5310404811981187E-2</v>
      </c>
      <c r="Z17" s="69">
        <f t="shared" ref="Z17" si="42">AVERAGE(U17:U19)</f>
        <v>5.2097535595213751</v>
      </c>
      <c r="AA17" s="69">
        <f t="shared" ref="AA17" si="43">_xlfn.STDEV.S(U17:U19)</f>
        <v>4.0650550084412616E-2</v>
      </c>
      <c r="AB17" s="21"/>
      <c r="AC17" s="2" t="s">
        <v>17</v>
      </c>
      <c r="AD17" s="47">
        <f>X8</f>
        <v>5.0368024978876145</v>
      </c>
      <c r="AE17" s="47">
        <f>X17</f>
        <v>4.5253632921414884</v>
      </c>
      <c r="AF17" s="47">
        <f>X26</f>
        <v>3.1786271278970255</v>
      </c>
      <c r="AG17" s="47">
        <f>X35</f>
        <v>2.3991658916431624</v>
      </c>
      <c r="AH17" s="47">
        <f>X44</f>
        <v>2.0656928245479445</v>
      </c>
    </row>
    <row r="18" spans="2:35" x14ac:dyDescent="0.2">
      <c r="B18" s="71"/>
      <c r="C18" s="71"/>
      <c r="D18" s="44">
        <v>2</v>
      </c>
      <c r="E18" s="46">
        <v>0.499</v>
      </c>
      <c r="F18" s="47">
        <v>30.1</v>
      </c>
      <c r="G18" s="47">
        <v>40.700000000000003</v>
      </c>
      <c r="H18" s="47">
        <f t="shared" si="0"/>
        <v>10.600000000000001</v>
      </c>
      <c r="I18" s="47">
        <f t="shared" si="1"/>
        <v>10.809052660294407</v>
      </c>
      <c r="J18" s="70"/>
      <c r="K18" s="70"/>
      <c r="L18" s="48"/>
      <c r="M18" s="69"/>
      <c r="N18" s="69"/>
      <c r="O18" s="21">
        <f>I36</f>
        <v>10.146791506248086</v>
      </c>
      <c r="P18" s="69"/>
      <c r="Q18" s="69"/>
      <c r="R18" s="21">
        <f>O18*P17</f>
        <v>1.332954672936024</v>
      </c>
      <c r="S18" s="21">
        <f>Q17-R18</f>
        <v>4.5649832966353623</v>
      </c>
      <c r="T18" s="21">
        <f>1-P17</f>
        <v>0.86863289029687552</v>
      </c>
      <c r="U18" s="21">
        <f t="shared" si="3"/>
        <v>5.2553654686908908</v>
      </c>
      <c r="V18" s="69"/>
      <c r="W18" s="69"/>
      <c r="X18" s="69"/>
      <c r="Y18" s="69"/>
      <c r="Z18" s="69"/>
      <c r="AA18" s="69"/>
      <c r="AB18" s="21"/>
      <c r="AC18" s="4" t="s">
        <v>102</v>
      </c>
    </row>
    <row r="19" spans="2:35" x14ac:dyDescent="0.2">
      <c r="B19" s="71"/>
      <c r="C19" s="71"/>
      <c r="D19" s="44">
        <v>3</v>
      </c>
      <c r="E19" s="46">
        <v>0.499</v>
      </c>
      <c r="F19" s="47">
        <v>3.3</v>
      </c>
      <c r="G19" s="47">
        <v>14.5</v>
      </c>
      <c r="H19" s="47">
        <f t="shared" si="0"/>
        <v>11.2</v>
      </c>
      <c r="I19" s="47">
        <f t="shared" si="1"/>
        <v>10.046060707803042</v>
      </c>
      <c r="J19" s="70"/>
      <c r="K19" s="70"/>
      <c r="L19" s="48"/>
      <c r="M19" s="69"/>
      <c r="N19" s="69"/>
      <c r="O19" s="21">
        <f>I37</f>
        <v>10.662656091427703</v>
      </c>
      <c r="P19" s="69"/>
      <c r="Q19" s="69"/>
      <c r="R19" s="21">
        <f>O19*P17</f>
        <v>1.4007223124892716</v>
      </c>
      <c r="S19" s="21">
        <f>Q17-R19</f>
        <v>4.4972156570821147</v>
      </c>
      <c r="T19" s="21">
        <f>1-P17</f>
        <v>0.86863289029687552</v>
      </c>
      <c r="U19" s="21">
        <f t="shared" si="3"/>
        <v>5.1773490358453804</v>
      </c>
      <c r="V19" s="69"/>
      <c r="W19" s="69"/>
      <c r="X19" s="69"/>
      <c r="Y19" s="69"/>
      <c r="Z19" s="69"/>
      <c r="AA19" s="69"/>
      <c r="AB19" s="21"/>
      <c r="AC19" s="2" t="s">
        <v>15</v>
      </c>
      <c r="AD19" s="47">
        <f>Y2</f>
        <v>5.504523965023065E-2</v>
      </c>
      <c r="AE19" s="47">
        <f>Y11</f>
        <v>2.3979904224135158E-2</v>
      </c>
      <c r="AF19" s="47">
        <f>Y20</f>
        <v>6.4311397481123314E-2</v>
      </c>
      <c r="AG19" s="47">
        <f>Y29</f>
        <v>5.8757481284474618E-2</v>
      </c>
      <c r="AH19" s="47">
        <f>Y38</f>
        <v>3.3762617807001433E-2</v>
      </c>
    </row>
    <row r="20" spans="2:35" x14ac:dyDescent="0.2">
      <c r="B20" s="71"/>
      <c r="C20" s="71" t="s">
        <v>10</v>
      </c>
      <c r="D20" s="44">
        <v>1</v>
      </c>
      <c r="E20" s="46">
        <v>0.5</v>
      </c>
      <c r="F20" s="47">
        <v>14.5</v>
      </c>
      <c r="G20" s="47">
        <v>25.4</v>
      </c>
      <c r="H20" s="47">
        <f t="shared" si="0"/>
        <v>10.899999999999999</v>
      </c>
      <c r="I20" s="47">
        <f t="shared" si="1"/>
        <v>10.40670157068063</v>
      </c>
      <c r="J20" s="70">
        <f t="shared" ref="J20" si="44">AVERAGE(I20:I22)</f>
        <v>10.737615867740956</v>
      </c>
      <c r="K20" s="70">
        <f t="shared" ref="K20" si="45">_xlfn.STDEV.S(I20:I22)</f>
        <v>0.46757804559648036</v>
      </c>
      <c r="L20" s="48"/>
      <c r="M20" s="69" t="s">
        <v>2</v>
      </c>
      <c r="N20" s="69" t="s">
        <v>15</v>
      </c>
      <c r="O20" s="21">
        <f>I8</f>
        <v>4.179703420384361</v>
      </c>
      <c r="P20" s="69">
        <f>'after harvest in 2016'!K4</f>
        <v>0.12429980930402611</v>
      </c>
      <c r="Q20" s="69">
        <v>3.2849688700005264</v>
      </c>
      <c r="R20" s="21">
        <f>O20*P20</f>
        <v>0.51953633810116173</v>
      </c>
      <c r="S20" s="21">
        <f>Q20-R20</f>
        <v>2.7654325318993647</v>
      </c>
      <c r="T20" s="21">
        <f>1-P20</f>
        <v>0.87570019069597393</v>
      </c>
      <c r="U20" s="21">
        <f t="shared" si="3"/>
        <v>3.1579672601207291</v>
      </c>
      <c r="V20" s="69">
        <f t="shared" ref="V20" si="46">AVERAGE(R20:R22)</f>
        <v>0.58858744049242517</v>
      </c>
      <c r="W20" s="69">
        <f t="shared" ref="W20" si="47">_xlfn.STDEV.S(R20:R22)</f>
        <v>6.4311397481123342E-2</v>
      </c>
      <c r="X20" s="69">
        <f t="shared" ref="X20" si="48">AVERAGE(S20:S22)</f>
        <v>2.6963814295081012</v>
      </c>
      <c r="Y20" s="69">
        <f t="shared" ref="Y20" si="49">_xlfn.STDEV.S(S20:S22)</f>
        <v>6.4311397481123314E-2</v>
      </c>
      <c r="Z20" s="69">
        <f t="shared" ref="Z20" si="50">AVERAGE(U20:U22)</f>
        <v>3.0791148136728363</v>
      </c>
      <c r="AA20" s="69">
        <f t="shared" ref="AA20" si="51">_xlfn.STDEV.S(U20:U22)</f>
        <v>7.3439971995450923E-2</v>
      </c>
      <c r="AB20" s="21"/>
      <c r="AC20" s="2" t="s">
        <v>16</v>
      </c>
      <c r="AD20" s="47">
        <f>Y5</f>
        <v>4.8591584984604724E-2</v>
      </c>
      <c r="AE20" s="47">
        <f>Y14</f>
        <v>6.5762331625970963E-2</v>
      </c>
      <c r="AF20" s="47">
        <f>Y23</f>
        <v>6.0859518447360407E-2</v>
      </c>
      <c r="AG20" s="47">
        <f>Y32</f>
        <v>3.7845931178300492E-2</v>
      </c>
      <c r="AH20" s="47">
        <f>Y41</f>
        <v>1.9868231515091078E-2</v>
      </c>
    </row>
    <row r="21" spans="2:35" x14ac:dyDescent="0.2">
      <c r="B21" s="71"/>
      <c r="C21" s="71"/>
      <c r="D21" s="44">
        <v>2</v>
      </c>
      <c r="E21" s="46">
        <v>0.5</v>
      </c>
      <c r="F21" s="47">
        <v>25.4</v>
      </c>
      <c r="G21" s="47">
        <v>36.200000000000003</v>
      </c>
      <c r="H21" s="47">
        <f t="shared" si="0"/>
        <v>10.800000000000004</v>
      </c>
      <c r="I21" s="47">
        <f t="shared" si="1"/>
        <v>10.533612565445019</v>
      </c>
      <c r="J21" s="70"/>
      <c r="K21" s="70"/>
      <c r="L21" s="48"/>
      <c r="M21" s="69"/>
      <c r="N21" s="69"/>
      <c r="O21" s="21">
        <f>I9</f>
        <v>4.8226178010471177</v>
      </c>
      <c r="P21" s="69"/>
      <c r="Q21" s="69"/>
      <c r="R21" s="21">
        <f>O21*P20</f>
        <v>0.59945047301635845</v>
      </c>
      <c r="S21" s="21">
        <f>Q20-R21</f>
        <v>2.6855183969841678</v>
      </c>
      <c r="T21" s="21">
        <f>1-P20</f>
        <v>0.87570019069597393</v>
      </c>
      <c r="U21" s="21">
        <f t="shared" si="3"/>
        <v>3.0667098460373952</v>
      </c>
      <c r="V21" s="69"/>
      <c r="W21" s="69"/>
      <c r="X21" s="69"/>
      <c r="Y21" s="69"/>
      <c r="Z21" s="69"/>
      <c r="AA21" s="69"/>
      <c r="AB21" s="21"/>
      <c r="AC21" s="2" t="s">
        <v>17</v>
      </c>
      <c r="AD21" s="47">
        <f>Y8</f>
        <v>3.0611159388779261E-2</v>
      </c>
      <c r="AE21" s="47">
        <f>Y17</f>
        <v>3.5310404811981187E-2</v>
      </c>
      <c r="AF21" s="47">
        <f>Y26</f>
        <v>4.1476986078451225E-2</v>
      </c>
      <c r="AG21" s="47">
        <f>Y35</f>
        <v>1.1947990860331398E-2</v>
      </c>
      <c r="AH21" s="47">
        <f>Y44</f>
        <v>3.0928515650091287E-2</v>
      </c>
    </row>
    <row r="22" spans="2:35" x14ac:dyDescent="0.2">
      <c r="B22" s="71"/>
      <c r="C22" s="71"/>
      <c r="D22" s="44">
        <v>3</v>
      </c>
      <c r="E22" s="46">
        <v>0.501</v>
      </c>
      <c r="F22" s="47">
        <v>36.200000000000003</v>
      </c>
      <c r="G22" s="47">
        <v>46.4</v>
      </c>
      <c r="H22" s="47">
        <f t="shared" si="0"/>
        <v>10.199999999999996</v>
      </c>
      <c r="I22" s="47">
        <f t="shared" si="1"/>
        <v>11.272533467097222</v>
      </c>
      <c r="J22" s="70"/>
      <c r="K22" s="70"/>
      <c r="L22" s="48"/>
      <c r="M22" s="69"/>
      <c r="N22" s="69"/>
      <c r="O22" s="21">
        <f>I10</f>
        <v>5.2033507853403123</v>
      </c>
      <c r="P22" s="69"/>
      <c r="Q22" s="69"/>
      <c r="R22" s="21">
        <f>O22*P20</f>
        <v>0.64677551035975533</v>
      </c>
      <c r="S22" s="21">
        <f>Q20-R22</f>
        <v>2.6381933596407712</v>
      </c>
      <c r="T22" s="21">
        <f>1-P20</f>
        <v>0.87570019069597393</v>
      </c>
      <c r="U22" s="21">
        <f t="shared" si="3"/>
        <v>3.0126673348603856</v>
      </c>
      <c r="V22" s="69"/>
      <c r="W22" s="69"/>
      <c r="X22" s="69"/>
      <c r="Y22" s="69"/>
      <c r="Z22" s="69"/>
      <c r="AA22" s="69"/>
      <c r="AB22" s="21"/>
      <c r="AC22" s="4" t="s">
        <v>66</v>
      </c>
    </row>
    <row r="23" spans="2:35" x14ac:dyDescent="0.2">
      <c r="B23" s="71"/>
      <c r="C23" s="71" t="s">
        <v>11</v>
      </c>
      <c r="D23" s="44">
        <v>1</v>
      </c>
      <c r="E23" s="46">
        <v>0.5</v>
      </c>
      <c r="F23" s="47">
        <v>2.1</v>
      </c>
      <c r="G23" s="47">
        <v>18</v>
      </c>
      <c r="H23" s="47">
        <f t="shared" si="0"/>
        <v>15.9</v>
      </c>
      <c r="I23" s="47">
        <f t="shared" si="1"/>
        <v>4.0611518324607303</v>
      </c>
      <c r="J23" s="70">
        <f t="shared" ref="J23" si="52">AVERAGE(I23:I25)</f>
        <v>4.3995811518324572</v>
      </c>
      <c r="K23" s="70">
        <f t="shared" ref="K23" si="53">_xlfn.STDEV.S(I23:I25)</f>
        <v>0.38771949335333206</v>
      </c>
      <c r="L23" s="48"/>
      <c r="M23" s="69"/>
      <c r="N23" s="69" t="s">
        <v>16</v>
      </c>
      <c r="O23" s="21">
        <f>I23</f>
        <v>4.0611518324607303</v>
      </c>
      <c r="P23" s="69">
        <f>'after harvest in 2016'!K19</f>
        <v>0.15696790976640043</v>
      </c>
      <c r="Q23" s="69">
        <v>3.4659391023428583</v>
      </c>
      <c r="R23" s="21">
        <f>O23*P23</f>
        <v>0.63747051438534763</v>
      </c>
      <c r="S23" s="21">
        <f>Q23-R23</f>
        <v>2.8284685879575107</v>
      </c>
      <c r="T23" s="21">
        <f>1-P23</f>
        <v>0.8430320902335996</v>
      </c>
      <c r="U23" s="21">
        <f t="shared" si="3"/>
        <v>3.3551137859695914</v>
      </c>
      <c r="V23" s="69">
        <f t="shared" ref="V23" si="54">AVERAGE(R23:R25)</f>
        <v>0.69059305725079323</v>
      </c>
      <c r="W23" s="69">
        <f t="shared" ref="W23" si="55">_xlfn.STDEV.S(R23:R25)</f>
        <v>6.0859518447360338E-2</v>
      </c>
      <c r="X23" s="69">
        <f t="shared" ref="X23" si="56">AVERAGE(S23:S25)</f>
        <v>2.7753460450920655</v>
      </c>
      <c r="Y23" s="69">
        <f t="shared" ref="Y23" si="57">_xlfn.STDEV.S(S23:S25)</f>
        <v>6.0859518447360407E-2</v>
      </c>
      <c r="Z23" s="69">
        <f t="shared" ref="Z23" si="58">AVERAGE(U23:U25)</f>
        <v>3.2921001196087705</v>
      </c>
      <c r="AA23" s="69">
        <f t="shared" ref="AA23" si="59">_xlfn.STDEV.S(U23:U25)</f>
        <v>7.219122397878884E-2</v>
      </c>
      <c r="AB23" s="21"/>
      <c r="AC23" s="2" t="s">
        <v>15</v>
      </c>
      <c r="AD23" s="44" t="s">
        <v>22</v>
      </c>
      <c r="AE23" s="44" t="s">
        <v>22</v>
      </c>
      <c r="AF23" s="44" t="s">
        <v>22</v>
      </c>
      <c r="AG23" s="44" t="s">
        <v>24</v>
      </c>
      <c r="AH23" s="44" t="s">
        <v>24</v>
      </c>
    </row>
    <row r="24" spans="2:35" x14ac:dyDescent="0.2">
      <c r="B24" s="71"/>
      <c r="C24" s="71"/>
      <c r="D24" s="44">
        <v>2</v>
      </c>
      <c r="E24" s="46">
        <v>0.5</v>
      </c>
      <c r="F24" s="47">
        <v>18</v>
      </c>
      <c r="G24" s="47">
        <v>33.700000000000003</v>
      </c>
      <c r="H24" s="47">
        <f t="shared" si="0"/>
        <v>15.700000000000003</v>
      </c>
      <c r="I24" s="47">
        <f t="shared" si="1"/>
        <v>4.3149738219895237</v>
      </c>
      <c r="J24" s="70"/>
      <c r="K24" s="70"/>
      <c r="L24" s="48"/>
      <c r="M24" s="69"/>
      <c r="N24" s="69"/>
      <c r="O24" s="21">
        <f>I24</f>
        <v>4.3149738219895237</v>
      </c>
      <c r="P24" s="69"/>
      <c r="Q24" s="69"/>
      <c r="R24" s="21">
        <f>O24*P23</f>
        <v>0.67731242153443161</v>
      </c>
      <c r="S24" s="21">
        <f>Q23-R24</f>
        <v>2.7886266808084268</v>
      </c>
      <c r="T24" s="21">
        <f>1-P23</f>
        <v>0.8430320902335996</v>
      </c>
      <c r="U24" s="21">
        <f t="shared" si="3"/>
        <v>3.307853536198976</v>
      </c>
      <c r="V24" s="69"/>
      <c r="W24" s="69"/>
      <c r="X24" s="69"/>
      <c r="Y24" s="69"/>
      <c r="Z24" s="69"/>
      <c r="AA24" s="69"/>
      <c r="AB24" s="21"/>
      <c r="AC24" s="2" t="s">
        <v>16</v>
      </c>
      <c r="AD24" s="44" t="s">
        <v>24</v>
      </c>
      <c r="AE24" s="44" t="s">
        <v>24</v>
      </c>
      <c r="AF24" s="44" t="s">
        <v>22</v>
      </c>
      <c r="AG24" s="44" t="s">
        <v>22</v>
      </c>
      <c r="AH24" s="44" t="s">
        <v>22</v>
      </c>
    </row>
    <row r="25" spans="2:35" x14ac:dyDescent="0.2">
      <c r="B25" s="71"/>
      <c r="C25" s="71"/>
      <c r="D25" s="44">
        <v>3</v>
      </c>
      <c r="E25" s="46">
        <v>0.5</v>
      </c>
      <c r="F25" s="47">
        <v>5.8</v>
      </c>
      <c r="G25" s="47">
        <v>21.1</v>
      </c>
      <c r="H25" s="47">
        <f t="shared" si="0"/>
        <v>15.3</v>
      </c>
      <c r="I25" s="47">
        <f t="shared" si="1"/>
        <v>4.8226178010471177</v>
      </c>
      <c r="J25" s="70"/>
      <c r="K25" s="70"/>
      <c r="L25" s="48"/>
      <c r="M25" s="69"/>
      <c r="N25" s="69"/>
      <c r="O25" s="21">
        <f>I25</f>
        <v>4.8226178010471177</v>
      </c>
      <c r="P25" s="69"/>
      <c r="Q25" s="69"/>
      <c r="R25" s="21">
        <f>O25*P23</f>
        <v>0.75699623583260045</v>
      </c>
      <c r="S25" s="21">
        <f>Q23-R25</f>
        <v>2.7089428665102577</v>
      </c>
      <c r="T25" s="21">
        <f>1-P23</f>
        <v>0.8430320902335996</v>
      </c>
      <c r="U25" s="21">
        <f t="shared" si="3"/>
        <v>3.2133330366577439</v>
      </c>
      <c r="V25" s="69"/>
      <c r="W25" s="69"/>
      <c r="X25" s="69"/>
      <c r="Y25" s="69"/>
      <c r="Z25" s="69"/>
      <c r="AA25" s="69"/>
      <c r="AB25" s="21"/>
      <c r="AC25" s="2" t="s">
        <v>17</v>
      </c>
      <c r="AD25" s="44" t="s">
        <v>21</v>
      </c>
      <c r="AE25" s="44" t="s">
        <v>21</v>
      </c>
      <c r="AF25" s="44" t="s">
        <v>21</v>
      </c>
      <c r="AG25" s="44" t="s">
        <v>21</v>
      </c>
      <c r="AH25" s="44" t="s">
        <v>21</v>
      </c>
    </row>
    <row r="26" spans="2:35" x14ac:dyDescent="0.2">
      <c r="B26" s="71"/>
      <c r="C26" s="71" t="s">
        <v>12</v>
      </c>
      <c r="D26" s="44">
        <v>1</v>
      </c>
      <c r="E26" s="46">
        <v>0.5</v>
      </c>
      <c r="F26" s="47">
        <v>21.1</v>
      </c>
      <c r="G26" s="47">
        <v>37.1</v>
      </c>
      <c r="H26" s="47">
        <f t="shared" si="0"/>
        <v>16</v>
      </c>
      <c r="I26" s="47">
        <f t="shared" si="1"/>
        <v>3.9342408376963336</v>
      </c>
      <c r="J26" s="70">
        <f t="shared" ref="J26" si="60">AVERAGE(I26:I28)</f>
        <v>3.8023479742086477</v>
      </c>
      <c r="K26" s="70">
        <f t="shared" ref="K26" si="61">_xlfn.STDEV.S(I26:I28)</f>
        <v>0.22167921197567511</v>
      </c>
      <c r="L26" s="48"/>
      <c r="M26" s="69"/>
      <c r="N26" s="69" t="s">
        <v>17</v>
      </c>
      <c r="O26" s="21">
        <f>I38</f>
        <v>4.8235825175506282</v>
      </c>
      <c r="P26" s="69">
        <f>'after harvest in 2016'!K34</f>
        <v>0.12996209403607567</v>
      </c>
      <c r="Q26" s="69">
        <v>3.8437796685720493</v>
      </c>
      <c r="R26" s="21">
        <f>O26*P26</f>
        <v>0.62688288473668541</v>
      </c>
      <c r="S26" s="21">
        <f>Q26-R26</f>
        <v>3.2168967838353639</v>
      </c>
      <c r="T26" s="21">
        <f>1-P26</f>
        <v>0.87003790596392427</v>
      </c>
      <c r="U26" s="21">
        <f t="shared" si="3"/>
        <v>3.6974214132329437</v>
      </c>
      <c r="V26" s="69">
        <f t="shared" ref="V26" si="62">AVERAGE(R26:R28)</f>
        <v>0.66515254067502316</v>
      </c>
      <c r="W26" s="69">
        <f t="shared" ref="W26" si="63">_xlfn.STDEV.S(R26:R28)</f>
        <v>4.1476986078451301E-2</v>
      </c>
      <c r="X26" s="69">
        <f t="shared" ref="X26" si="64">AVERAGE(S26:S28)</f>
        <v>3.1786271278970255</v>
      </c>
      <c r="Y26" s="69">
        <f t="shared" ref="Y26" si="65">_xlfn.STDEV.S(S26:S28)</f>
        <v>4.1476986078451225E-2</v>
      </c>
      <c r="Z26" s="69">
        <f t="shared" ref="Z26" si="66">AVERAGE(U26:U28)</f>
        <v>3.6534352194406878</v>
      </c>
      <c r="AA26" s="69">
        <f t="shared" ref="AA26" si="67">_xlfn.STDEV.S(U26:U28)</f>
        <v>4.767261954236169E-2</v>
      </c>
      <c r="AB26" s="21"/>
      <c r="AC26" s="45"/>
      <c r="AD26" s="45"/>
      <c r="AE26" s="45"/>
      <c r="AF26" s="45"/>
      <c r="AG26" s="45"/>
      <c r="AH26" s="45"/>
    </row>
    <row r="27" spans="2:35" x14ac:dyDescent="0.2">
      <c r="B27" s="71"/>
      <c r="C27" s="71"/>
      <c r="D27" s="44">
        <v>2</v>
      </c>
      <c r="E27" s="46">
        <v>0.501</v>
      </c>
      <c r="F27" s="47">
        <v>2.9</v>
      </c>
      <c r="G27" s="47">
        <v>18.899999999999999</v>
      </c>
      <c r="H27" s="47">
        <f t="shared" si="0"/>
        <v>15.999999999999998</v>
      </c>
      <c r="I27" s="47">
        <f t="shared" si="1"/>
        <v>3.9263880615731885</v>
      </c>
      <c r="J27" s="70"/>
      <c r="K27" s="70"/>
      <c r="L27" s="48"/>
      <c r="M27" s="69"/>
      <c r="N27" s="69"/>
      <c r="O27" s="21">
        <f>I39</f>
        <v>5.4571727748691075</v>
      </c>
      <c r="P27" s="69"/>
      <c r="Q27" s="69"/>
      <c r="R27" s="21">
        <f>O27*P26</f>
        <v>0.70922560133865098</v>
      </c>
      <c r="S27" s="21">
        <f>Q26-R27</f>
        <v>3.1345540672333985</v>
      </c>
      <c r="T27" s="21">
        <f>1-P26</f>
        <v>0.87003790596392427</v>
      </c>
      <c r="U27" s="21">
        <f t="shared" si="3"/>
        <v>3.6027787361294248</v>
      </c>
      <c r="V27" s="69"/>
      <c r="W27" s="69"/>
      <c r="X27" s="69"/>
      <c r="Y27" s="69"/>
      <c r="Z27" s="69"/>
      <c r="AA27" s="69"/>
      <c r="AB27" s="21"/>
      <c r="AC27" s="45"/>
      <c r="AD27" s="45"/>
      <c r="AE27" s="45"/>
      <c r="AF27" s="45"/>
      <c r="AG27" s="45"/>
      <c r="AH27" s="45"/>
    </row>
    <row r="28" spans="2:35" x14ac:dyDescent="0.2">
      <c r="B28" s="71"/>
      <c r="C28" s="71"/>
      <c r="D28" s="44">
        <v>3</v>
      </c>
      <c r="E28" s="46">
        <v>0.501</v>
      </c>
      <c r="F28" s="47">
        <v>18.899999999999999</v>
      </c>
      <c r="G28" s="47">
        <v>35.200000000000003</v>
      </c>
      <c r="H28" s="47">
        <f t="shared" si="0"/>
        <v>16.300000000000004</v>
      </c>
      <c r="I28" s="47">
        <f t="shared" si="1"/>
        <v>3.5464150233564209</v>
      </c>
      <c r="J28" s="70"/>
      <c r="K28" s="70"/>
      <c r="L28" s="48"/>
      <c r="M28" s="69"/>
      <c r="N28" s="69"/>
      <c r="O28" s="21">
        <f>I40</f>
        <v>5.0733957531240383</v>
      </c>
      <c r="P28" s="69"/>
      <c r="Q28" s="69"/>
      <c r="R28" s="21">
        <f>O28*P26</f>
        <v>0.65934913594973321</v>
      </c>
      <c r="S28" s="21">
        <f>Q26-R28</f>
        <v>3.1844305326223159</v>
      </c>
      <c r="T28" s="21">
        <f>1-P26</f>
        <v>0.87003790596392427</v>
      </c>
      <c r="U28" s="21">
        <f t="shared" si="3"/>
        <v>3.6601055089596946</v>
      </c>
      <c r="V28" s="69"/>
      <c r="W28" s="69"/>
      <c r="X28" s="69"/>
      <c r="Y28" s="69"/>
      <c r="Z28" s="69"/>
      <c r="AA28" s="69"/>
      <c r="AB28" s="21"/>
      <c r="AC28" s="45"/>
      <c r="AD28" s="45"/>
      <c r="AE28" s="45"/>
      <c r="AF28" s="45"/>
      <c r="AG28" s="45"/>
      <c r="AH28" s="45"/>
    </row>
    <row r="29" spans="2:35" x14ac:dyDescent="0.2">
      <c r="B29" s="71"/>
      <c r="C29" s="71" t="s">
        <v>13</v>
      </c>
      <c r="D29" s="44">
        <v>1</v>
      </c>
      <c r="E29" s="46">
        <v>0.501</v>
      </c>
      <c r="F29" s="47">
        <v>1.9</v>
      </c>
      <c r="G29" s="47">
        <v>20.399999999999999</v>
      </c>
      <c r="H29" s="47">
        <f t="shared" si="0"/>
        <v>18.5</v>
      </c>
      <c r="I29" s="47">
        <f t="shared" si="1"/>
        <v>0.75994607643351786</v>
      </c>
      <c r="J29" s="70">
        <f t="shared" ref="J29" si="68">AVERAGE(I29:I31)</f>
        <v>0.59242289325177744</v>
      </c>
      <c r="K29" s="70">
        <f t="shared" ref="K29" si="69">_xlfn.STDEV.S(I29:I31)</f>
        <v>0.19292234879730383</v>
      </c>
      <c r="L29" s="48"/>
      <c r="M29" s="69" t="s">
        <v>3</v>
      </c>
      <c r="N29" s="69" t="s">
        <v>15</v>
      </c>
      <c r="O29" s="21">
        <f>I11</f>
        <v>2.5331535881117349</v>
      </c>
      <c r="P29" s="69">
        <f>'after harvest in 2016'!K5</f>
        <v>0.1119965150915081</v>
      </c>
      <c r="Q29" s="69">
        <v>2.0685844146001693</v>
      </c>
      <c r="R29" s="21">
        <f>O29*P29</f>
        <v>0.28370437406006382</v>
      </c>
      <c r="S29" s="21">
        <f>Q29-R29</f>
        <v>1.7848800405401055</v>
      </c>
      <c r="T29" s="21">
        <f>1-P29</f>
        <v>0.8880034849084919</v>
      </c>
      <c r="U29" s="21">
        <f t="shared" si="3"/>
        <v>2.0099921575465847</v>
      </c>
      <c r="V29" s="69">
        <f t="shared" ref="V29" si="70">AVERAGE(R29:R31)</f>
        <v>0.23681795267707548</v>
      </c>
      <c r="W29" s="69">
        <f t="shared" ref="W29" si="71">_xlfn.STDEV.S(R29:R31)</f>
        <v>5.8757481284474354E-2</v>
      </c>
      <c r="X29" s="69">
        <f t="shared" ref="X29" si="72">AVERAGE(S29:S31)</f>
        <v>1.8317664619230938</v>
      </c>
      <c r="Y29" s="69">
        <f t="shared" ref="Y29" si="73">_xlfn.STDEV.S(S29:S31)</f>
        <v>5.8757481284474618E-2</v>
      </c>
      <c r="Z29" s="69">
        <f t="shared" ref="Z29" si="74">AVERAGE(U29:U31)</f>
        <v>2.0627919744164696</v>
      </c>
      <c r="AA29" s="69">
        <f t="shared" ref="AA29" si="75">_xlfn.STDEV.S(U29:U31)</f>
        <v>6.6168075106742913E-2</v>
      </c>
      <c r="AB29" s="21"/>
      <c r="AC29" s="45"/>
      <c r="AD29" s="45"/>
      <c r="AE29" s="45"/>
      <c r="AF29" s="45"/>
      <c r="AG29" s="45"/>
      <c r="AH29" s="45"/>
    </row>
    <row r="30" spans="2:35" x14ac:dyDescent="0.2">
      <c r="B30" s="71"/>
      <c r="C30" s="71"/>
      <c r="D30" s="44">
        <v>2</v>
      </c>
      <c r="E30" s="46">
        <v>0.499</v>
      </c>
      <c r="F30" s="47">
        <v>20.399999999999999</v>
      </c>
      <c r="G30" s="47">
        <v>39.200000000000003</v>
      </c>
      <c r="H30" s="47">
        <f t="shared" si="0"/>
        <v>18.800000000000004</v>
      </c>
      <c r="I30" s="47">
        <f t="shared" si="1"/>
        <v>0.38149597624567699</v>
      </c>
      <c r="J30" s="70"/>
      <c r="K30" s="70"/>
      <c r="L30" s="48"/>
      <c r="M30" s="69"/>
      <c r="N30" s="69"/>
      <c r="O30" s="21">
        <f>I12</f>
        <v>2.284397905759159</v>
      </c>
      <c r="P30" s="69"/>
      <c r="Q30" s="69"/>
      <c r="R30" s="21">
        <f>O30*P29</f>
        <v>0.25584460452736513</v>
      </c>
      <c r="S30" s="21">
        <f>Q29-R30</f>
        <v>1.812739810072804</v>
      </c>
      <c r="T30" s="21">
        <f>1-P29</f>
        <v>0.8880034849084919</v>
      </c>
      <c r="U30" s="21">
        <f t="shared" si="3"/>
        <v>2.0413656487616212</v>
      </c>
      <c r="V30" s="69"/>
      <c r="W30" s="69"/>
      <c r="X30" s="69"/>
      <c r="Y30" s="69"/>
      <c r="Z30" s="69"/>
      <c r="AA30" s="69"/>
      <c r="AB30" s="21"/>
      <c r="AC30" s="45"/>
      <c r="AD30" s="45"/>
      <c r="AE30" s="45"/>
      <c r="AF30" s="45"/>
      <c r="AG30" s="45"/>
      <c r="AH30" s="45"/>
      <c r="AI30" s="47"/>
    </row>
    <row r="31" spans="2:35" x14ac:dyDescent="0.2">
      <c r="B31" s="71"/>
      <c r="C31" s="71"/>
      <c r="D31" s="44">
        <v>3</v>
      </c>
      <c r="E31" s="46">
        <v>0.499</v>
      </c>
      <c r="F31" s="47">
        <v>4.4000000000000004</v>
      </c>
      <c r="G31" s="47">
        <v>23</v>
      </c>
      <c r="H31" s="47">
        <f t="shared" si="0"/>
        <v>18.600000000000001</v>
      </c>
      <c r="I31" s="47">
        <f t="shared" si="1"/>
        <v>0.63582662707613735</v>
      </c>
      <c r="J31" s="70"/>
      <c r="K31" s="70"/>
      <c r="L31" s="48"/>
      <c r="M31" s="69"/>
      <c r="N31" s="69"/>
      <c r="O31" s="21">
        <f>I13</f>
        <v>1.5259839049827353</v>
      </c>
      <c r="P31" s="69"/>
      <c r="Q31" s="69"/>
      <c r="R31" s="21">
        <f>O31*P29</f>
        <v>0.17090487944379737</v>
      </c>
      <c r="S31" s="21">
        <f>Q29-R31</f>
        <v>1.897679535156372</v>
      </c>
      <c r="T31" s="21">
        <f>1-P29</f>
        <v>0.8880034849084919</v>
      </c>
      <c r="U31" s="21">
        <f t="shared" si="3"/>
        <v>2.1370181169412037</v>
      </c>
      <c r="V31" s="69"/>
      <c r="W31" s="69"/>
      <c r="X31" s="69"/>
      <c r="Y31" s="69"/>
      <c r="Z31" s="69"/>
      <c r="AA31" s="69"/>
      <c r="AB31" s="21"/>
      <c r="AC31" s="45"/>
      <c r="AD31" s="45"/>
      <c r="AE31" s="45"/>
      <c r="AF31" s="45"/>
      <c r="AG31" s="45"/>
      <c r="AH31" s="45"/>
      <c r="AI31" s="47"/>
    </row>
    <row r="32" spans="2:35" x14ac:dyDescent="0.2">
      <c r="B32" s="72" t="s">
        <v>117</v>
      </c>
      <c r="C32" s="71" t="s">
        <v>14</v>
      </c>
      <c r="D32" s="44">
        <v>1</v>
      </c>
      <c r="E32" s="46">
        <v>0.50009999999999999</v>
      </c>
      <c r="F32" s="47">
        <v>0</v>
      </c>
      <c r="G32" s="47">
        <v>11.6</v>
      </c>
      <c r="H32" s="47">
        <f t="shared" si="0"/>
        <v>11.6</v>
      </c>
      <c r="I32" s="47">
        <f t="shared" si="1"/>
        <v>9.5164213230652273</v>
      </c>
      <c r="J32" s="70">
        <f t="shared" ref="J32" si="76">AVERAGE(I32:I34)</f>
        <v>9.7311720473048684</v>
      </c>
      <c r="K32" s="70">
        <f t="shared" ref="K32" si="77">_xlfn.STDEV.S(I32:I34)</f>
        <v>0.19619748719904073</v>
      </c>
      <c r="L32" s="48"/>
      <c r="M32" s="69"/>
      <c r="N32" s="69" t="s">
        <v>16</v>
      </c>
      <c r="O32" s="21">
        <f>I26</f>
        <v>3.9342408376963336</v>
      </c>
      <c r="P32" s="69">
        <f>'after harvest in 2016'!K20</f>
        <v>0.17072386193096548</v>
      </c>
      <c r="Q32" s="69">
        <v>2.7098552939735434</v>
      </c>
      <c r="R32" s="21">
        <f>O32*P32</f>
        <v>0.67166878957803478</v>
      </c>
      <c r="S32" s="21">
        <f>Q32-R32</f>
        <v>2.0381865043955085</v>
      </c>
      <c r="T32" s="21">
        <f>1-P32</f>
        <v>0.82927613806903455</v>
      </c>
      <c r="U32" s="21">
        <f t="shared" si="3"/>
        <v>2.4577898854553029</v>
      </c>
      <c r="V32" s="69">
        <f t="shared" ref="V32" si="78">AVERAGE(R32:R34)</f>
        <v>0.64915153056228336</v>
      </c>
      <c r="W32" s="69">
        <f t="shared" ref="W32" si="79">_xlfn.STDEV.S(R32:R34)</f>
        <v>3.7845931178300395E-2</v>
      </c>
      <c r="X32" s="69">
        <f t="shared" ref="X32" si="80">AVERAGE(S32:S34)</f>
        <v>2.0607037634112602</v>
      </c>
      <c r="Y32" s="69">
        <f t="shared" ref="Y32" si="81">_xlfn.STDEV.S(S32:S34)</f>
        <v>3.7845931178300492E-2</v>
      </c>
      <c r="Z32" s="69">
        <f t="shared" ref="Z32" si="82">AVERAGE(U32:U34)</f>
        <v>2.4849427938558541</v>
      </c>
      <c r="AA32" s="69">
        <f t="shared" ref="AA32" si="83">_xlfn.STDEV.S(U32:U34)</f>
        <v>4.5637308781637631E-2</v>
      </c>
      <c r="AB32" s="21"/>
      <c r="AC32" s="45"/>
      <c r="AD32" s="45"/>
      <c r="AE32" s="45"/>
      <c r="AF32" s="45"/>
      <c r="AG32" s="45"/>
      <c r="AH32" s="45"/>
    </row>
    <row r="33" spans="2:35" x14ac:dyDescent="0.2">
      <c r="B33" s="71"/>
      <c r="C33" s="71"/>
      <c r="D33" s="44">
        <v>2</v>
      </c>
      <c r="E33" s="46">
        <v>0.49990000000000001</v>
      </c>
      <c r="F33" s="47">
        <v>11.6</v>
      </c>
      <c r="G33" s="47">
        <v>22.9</v>
      </c>
      <c r="H33" s="47">
        <f t="shared" si="0"/>
        <v>11.299999999999999</v>
      </c>
      <c r="I33" s="47">
        <f t="shared" si="1"/>
        <v>9.9010377991828733</v>
      </c>
      <c r="J33" s="70"/>
      <c r="K33" s="70"/>
      <c r="L33" s="48"/>
      <c r="M33" s="69"/>
      <c r="N33" s="69"/>
      <c r="O33" s="21">
        <f>I27</f>
        <v>3.9263880615731885</v>
      </c>
      <c r="P33" s="69"/>
      <c r="Q33" s="69"/>
      <c r="R33" s="21">
        <f>O33*P32</f>
        <v>0.67032813331141217</v>
      </c>
      <c r="S33" s="21">
        <f>Q32-R33</f>
        <v>2.0395271606621312</v>
      </c>
      <c r="T33" s="21">
        <f>1-P32</f>
        <v>0.82927613806903455</v>
      </c>
      <c r="U33" s="21">
        <f t="shared" si="3"/>
        <v>2.459406543894004</v>
      </c>
      <c r="V33" s="69"/>
      <c r="W33" s="69"/>
      <c r="X33" s="69"/>
      <c r="Y33" s="69"/>
      <c r="Z33" s="69"/>
      <c r="AA33" s="69"/>
      <c r="AB33" s="21"/>
      <c r="AC33" s="45"/>
      <c r="AD33" s="45"/>
      <c r="AE33" s="45"/>
      <c r="AF33" s="45"/>
      <c r="AG33" s="45"/>
      <c r="AH33" s="45"/>
    </row>
    <row r="34" spans="2:35" x14ac:dyDescent="0.2">
      <c r="B34" s="71"/>
      <c r="C34" s="71"/>
      <c r="D34" s="44">
        <v>3</v>
      </c>
      <c r="E34" s="46">
        <v>0.49980000000000002</v>
      </c>
      <c r="F34" s="47">
        <v>22.9</v>
      </c>
      <c r="G34" s="47">
        <v>34.299999999999997</v>
      </c>
      <c r="H34" s="47">
        <f t="shared" si="0"/>
        <v>11.399999999999999</v>
      </c>
      <c r="I34" s="47">
        <f t="shared" si="1"/>
        <v>9.7760570196665082</v>
      </c>
      <c r="J34" s="70"/>
      <c r="K34" s="70"/>
      <c r="L34" s="48"/>
      <c r="M34" s="69"/>
      <c r="N34" s="69"/>
      <c r="O34" s="21">
        <f>I28</f>
        <v>3.5464150233564209</v>
      </c>
      <c r="P34" s="69"/>
      <c r="Q34" s="69"/>
      <c r="R34" s="21">
        <f>O34*P32</f>
        <v>0.60545766879740326</v>
      </c>
      <c r="S34" s="21">
        <f>Q32-R34</f>
        <v>2.1043976251761403</v>
      </c>
      <c r="T34" s="21">
        <f>1-P32</f>
        <v>0.82927613806903455</v>
      </c>
      <c r="U34" s="21">
        <f t="shared" si="3"/>
        <v>2.537631952218256</v>
      </c>
      <c r="V34" s="69"/>
      <c r="W34" s="69"/>
      <c r="X34" s="69"/>
      <c r="Y34" s="69"/>
      <c r="Z34" s="69"/>
      <c r="AA34" s="69"/>
      <c r="AB34" s="21"/>
      <c r="AC34" s="45"/>
      <c r="AD34" s="45"/>
      <c r="AE34" s="45"/>
      <c r="AF34" s="45"/>
      <c r="AG34" s="45"/>
      <c r="AH34" s="45"/>
    </row>
    <row r="35" spans="2:35" x14ac:dyDescent="0.2">
      <c r="B35" s="71"/>
      <c r="C35" s="71" t="s">
        <v>10</v>
      </c>
      <c r="D35" s="44">
        <v>1</v>
      </c>
      <c r="E35" s="46">
        <v>0.49990000000000001</v>
      </c>
      <c r="F35" s="47">
        <v>0.5</v>
      </c>
      <c r="G35" s="47">
        <v>11.3</v>
      </c>
      <c r="H35" s="47">
        <f t="shared" si="0"/>
        <v>10.8</v>
      </c>
      <c r="I35" s="47">
        <f t="shared" si="1"/>
        <v>10.535719709386901</v>
      </c>
      <c r="J35" s="70">
        <f t="shared" ref="J35" si="84">AVERAGE(I35:I37)</f>
        <v>10.448389102354231</v>
      </c>
      <c r="K35" s="70">
        <f t="shared" ref="K35" si="85">_xlfn.STDEV.S(I35:I37)</f>
        <v>0.26879182233497328</v>
      </c>
      <c r="L35" s="48"/>
      <c r="M35" s="69"/>
      <c r="N35" s="69" t="s">
        <v>17</v>
      </c>
      <c r="O35" s="21">
        <f>I41</f>
        <v>2.7926004048977329</v>
      </c>
      <c r="P35" s="69">
        <f>'after harvest in 2016'!K35</f>
        <v>0.16000766849225304</v>
      </c>
      <c r="Q35" s="69">
        <v>2.8322071076116182</v>
      </c>
      <c r="R35" s="21">
        <f>O35*P35</f>
        <v>0.44683747981820804</v>
      </c>
      <c r="S35" s="21">
        <f>Q35-R35</f>
        <v>2.38536962779341</v>
      </c>
      <c r="T35" s="21">
        <f>1-P35</f>
        <v>0.83999233150774699</v>
      </c>
      <c r="U35" s="21">
        <f t="shared" si="3"/>
        <v>2.8397516719132221</v>
      </c>
      <c r="V35" s="69">
        <f t="shared" ref="V35" si="86">AVERAGE(R35:R37)</f>
        <v>0.43304121596845585</v>
      </c>
      <c r="W35" s="69">
        <f t="shared" ref="W35" si="87">_xlfn.STDEV.S(R35:R37)</f>
        <v>1.194799086033135E-2</v>
      </c>
      <c r="X35" s="69">
        <f t="shared" ref="X35" si="88">AVERAGE(S35:S37)</f>
        <v>2.3991658916431624</v>
      </c>
      <c r="Y35" s="69">
        <f t="shared" ref="Y35" si="89">_xlfn.STDEV.S(S35:S37)</f>
        <v>1.1947990860331398E-2</v>
      </c>
      <c r="Z35" s="69">
        <f t="shared" ref="Z35" si="90">AVERAGE(U35:U37)</f>
        <v>2.8561759454836584</v>
      </c>
      <c r="AA35" s="69">
        <f t="shared" ref="AA35" si="91">_xlfn.STDEV.S(U35:U37)</f>
        <v>1.4223928495734339E-2</v>
      </c>
      <c r="AB35" s="21"/>
      <c r="AC35" s="45"/>
      <c r="AD35" s="45"/>
      <c r="AE35" s="45"/>
      <c r="AF35" s="45"/>
      <c r="AG35" s="45"/>
      <c r="AH35" s="45"/>
    </row>
    <row r="36" spans="2:35" x14ac:dyDescent="0.2">
      <c r="B36" s="71"/>
      <c r="C36" s="71"/>
      <c r="D36" s="44">
        <v>2</v>
      </c>
      <c r="E36" s="46">
        <v>0.50029999999999997</v>
      </c>
      <c r="F36" s="47">
        <v>11.3</v>
      </c>
      <c r="G36" s="47">
        <v>22.4</v>
      </c>
      <c r="H36" s="47">
        <f t="shared" si="0"/>
        <v>11.099999999999998</v>
      </c>
      <c r="I36" s="47">
        <f t="shared" si="1"/>
        <v>10.146791506248086</v>
      </c>
      <c r="J36" s="70"/>
      <c r="K36" s="70"/>
      <c r="L36" s="48"/>
      <c r="M36" s="69"/>
      <c r="N36" s="69"/>
      <c r="O36" s="21">
        <f>I42</f>
        <v>2.6635327703901197</v>
      </c>
      <c r="P36" s="69"/>
      <c r="Q36" s="69"/>
      <c r="R36" s="21">
        <f>O36*P35</f>
        <v>0.42618566854283457</v>
      </c>
      <c r="S36" s="21">
        <f>Q35-R36</f>
        <v>2.4060214390687835</v>
      </c>
      <c r="T36" s="21">
        <f>1-P35</f>
        <v>0.83999233150774699</v>
      </c>
      <c r="U36" s="21">
        <f t="shared" si="3"/>
        <v>2.8643373859736165</v>
      </c>
      <c r="V36" s="69"/>
      <c r="W36" s="69"/>
      <c r="X36" s="69"/>
      <c r="Y36" s="69"/>
      <c r="Z36" s="69"/>
      <c r="AA36" s="69"/>
      <c r="AB36" s="21"/>
      <c r="AC36" s="45"/>
      <c r="AD36" s="45"/>
      <c r="AE36" s="45"/>
      <c r="AF36" s="45"/>
      <c r="AG36" s="45"/>
      <c r="AH36" s="45"/>
    </row>
    <row r="37" spans="2:35" x14ac:dyDescent="0.2">
      <c r="B37" s="71"/>
      <c r="C37" s="71"/>
      <c r="D37" s="44">
        <v>3</v>
      </c>
      <c r="E37" s="46">
        <v>0.49990000000000001</v>
      </c>
      <c r="F37" s="47">
        <v>22.4</v>
      </c>
      <c r="G37" s="47">
        <v>33.1</v>
      </c>
      <c r="H37" s="47">
        <f t="shared" si="0"/>
        <v>10.700000000000003</v>
      </c>
      <c r="I37" s="47">
        <f t="shared" si="1"/>
        <v>10.662656091427703</v>
      </c>
      <c r="J37" s="70"/>
      <c r="K37" s="70"/>
      <c r="L37" s="48"/>
      <c r="M37" s="69"/>
      <c r="N37" s="69"/>
      <c r="O37" s="21">
        <f>I43</f>
        <v>2.6630004896606256</v>
      </c>
      <c r="P37" s="69"/>
      <c r="Q37" s="69"/>
      <c r="R37" s="21">
        <f>O37*P35</f>
        <v>0.42610049954432488</v>
      </c>
      <c r="S37" s="21">
        <f>Q35-R37</f>
        <v>2.4061066080672933</v>
      </c>
      <c r="T37" s="21">
        <f>1-P35</f>
        <v>0.83999233150774699</v>
      </c>
      <c r="U37" s="21">
        <f t="shared" si="3"/>
        <v>2.8644387785641379</v>
      </c>
      <c r="V37" s="69"/>
      <c r="W37" s="69"/>
      <c r="X37" s="69"/>
      <c r="Y37" s="69"/>
      <c r="Z37" s="69"/>
      <c r="AA37" s="69"/>
      <c r="AB37" s="21"/>
      <c r="AC37" s="45"/>
      <c r="AD37" s="45"/>
      <c r="AE37" s="45"/>
      <c r="AF37" s="45"/>
      <c r="AG37" s="45"/>
      <c r="AH37" s="45"/>
      <c r="AI37" s="49"/>
    </row>
    <row r="38" spans="2:35" x14ac:dyDescent="0.2">
      <c r="B38" s="71"/>
      <c r="C38" s="71" t="s">
        <v>11</v>
      </c>
      <c r="D38" s="44">
        <v>1</v>
      </c>
      <c r="E38" s="46">
        <v>0.49990000000000001</v>
      </c>
      <c r="F38" s="47">
        <v>1</v>
      </c>
      <c r="G38" s="47">
        <v>16.3</v>
      </c>
      <c r="H38" s="47">
        <f t="shared" si="0"/>
        <v>15.3</v>
      </c>
      <c r="I38" s="47">
        <f t="shared" si="1"/>
        <v>4.8235825175506282</v>
      </c>
      <c r="J38" s="70">
        <f t="shared" ref="J38" si="92">AVERAGE(I38:I40)</f>
        <v>5.1180503485145907</v>
      </c>
      <c r="K38" s="70">
        <f t="shared" ref="K38" si="93">_xlfn.STDEV.S(I38:I40)</f>
        <v>0.31914679727257911</v>
      </c>
      <c r="L38" s="48"/>
      <c r="M38" s="69" t="s">
        <v>4</v>
      </c>
      <c r="N38" s="69" t="s">
        <v>15</v>
      </c>
      <c r="O38" s="21">
        <f>I14</f>
        <v>0.76146596858638493</v>
      </c>
      <c r="P38" s="69">
        <f>'after harvest in 2016'!K6</f>
        <v>8.8677412868914576E-2</v>
      </c>
      <c r="Q38" s="69">
        <v>1.4223358388454315</v>
      </c>
      <c r="R38" s="21">
        <f>O38*P38</f>
        <v>6.7524832081962791E-2</v>
      </c>
      <c r="S38" s="21">
        <f>Q38-R38</f>
        <v>1.3548110067634687</v>
      </c>
      <c r="T38" s="21">
        <f>1-P38</f>
        <v>0.91132258713108538</v>
      </c>
      <c r="U38" s="21">
        <f t="shared" si="3"/>
        <v>1.4866426289603107</v>
      </c>
      <c r="V38" s="69">
        <f t="shared" ref="V38" si="94">AVERAGE(R38:R40)</f>
        <v>0.10121985807096623</v>
      </c>
      <c r="W38" s="69">
        <f t="shared" ref="W38" si="95">_xlfn.STDEV.S(R38:R40)</f>
        <v>3.376261780700137E-2</v>
      </c>
      <c r="X38" s="69">
        <f t="shared" ref="X38" si="96">AVERAGE(S38:S40)</f>
        <v>1.3211159807744652</v>
      </c>
      <c r="Y38" s="69">
        <f t="shared" ref="Y38" si="97">_xlfn.STDEV.S(S38:S40)</f>
        <v>3.3762617807001433E-2</v>
      </c>
      <c r="Z38" s="69">
        <f t="shared" ref="Z38" si="98">AVERAGE(U38:U40)</f>
        <v>1.4496688652625647</v>
      </c>
      <c r="AA38" s="69">
        <f t="shared" ref="AA38" si="99">_xlfn.STDEV.S(U38:U40)</f>
        <v>3.7047932624262911E-2</v>
      </c>
      <c r="AB38" s="21"/>
      <c r="AI38" s="49"/>
    </row>
    <row r="39" spans="2:35" x14ac:dyDescent="0.2">
      <c r="B39" s="71"/>
      <c r="C39" s="71"/>
      <c r="D39" s="44">
        <v>2</v>
      </c>
      <c r="E39" s="46">
        <v>0.5</v>
      </c>
      <c r="F39" s="47">
        <v>16.3</v>
      </c>
      <c r="G39" s="47">
        <v>31.1</v>
      </c>
      <c r="H39" s="47">
        <f t="shared" si="0"/>
        <v>14.8</v>
      </c>
      <c r="I39" s="47">
        <f t="shared" si="1"/>
        <v>5.4571727748691075</v>
      </c>
      <c r="J39" s="70"/>
      <c r="K39" s="70"/>
      <c r="L39" s="48"/>
      <c r="M39" s="69"/>
      <c r="N39" s="69"/>
      <c r="O39" s="21">
        <f>I15</f>
        <v>1.1399191146502743</v>
      </c>
      <c r="P39" s="69"/>
      <c r="Q39" s="69"/>
      <c r="R39" s="21">
        <f>O39*P38</f>
        <v>0.10108507796700994</v>
      </c>
      <c r="S39" s="21">
        <f>Q38-R39</f>
        <v>1.3212507608784216</v>
      </c>
      <c r="T39" s="21">
        <f>1-P38</f>
        <v>0.91132258713108538</v>
      </c>
      <c r="U39" s="21">
        <f t="shared" si="3"/>
        <v>1.449816760317356</v>
      </c>
      <c r="V39" s="69"/>
      <c r="W39" s="69"/>
      <c r="X39" s="69"/>
      <c r="Y39" s="69"/>
      <c r="Z39" s="69"/>
      <c r="AA39" s="69"/>
      <c r="AB39" s="21"/>
    </row>
    <row r="40" spans="2:35" x14ac:dyDescent="0.2">
      <c r="B40" s="71"/>
      <c r="C40" s="71"/>
      <c r="D40" s="44">
        <v>3</v>
      </c>
      <c r="E40" s="46">
        <v>0.50029999999999997</v>
      </c>
      <c r="F40" s="47">
        <v>2.5</v>
      </c>
      <c r="G40" s="47">
        <v>17.600000000000001</v>
      </c>
      <c r="H40" s="47">
        <f t="shared" si="0"/>
        <v>15.100000000000001</v>
      </c>
      <c r="I40" s="47">
        <f t="shared" si="1"/>
        <v>5.0733957531240383</v>
      </c>
      <c r="J40" s="70"/>
      <c r="K40" s="70"/>
      <c r="L40" s="48"/>
      <c r="M40" s="69"/>
      <c r="N40" s="69"/>
      <c r="O40" s="21">
        <f>I16</f>
        <v>1.5229319371727743</v>
      </c>
      <c r="P40" s="69"/>
      <c r="Q40" s="69"/>
      <c r="R40" s="21">
        <f>O40*P38</f>
        <v>0.13504966416392597</v>
      </c>
      <c r="S40" s="21">
        <f>Q38-R40</f>
        <v>1.2872861746815054</v>
      </c>
      <c r="T40" s="21">
        <f>1-P38</f>
        <v>0.91132258713108538</v>
      </c>
      <c r="U40" s="21">
        <f t="shared" si="3"/>
        <v>1.4125472065100271</v>
      </c>
      <c r="V40" s="69"/>
      <c r="W40" s="69"/>
      <c r="X40" s="69"/>
      <c r="Y40" s="69"/>
      <c r="Z40" s="69"/>
      <c r="AA40" s="69"/>
      <c r="AB40" s="21"/>
      <c r="AD40" s="47"/>
      <c r="AE40" s="47"/>
      <c r="AF40" s="47"/>
      <c r="AG40" s="47"/>
      <c r="AH40" s="47"/>
    </row>
    <row r="41" spans="2:35" x14ac:dyDescent="0.2">
      <c r="B41" s="71"/>
      <c r="C41" s="71" t="s">
        <v>12</v>
      </c>
      <c r="D41" s="44">
        <v>1</v>
      </c>
      <c r="E41" s="46">
        <v>0.49990000000000001</v>
      </c>
      <c r="F41" s="47">
        <v>17.600000000000001</v>
      </c>
      <c r="G41" s="47">
        <v>34.5</v>
      </c>
      <c r="H41" s="47">
        <f t="shared" si="0"/>
        <v>16.899999999999999</v>
      </c>
      <c r="I41" s="47">
        <f t="shared" si="1"/>
        <v>2.7926004048977329</v>
      </c>
      <c r="J41" s="70">
        <f t="shared" ref="J41" si="100">AVERAGE(I41:I43)</f>
        <v>2.7063778883161596</v>
      </c>
      <c r="K41" s="70">
        <f t="shared" ref="K41" si="101">_xlfn.STDEV.S(I41:I43)</f>
        <v>7.4671364022217593E-2</v>
      </c>
      <c r="L41" s="48"/>
      <c r="M41" s="69"/>
      <c r="N41" s="69" t="s">
        <v>16</v>
      </c>
      <c r="O41" s="21">
        <f>I29</f>
        <v>0.75994607643351786</v>
      </c>
      <c r="P41" s="69">
        <f>'after harvest in 2016'!K21</f>
        <v>0.10298563976103059</v>
      </c>
      <c r="Q41" s="69">
        <v>1.6704084055663211</v>
      </c>
      <c r="R41" s="21">
        <f>O41*P41</f>
        <v>7.8263532865390895E-2</v>
      </c>
      <c r="S41" s="21">
        <f>Q41-R41</f>
        <v>1.5921448727009302</v>
      </c>
      <c r="T41" s="21">
        <f>1-P41</f>
        <v>0.89701436023896941</v>
      </c>
      <c r="U41" s="21">
        <f t="shared" si="3"/>
        <v>1.7749379979566595</v>
      </c>
      <c r="V41" s="69">
        <f t="shared" ref="V41" si="102">AVERAGE(R41:R43)</f>
        <v>6.1011050670615026E-2</v>
      </c>
      <c r="W41" s="69">
        <f t="shared" ref="W41" si="103">_xlfn.STDEV.S(R41:R43)</f>
        <v>1.9868231515091067E-2</v>
      </c>
      <c r="X41" s="69">
        <f t="shared" ref="X41" si="104">AVERAGE(S41:S43)</f>
        <v>1.6093973548957061</v>
      </c>
      <c r="Y41" s="69">
        <f t="shared" ref="Y41" si="105">_xlfn.STDEV.S(S41:S43)</f>
        <v>1.9868231515091078E-2</v>
      </c>
      <c r="Z41" s="69">
        <f t="shared" ref="Z41" si="106">AVERAGE(U41:U43)</f>
        <v>1.7941712264973706</v>
      </c>
      <c r="AA41" s="69">
        <f t="shared" ref="AA41" si="107">_xlfn.STDEV.S(U41:U43)</f>
        <v>2.2149290352272685E-2</v>
      </c>
      <c r="AB41" s="21"/>
      <c r="AD41" s="47"/>
      <c r="AE41" s="47"/>
      <c r="AF41" s="47"/>
      <c r="AG41" s="47"/>
      <c r="AH41" s="47"/>
    </row>
    <row r="42" spans="2:35" x14ac:dyDescent="0.2">
      <c r="B42" s="71"/>
      <c r="C42" s="71"/>
      <c r="D42" s="44">
        <v>2</v>
      </c>
      <c r="E42" s="46">
        <v>0.50029999999999997</v>
      </c>
      <c r="F42" s="47">
        <v>0</v>
      </c>
      <c r="G42" s="47">
        <v>17</v>
      </c>
      <c r="H42" s="47">
        <f t="shared" si="0"/>
        <v>17</v>
      </c>
      <c r="I42" s="47">
        <f t="shared" si="1"/>
        <v>2.6635327703901197</v>
      </c>
      <c r="J42" s="70"/>
      <c r="K42" s="70"/>
      <c r="L42" s="48"/>
      <c r="M42" s="69"/>
      <c r="N42" s="69"/>
      <c r="O42" s="21">
        <f>I30</f>
        <v>0.38149597624567699</v>
      </c>
      <c r="P42" s="69"/>
      <c r="Q42" s="69"/>
      <c r="R42" s="21">
        <f>O42*P41</f>
        <v>3.9288607179919971E-2</v>
      </c>
      <c r="S42" s="21">
        <f>Q41-R42</f>
        <v>1.6311197983864012</v>
      </c>
      <c r="T42" s="21">
        <f>1-P41</f>
        <v>0.89701436023896941</v>
      </c>
      <c r="U42" s="21">
        <f t="shared" si="3"/>
        <v>1.8183876097054479</v>
      </c>
      <c r="V42" s="69"/>
      <c r="W42" s="69"/>
      <c r="X42" s="69"/>
      <c r="Y42" s="69"/>
      <c r="Z42" s="69"/>
      <c r="AA42" s="69"/>
      <c r="AB42" s="21"/>
      <c r="AD42" s="47"/>
      <c r="AE42" s="47"/>
      <c r="AF42" s="47"/>
      <c r="AG42" s="47"/>
      <c r="AH42" s="47"/>
    </row>
    <row r="43" spans="2:35" x14ac:dyDescent="0.2">
      <c r="B43" s="71"/>
      <c r="C43" s="71"/>
      <c r="D43" s="44">
        <v>3</v>
      </c>
      <c r="E43" s="46">
        <v>0.50039999999999996</v>
      </c>
      <c r="F43" s="47">
        <v>17</v>
      </c>
      <c r="G43" s="47">
        <v>34</v>
      </c>
      <c r="H43" s="47">
        <f t="shared" si="0"/>
        <v>17</v>
      </c>
      <c r="I43" s="47">
        <f t="shared" si="1"/>
        <v>2.6630004896606256</v>
      </c>
      <c r="J43" s="70"/>
      <c r="K43" s="70"/>
      <c r="L43" s="48"/>
      <c r="M43" s="69"/>
      <c r="N43" s="69"/>
      <c r="O43" s="21">
        <f>I31</f>
        <v>0.63582662707613735</v>
      </c>
      <c r="P43" s="69"/>
      <c r="Q43" s="69"/>
      <c r="R43" s="21">
        <f>O43*P41</f>
        <v>6.5481011966534219E-2</v>
      </c>
      <c r="S43" s="21">
        <f>Q41-R43</f>
        <v>1.604927393599787</v>
      </c>
      <c r="T43" s="21">
        <f>1-P41</f>
        <v>0.89701436023896941</v>
      </c>
      <c r="U43" s="21">
        <f t="shared" si="3"/>
        <v>1.7891880718300048</v>
      </c>
      <c r="V43" s="69"/>
      <c r="W43" s="69"/>
      <c r="X43" s="69"/>
      <c r="Y43" s="69"/>
      <c r="Z43" s="69"/>
      <c r="AA43" s="69"/>
      <c r="AB43" s="21"/>
    </row>
    <row r="44" spans="2:35" x14ac:dyDescent="0.2">
      <c r="B44" s="71"/>
      <c r="C44" s="71" t="s">
        <v>13</v>
      </c>
      <c r="D44" s="44">
        <v>1</v>
      </c>
      <c r="E44" s="46">
        <v>0.50039999999999996</v>
      </c>
      <c r="F44" s="47">
        <v>3</v>
      </c>
      <c r="G44" s="47">
        <v>20.7</v>
      </c>
      <c r="H44" s="47">
        <f t="shared" si="0"/>
        <v>17.7</v>
      </c>
      <c r="I44" s="47">
        <f t="shared" si="1"/>
        <v>1.7753336597737501</v>
      </c>
      <c r="J44" s="70">
        <f t="shared" ref="J44" si="108">AVERAGE(I44:I46)</f>
        <v>1.4377920393999328</v>
      </c>
      <c r="K44" s="70">
        <f t="shared" ref="K44" si="109">_xlfn.STDEV.S(I44:I46)</f>
        <v>0.31882706306304237</v>
      </c>
      <c r="L44" s="48"/>
      <c r="M44" s="69"/>
      <c r="N44" s="69" t="s">
        <v>17</v>
      </c>
      <c r="O44" s="21">
        <f>I44</f>
        <v>1.7753336597737501</v>
      </c>
      <c r="P44" s="69">
        <f>'after harvest in 2016'!K36</f>
        <v>9.7007184248896774E-2</v>
      </c>
      <c r="Q44" s="69">
        <v>2.2051689818256111</v>
      </c>
      <c r="R44" s="21">
        <f>O44*P44</f>
        <v>0.17222011943694041</v>
      </c>
      <c r="S44" s="21">
        <f>Q44-R44</f>
        <v>2.0329488623886705</v>
      </c>
      <c r="T44" s="21">
        <f>1-P44</f>
        <v>0.90299281575110324</v>
      </c>
      <c r="U44" s="21">
        <f t="shared" si="3"/>
        <v>2.2513455554988857</v>
      </c>
      <c r="V44" s="69">
        <f t="shared" ref="V44" si="110">AVERAGE(R44:R46)</f>
        <v>0.13947615727766635</v>
      </c>
      <c r="W44" s="69">
        <f t="shared" ref="W44" si="111">_xlfn.STDEV.S(R44:R46)</f>
        <v>3.0928515650091179E-2</v>
      </c>
      <c r="X44" s="69">
        <f t="shared" ref="X44" si="112">AVERAGE(S44:S46)</f>
        <v>2.0656928245479445</v>
      </c>
      <c r="Y44" s="69">
        <f t="shared" ref="Y44" si="113">_xlfn.STDEV.S(S44:S46)</f>
        <v>3.0928515650091287E-2</v>
      </c>
      <c r="Z44" s="69">
        <f t="shared" ref="Z44" si="114">AVERAGE(U44:U46)</f>
        <v>2.2876071531418725</v>
      </c>
      <c r="AA44" s="69">
        <f t="shared" ref="AA44" si="115">_xlfn.STDEV.S(U44:U46)</f>
        <v>3.4251120397192976E-2</v>
      </c>
      <c r="AB44" s="21"/>
      <c r="AD44" s="47"/>
      <c r="AE44" s="47"/>
      <c r="AF44" s="47"/>
      <c r="AG44" s="47"/>
      <c r="AH44" s="47"/>
    </row>
    <row r="45" spans="2:35" x14ac:dyDescent="0.2">
      <c r="B45" s="71"/>
      <c r="C45" s="71"/>
      <c r="D45" s="44">
        <v>2</v>
      </c>
      <c r="E45" s="46">
        <v>0.49990000000000001</v>
      </c>
      <c r="F45" s="47">
        <v>20.7</v>
      </c>
      <c r="G45" s="47">
        <v>38.700000000000003</v>
      </c>
      <c r="H45" s="47">
        <f t="shared" si="0"/>
        <v>18.000000000000004</v>
      </c>
      <c r="I45" s="47">
        <f t="shared" si="1"/>
        <v>1.3963002024488596</v>
      </c>
      <c r="J45" s="70"/>
      <c r="K45" s="70"/>
      <c r="L45" s="48"/>
      <c r="M45" s="69"/>
      <c r="N45" s="69"/>
      <c r="O45" s="21">
        <f>I45</f>
        <v>1.3963002024488596</v>
      </c>
      <c r="P45" s="69"/>
      <c r="Q45" s="69"/>
      <c r="R45" s="21">
        <f>O45*P44</f>
        <v>0.13545115100572838</v>
      </c>
      <c r="S45" s="21">
        <f>Q44-R45</f>
        <v>2.0697178308198825</v>
      </c>
      <c r="T45" s="21">
        <f>1-P44</f>
        <v>0.90299281575110324</v>
      </c>
      <c r="U45" s="21">
        <f t="shared" si="3"/>
        <v>2.2920645598916591</v>
      </c>
      <c r="V45" s="69"/>
      <c r="W45" s="69"/>
      <c r="X45" s="69"/>
      <c r="Y45" s="69"/>
      <c r="Z45" s="69"/>
      <c r="AA45" s="69"/>
      <c r="AD45" s="47"/>
      <c r="AE45" s="47"/>
      <c r="AF45" s="47"/>
      <c r="AG45" s="47"/>
      <c r="AH45" s="47"/>
    </row>
    <row r="46" spans="2:35" x14ac:dyDescent="0.2">
      <c r="B46" s="71"/>
      <c r="C46" s="71"/>
      <c r="D46" s="44">
        <v>3</v>
      </c>
      <c r="E46" s="46">
        <v>0.50019999999999998</v>
      </c>
      <c r="F46" s="47">
        <v>0</v>
      </c>
      <c r="G46" s="47">
        <v>18.2</v>
      </c>
      <c r="H46" s="47">
        <f t="shared" si="0"/>
        <v>18.2</v>
      </c>
      <c r="I46" s="47">
        <f t="shared" si="1"/>
        <v>1.1417422559771888</v>
      </c>
      <c r="J46" s="70"/>
      <c r="K46" s="70"/>
      <c r="L46" s="48"/>
      <c r="M46" s="69"/>
      <c r="N46" s="69"/>
      <c r="O46" s="21">
        <f>I46</f>
        <v>1.1417422559771888</v>
      </c>
      <c r="P46" s="69"/>
      <c r="Q46" s="69"/>
      <c r="R46" s="21">
        <f>O46*P44</f>
        <v>0.11075720139033023</v>
      </c>
      <c r="S46" s="21">
        <f>Q44-R46</f>
        <v>2.0944117804352809</v>
      </c>
      <c r="T46" s="21">
        <f>1-P44</f>
        <v>0.90299281575110324</v>
      </c>
      <c r="U46" s="21">
        <f t="shared" si="3"/>
        <v>2.3194113440350725</v>
      </c>
      <c r="V46" s="69"/>
      <c r="W46" s="69"/>
      <c r="X46" s="69"/>
      <c r="Y46" s="69"/>
      <c r="Z46" s="69"/>
      <c r="AA46" s="69"/>
      <c r="AD46" s="47"/>
      <c r="AE46" s="47"/>
      <c r="AF46" s="47"/>
      <c r="AG46" s="47"/>
      <c r="AH46" s="47"/>
    </row>
    <row r="47" spans="2:35" x14ac:dyDescent="0.2">
      <c r="B47" s="71" t="s">
        <v>120</v>
      </c>
      <c r="C47" s="71"/>
      <c r="D47" s="71"/>
      <c r="E47" s="24">
        <f>43.4-24.3</f>
        <v>19.099999999999998</v>
      </c>
      <c r="F47" s="47"/>
      <c r="G47" s="47"/>
      <c r="H47" s="47"/>
    </row>
    <row r="48" spans="2:35" x14ac:dyDescent="0.2">
      <c r="B48" s="51"/>
      <c r="C48" s="51"/>
      <c r="E48" s="46"/>
      <c r="F48" s="47"/>
      <c r="G48" s="47"/>
      <c r="H48" s="47"/>
    </row>
    <row r="49" spans="2:31" x14ac:dyDescent="0.2">
      <c r="B49" s="51"/>
      <c r="C49" s="51"/>
      <c r="D49" s="46"/>
      <c r="E49" s="46"/>
      <c r="F49" s="47"/>
      <c r="G49" s="47"/>
      <c r="H49" s="47"/>
    </row>
    <row r="50" spans="2:31" x14ac:dyDescent="0.2">
      <c r="E50" s="46"/>
      <c r="F50" s="47"/>
      <c r="G50" s="47"/>
      <c r="H50" s="47"/>
    </row>
    <row r="51" spans="2:31" x14ac:dyDescent="0.2">
      <c r="E51" s="46"/>
      <c r="F51" s="47"/>
      <c r="G51" s="47"/>
      <c r="H51" s="47"/>
      <c r="AE51" s="49"/>
    </row>
    <row r="52" spans="2:31" x14ac:dyDescent="0.2">
      <c r="E52" s="46"/>
      <c r="F52" s="47"/>
      <c r="G52" s="47"/>
      <c r="H52" s="47"/>
      <c r="AE52" s="49"/>
    </row>
    <row r="53" spans="2:31" x14ac:dyDescent="0.2">
      <c r="E53" s="46"/>
      <c r="F53" s="47"/>
      <c r="G53" s="47"/>
      <c r="H53" s="47"/>
      <c r="AE53" s="49"/>
    </row>
    <row r="54" spans="2:31" x14ac:dyDescent="0.2">
      <c r="E54" s="46"/>
      <c r="F54" s="47"/>
      <c r="G54" s="47"/>
      <c r="H54" s="47"/>
      <c r="AE54" s="49"/>
    </row>
    <row r="55" spans="2:31" x14ac:dyDescent="0.2">
      <c r="E55" s="46"/>
      <c r="F55" s="47"/>
      <c r="G55" s="47"/>
      <c r="H55" s="47"/>
    </row>
    <row r="56" spans="2:31" x14ac:dyDescent="0.2">
      <c r="E56" s="46"/>
      <c r="F56" s="47"/>
      <c r="G56" s="47"/>
      <c r="H56" s="47"/>
    </row>
    <row r="57" spans="2:31" x14ac:dyDescent="0.2">
      <c r="E57" s="46"/>
      <c r="F57" s="47"/>
      <c r="G57" s="47"/>
      <c r="H57" s="47"/>
    </row>
    <row r="58" spans="2:31" x14ac:dyDescent="0.2">
      <c r="E58" s="46"/>
      <c r="F58" s="47"/>
      <c r="G58" s="47"/>
      <c r="H58" s="47"/>
    </row>
    <row r="59" spans="2:31" x14ac:dyDescent="0.2">
      <c r="E59" s="46"/>
      <c r="F59" s="47"/>
      <c r="G59" s="47"/>
      <c r="H59" s="47"/>
    </row>
    <row r="60" spans="2:31" x14ac:dyDescent="0.2">
      <c r="E60" s="46"/>
      <c r="F60" s="47"/>
      <c r="G60" s="47"/>
      <c r="H60" s="47"/>
    </row>
    <row r="61" spans="2:31" x14ac:dyDescent="0.2">
      <c r="E61" s="46"/>
      <c r="F61" s="47"/>
      <c r="G61" s="47"/>
      <c r="H61" s="47"/>
    </row>
    <row r="62" spans="2:31" x14ac:dyDescent="0.2">
      <c r="E62" s="46"/>
      <c r="F62" s="47"/>
      <c r="G62" s="47"/>
      <c r="H62" s="47"/>
    </row>
    <row r="63" spans="2:31" x14ac:dyDescent="0.2">
      <c r="E63" s="46"/>
      <c r="F63" s="47"/>
      <c r="G63" s="47"/>
      <c r="H63" s="47"/>
    </row>
    <row r="64" spans="2:31" x14ac:dyDescent="0.2">
      <c r="E64" s="46"/>
      <c r="F64" s="47"/>
      <c r="G64" s="47"/>
      <c r="H64" s="47"/>
    </row>
    <row r="65" spans="5:8" x14ac:dyDescent="0.2">
      <c r="E65" s="46"/>
      <c r="F65" s="47"/>
      <c r="G65" s="47"/>
      <c r="H65" s="47"/>
    </row>
    <row r="66" spans="5:8" x14ac:dyDescent="0.2">
      <c r="E66" s="46"/>
      <c r="F66" s="47"/>
      <c r="G66" s="47"/>
      <c r="H66" s="47"/>
    </row>
    <row r="67" spans="5:8" x14ac:dyDescent="0.2">
      <c r="E67" s="46"/>
      <c r="F67" s="47"/>
      <c r="G67" s="47"/>
      <c r="H67" s="47"/>
    </row>
    <row r="68" spans="5:8" x14ac:dyDescent="0.2">
      <c r="E68" s="46"/>
      <c r="F68" s="47"/>
      <c r="G68" s="47"/>
      <c r="H68" s="47"/>
    </row>
    <row r="69" spans="5:8" x14ac:dyDescent="0.2">
      <c r="E69" s="46"/>
      <c r="F69" s="47"/>
      <c r="G69" s="47"/>
      <c r="H69" s="47"/>
    </row>
    <row r="70" spans="5:8" x14ac:dyDescent="0.2">
      <c r="E70" s="46"/>
      <c r="F70" s="47"/>
      <c r="G70" s="47"/>
      <c r="H70" s="47"/>
    </row>
    <row r="71" spans="5:8" x14ac:dyDescent="0.2">
      <c r="E71" s="46"/>
      <c r="F71" s="47"/>
      <c r="G71" s="47"/>
      <c r="H71" s="47"/>
    </row>
    <row r="72" spans="5:8" x14ac:dyDescent="0.2">
      <c r="E72" s="46"/>
      <c r="F72" s="47"/>
      <c r="G72" s="47"/>
      <c r="H72" s="47"/>
    </row>
    <row r="73" spans="5:8" x14ac:dyDescent="0.2">
      <c r="E73" s="46"/>
      <c r="F73" s="47"/>
      <c r="G73" s="47"/>
      <c r="H73" s="47"/>
    </row>
    <row r="74" spans="5:8" x14ac:dyDescent="0.2">
      <c r="E74" s="46"/>
      <c r="F74" s="47"/>
      <c r="G74" s="47"/>
      <c r="H74" s="47"/>
    </row>
    <row r="75" spans="5:8" x14ac:dyDescent="0.2">
      <c r="E75" s="46"/>
      <c r="F75" s="47"/>
      <c r="G75" s="47"/>
      <c r="H75" s="47"/>
    </row>
    <row r="76" spans="5:8" x14ac:dyDescent="0.2">
      <c r="E76" s="46"/>
      <c r="F76" s="47"/>
      <c r="G76" s="47"/>
      <c r="H76" s="47"/>
    </row>
    <row r="77" spans="5:8" x14ac:dyDescent="0.2">
      <c r="E77" s="46"/>
      <c r="F77" s="47"/>
      <c r="G77" s="47"/>
      <c r="H77" s="47"/>
    </row>
    <row r="78" spans="5:8" x14ac:dyDescent="0.2">
      <c r="E78" s="46"/>
      <c r="F78" s="47"/>
      <c r="G78" s="47"/>
      <c r="H78" s="47"/>
    </row>
    <row r="79" spans="5:8" x14ac:dyDescent="0.2">
      <c r="E79" s="46"/>
      <c r="F79" s="47"/>
      <c r="G79" s="47"/>
      <c r="H79" s="47"/>
    </row>
    <row r="80" spans="5:8" x14ac:dyDescent="0.2">
      <c r="E80" s="46"/>
      <c r="F80" s="47"/>
      <c r="G80" s="47"/>
      <c r="H80" s="47"/>
    </row>
    <row r="81" spans="5:8" x14ac:dyDescent="0.2">
      <c r="E81" s="46"/>
      <c r="F81" s="47"/>
      <c r="G81" s="47"/>
      <c r="H81" s="47"/>
    </row>
    <row r="82" spans="5:8" x14ac:dyDescent="0.2">
      <c r="E82" s="46"/>
      <c r="F82" s="47"/>
      <c r="G82" s="47"/>
      <c r="H82" s="47"/>
    </row>
    <row r="83" spans="5:8" x14ac:dyDescent="0.2">
      <c r="E83" s="46"/>
      <c r="F83" s="47"/>
      <c r="G83" s="47"/>
      <c r="H83" s="47"/>
    </row>
    <row r="84" spans="5:8" x14ac:dyDescent="0.2">
      <c r="E84" s="46"/>
      <c r="F84" s="47"/>
      <c r="G84" s="47"/>
      <c r="H84" s="47"/>
    </row>
    <row r="85" spans="5:8" x14ac:dyDescent="0.2">
      <c r="E85" s="46"/>
      <c r="F85" s="47"/>
      <c r="G85" s="47"/>
      <c r="H85" s="47"/>
    </row>
    <row r="86" spans="5:8" x14ac:dyDescent="0.2">
      <c r="E86" s="46"/>
      <c r="F86" s="47"/>
      <c r="G86" s="47"/>
      <c r="H86" s="47"/>
    </row>
    <row r="87" spans="5:8" x14ac:dyDescent="0.2">
      <c r="E87" s="46"/>
      <c r="F87" s="47"/>
      <c r="G87" s="47"/>
      <c r="H87" s="47"/>
    </row>
    <row r="88" spans="5:8" x14ac:dyDescent="0.2">
      <c r="E88" s="46"/>
      <c r="F88" s="47"/>
      <c r="G88" s="47"/>
      <c r="H88" s="47"/>
    </row>
    <row r="89" spans="5:8" x14ac:dyDescent="0.2">
      <c r="E89" s="46"/>
      <c r="F89" s="47"/>
      <c r="G89" s="47"/>
      <c r="H89" s="47"/>
    </row>
    <row r="90" spans="5:8" x14ac:dyDescent="0.2">
      <c r="E90" s="46"/>
      <c r="F90" s="47"/>
      <c r="G90" s="47"/>
      <c r="H90" s="47"/>
    </row>
  </sheetData>
  <mergeCells count="195">
    <mergeCell ref="AC13:AC14"/>
    <mergeCell ref="AD13:AD14"/>
    <mergeCell ref="AE13:AE14"/>
    <mergeCell ref="AF13:AF14"/>
    <mergeCell ref="AG13:AG14"/>
    <mergeCell ref="AH13:AH14"/>
    <mergeCell ref="J2:J4"/>
    <mergeCell ref="J5:J7"/>
    <mergeCell ref="J8:J10"/>
    <mergeCell ref="J11:J13"/>
    <mergeCell ref="J14:J16"/>
    <mergeCell ref="B47:D47"/>
    <mergeCell ref="B32:B46"/>
    <mergeCell ref="C32:C34"/>
    <mergeCell ref="C35:C37"/>
    <mergeCell ref="C38:C40"/>
    <mergeCell ref="C41:C43"/>
    <mergeCell ref="C44:C46"/>
    <mergeCell ref="B17:B31"/>
    <mergeCell ref="C17:C19"/>
    <mergeCell ref="C20:C22"/>
    <mergeCell ref="C23:C25"/>
    <mergeCell ref="C26:C28"/>
    <mergeCell ref="C29:C31"/>
    <mergeCell ref="B2:B16"/>
    <mergeCell ref="C2:C4"/>
    <mergeCell ref="C5:C7"/>
    <mergeCell ref="C8:C10"/>
    <mergeCell ref="C11:C13"/>
    <mergeCell ref="C14:C16"/>
    <mergeCell ref="J32:J34"/>
    <mergeCell ref="J35:J37"/>
    <mergeCell ref="J38:J40"/>
    <mergeCell ref="J41:J43"/>
    <mergeCell ref="J44:J46"/>
    <mergeCell ref="J17:J19"/>
    <mergeCell ref="J20:J22"/>
    <mergeCell ref="J23:J25"/>
    <mergeCell ref="J26:J28"/>
    <mergeCell ref="J29:J31"/>
    <mergeCell ref="M2:M10"/>
    <mergeCell ref="M11:M19"/>
    <mergeCell ref="M20:M28"/>
    <mergeCell ref="M29:M37"/>
    <mergeCell ref="M38:M46"/>
    <mergeCell ref="K14:K16"/>
    <mergeCell ref="K11:K13"/>
    <mergeCell ref="K8:K10"/>
    <mergeCell ref="K5:K7"/>
    <mergeCell ref="K2:K4"/>
    <mergeCell ref="K29:K31"/>
    <mergeCell ref="K26:K28"/>
    <mergeCell ref="K23:K25"/>
    <mergeCell ref="K20:K22"/>
    <mergeCell ref="K17:K19"/>
    <mergeCell ref="K44:K46"/>
    <mergeCell ref="K41:K43"/>
    <mergeCell ref="K38:K40"/>
    <mergeCell ref="K35:K37"/>
    <mergeCell ref="K32:K34"/>
    <mergeCell ref="N17:N19"/>
    <mergeCell ref="N20:N22"/>
    <mergeCell ref="N23:N25"/>
    <mergeCell ref="N26:N28"/>
    <mergeCell ref="N29:N31"/>
    <mergeCell ref="N2:N4"/>
    <mergeCell ref="N5:N7"/>
    <mergeCell ref="N8:N10"/>
    <mergeCell ref="N11:N13"/>
    <mergeCell ref="N14:N16"/>
    <mergeCell ref="P44:P46"/>
    <mergeCell ref="Q44:Q46"/>
    <mergeCell ref="P41:P43"/>
    <mergeCell ref="Q41:Q43"/>
    <mergeCell ref="P38:P40"/>
    <mergeCell ref="Q38:Q40"/>
    <mergeCell ref="N32:N34"/>
    <mergeCell ref="N35:N37"/>
    <mergeCell ref="N38:N40"/>
    <mergeCell ref="N41:N43"/>
    <mergeCell ref="N44:N46"/>
    <mergeCell ref="P26:P28"/>
    <mergeCell ref="Q26:Q28"/>
    <mergeCell ref="P23:P25"/>
    <mergeCell ref="Q23:Q25"/>
    <mergeCell ref="P20:P22"/>
    <mergeCell ref="Q20:Q22"/>
    <mergeCell ref="P35:P37"/>
    <mergeCell ref="Q35:Q37"/>
    <mergeCell ref="Q32:Q34"/>
    <mergeCell ref="P32:P34"/>
    <mergeCell ref="P29:P31"/>
    <mergeCell ref="Q29:Q31"/>
    <mergeCell ref="P8:P10"/>
    <mergeCell ref="Q8:Q10"/>
    <mergeCell ref="P5:P7"/>
    <mergeCell ref="Q5:Q7"/>
    <mergeCell ref="P2:P4"/>
    <mergeCell ref="Q2:Q4"/>
    <mergeCell ref="P17:P19"/>
    <mergeCell ref="Q17:Q19"/>
    <mergeCell ref="P14:P16"/>
    <mergeCell ref="Q14:Q16"/>
    <mergeCell ref="P11:P13"/>
    <mergeCell ref="Q11:Q13"/>
    <mergeCell ref="Z2:Z4"/>
    <mergeCell ref="W5:W7"/>
    <mergeCell ref="X5:X7"/>
    <mergeCell ref="Y5:Y7"/>
    <mergeCell ref="Z5:Z7"/>
    <mergeCell ref="V2:V4"/>
    <mergeCell ref="V5:V7"/>
    <mergeCell ref="W2:W4"/>
    <mergeCell ref="X2:X4"/>
    <mergeCell ref="Y2:Y4"/>
    <mergeCell ref="V11:V13"/>
    <mergeCell ref="W11:W13"/>
    <mergeCell ref="X11:X13"/>
    <mergeCell ref="Y11:Y13"/>
    <mergeCell ref="Z11:Z13"/>
    <mergeCell ref="V8:V10"/>
    <mergeCell ref="W8:W10"/>
    <mergeCell ref="X8:X10"/>
    <mergeCell ref="Y8:Y10"/>
    <mergeCell ref="Z8:Z10"/>
    <mergeCell ref="AA14:AA16"/>
    <mergeCell ref="V17:V19"/>
    <mergeCell ref="W17:W19"/>
    <mergeCell ref="X17:X19"/>
    <mergeCell ref="Y17:Y19"/>
    <mergeCell ref="Z17:Z19"/>
    <mergeCell ref="AA17:AA19"/>
    <mergeCell ref="V14:V16"/>
    <mergeCell ref="W14:W16"/>
    <mergeCell ref="X14:X16"/>
    <mergeCell ref="Y14:Y16"/>
    <mergeCell ref="Z14:Z16"/>
    <mergeCell ref="AA20:AA22"/>
    <mergeCell ref="V23:V25"/>
    <mergeCell ref="W23:W25"/>
    <mergeCell ref="X23:X25"/>
    <mergeCell ref="Y23:Y25"/>
    <mergeCell ref="Z23:Z25"/>
    <mergeCell ref="AA23:AA25"/>
    <mergeCell ref="V20:V22"/>
    <mergeCell ref="W20:W22"/>
    <mergeCell ref="X20:X22"/>
    <mergeCell ref="Y20:Y22"/>
    <mergeCell ref="Z20:Z22"/>
    <mergeCell ref="AA26:AA28"/>
    <mergeCell ref="V29:V31"/>
    <mergeCell ref="W29:W31"/>
    <mergeCell ref="X29:X31"/>
    <mergeCell ref="Y29:Y31"/>
    <mergeCell ref="Z29:Z31"/>
    <mergeCell ref="AA29:AA31"/>
    <mergeCell ref="V26:V28"/>
    <mergeCell ref="W26:W28"/>
    <mergeCell ref="X26:X28"/>
    <mergeCell ref="Y26:Y28"/>
    <mergeCell ref="Z26:Z28"/>
    <mergeCell ref="W35:W37"/>
    <mergeCell ref="X35:X37"/>
    <mergeCell ref="Y35:Y37"/>
    <mergeCell ref="Z35:Z37"/>
    <mergeCell ref="AA35:AA37"/>
    <mergeCell ref="V32:V34"/>
    <mergeCell ref="W32:W34"/>
    <mergeCell ref="X32:X34"/>
    <mergeCell ref="Y32:Y34"/>
    <mergeCell ref="Z32:Z34"/>
    <mergeCell ref="AA44:AA46"/>
    <mergeCell ref="AA2:AA4"/>
    <mergeCell ref="AA5:AA7"/>
    <mergeCell ref="AA8:AA10"/>
    <mergeCell ref="AA11:AA13"/>
    <mergeCell ref="V44:V46"/>
    <mergeCell ref="W44:W46"/>
    <mergeCell ref="X44:X46"/>
    <mergeCell ref="Y44:Y46"/>
    <mergeCell ref="Z44:Z46"/>
    <mergeCell ref="AA38:AA40"/>
    <mergeCell ref="V41:V43"/>
    <mergeCell ref="W41:W43"/>
    <mergeCell ref="X41:X43"/>
    <mergeCell ref="Y41:Y43"/>
    <mergeCell ref="Z41:Z43"/>
    <mergeCell ref="AA41:AA43"/>
    <mergeCell ref="V38:V40"/>
    <mergeCell ref="W38:W40"/>
    <mergeCell ref="X38:X40"/>
    <mergeCell ref="Y38:Y40"/>
    <mergeCell ref="Z38:Z40"/>
    <mergeCell ref="AA32:AA34"/>
    <mergeCell ref="V35:V3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before sowing in 2015</vt:lpstr>
      <vt:lpstr>POC and MOC in 2015</vt:lpstr>
      <vt:lpstr>after harvest in 2016</vt:lpstr>
      <vt:lpstr>POC and MOC in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2019-12-11T02:14:01Z</dcterms:modified>
</cp:coreProperties>
</file>