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Fernando\Desktop\"/>
    </mc:Choice>
  </mc:AlternateContent>
  <bookViews>
    <workbookView xWindow="0" yWindow="0" windowWidth="20490" windowHeight="7755" activeTab="1"/>
  </bookViews>
  <sheets>
    <sheet name="Sheet1" sheetId="1" r:id="rId1"/>
    <sheet name="Requirem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0" i="2" s="1"/>
  <c r="B11" i="2" s="1"/>
  <c r="E11" i="2"/>
  <c r="B12" i="2" l="1"/>
  <c r="F11" i="2"/>
  <c r="G11" i="2"/>
  <c r="H11" i="2"/>
  <c r="I11" i="2"/>
  <c r="J11" i="2"/>
  <c r="L11" i="2"/>
  <c r="M11" i="2"/>
  <c r="N11" i="2"/>
  <c r="O11" i="2"/>
  <c r="P11" i="2"/>
  <c r="Q11" i="2"/>
  <c r="R11" i="2"/>
  <c r="O12" i="2" l="1"/>
  <c r="O13" i="2" s="1"/>
  <c r="E12" i="2"/>
  <c r="E13" i="2" s="1"/>
  <c r="G12" i="2"/>
  <c r="G13" i="2" s="1"/>
  <c r="M12" i="2"/>
  <c r="M13" i="2" s="1"/>
  <c r="I12" i="2"/>
  <c r="I13" i="2" s="1"/>
  <c r="P12" i="2"/>
  <c r="P13" i="2" s="1"/>
  <c r="L12" i="2"/>
  <c r="L13" i="2" s="1"/>
  <c r="R12" i="2"/>
  <c r="R13" i="2" s="1"/>
  <c r="N12" i="2"/>
  <c r="N13" i="2" s="1"/>
  <c r="J12" i="2"/>
  <c r="J13" i="2" s="1"/>
  <c r="F12" i="2"/>
  <c r="F13" i="2" s="1"/>
  <c r="Q12" i="2"/>
  <c r="Q13" i="2" s="1"/>
  <c r="H12" i="2"/>
  <c r="H13" i="2" s="1"/>
</calcChain>
</file>

<file path=xl/sharedStrings.xml><?xml version="1.0" encoding="utf-8"?>
<sst xmlns="http://schemas.openxmlformats.org/spreadsheetml/2006/main" count="213" uniqueCount="46">
  <si>
    <t>Items</t>
  </si>
  <si>
    <t>Ca</t>
  </si>
  <si>
    <t>P</t>
  </si>
  <si>
    <t>Mg</t>
  </si>
  <si>
    <t>K</t>
  </si>
  <si>
    <t>Na</t>
  </si>
  <si>
    <t>S</t>
  </si>
  <si>
    <t>Cu</t>
  </si>
  <si>
    <t>Fe</t>
  </si>
  <si>
    <t>Mn</t>
  </si>
  <si>
    <t>Se</t>
  </si>
  <si>
    <t>Zn</t>
  </si>
  <si>
    <t>Co</t>
  </si>
  <si>
    <t>Cr</t>
  </si>
  <si>
    <t>Net requirement for maintenance</t>
  </si>
  <si>
    <t>mg/kg BW</t>
  </si>
  <si>
    <t>µg/kg BW</t>
  </si>
  <si>
    <t>ARC (1965)</t>
  </si>
  <si>
    <t>-</t>
  </si>
  <si>
    <t>ARC (1980)</t>
  </si>
  <si>
    <t>NRC (1996)</t>
  </si>
  <si>
    <t>NRC (2001)</t>
  </si>
  <si>
    <t>CSIRO (2007)</t>
  </si>
  <si>
    <t>Valadares Filho et al. (2010)</t>
  </si>
  <si>
    <t>Our result</t>
  </si>
  <si>
    <t>Absorption or retention coefficient (%)</t>
  </si>
  <si>
    <t>AFRC (1993)</t>
  </si>
  <si>
    <t>40-50</t>
  </si>
  <si>
    <t xml:space="preserve">CSIRO (2007) </t>
  </si>
  <si>
    <t>Dietary requirement</t>
  </si>
  <si>
    <t>g/kg DMI</t>
  </si>
  <si>
    <t>mg/kg DMI</t>
  </si>
  <si>
    <t>mg/day</t>
  </si>
  <si>
    <t>g/day</t>
  </si>
  <si>
    <t>Body weight (kg)</t>
  </si>
  <si>
    <t>Average daily gain (kg/day)</t>
  </si>
  <si>
    <t>Empty body gain (kg/day)</t>
  </si>
  <si>
    <t>Empty body weight (kg)</t>
  </si>
  <si>
    <t>Maintenance</t>
  </si>
  <si>
    <t>Growth</t>
  </si>
  <si>
    <t>Dietary</t>
  </si>
  <si>
    <t>Requirements</t>
  </si>
  <si>
    <t>Macro minerals</t>
  </si>
  <si>
    <t>Micro minerals</t>
  </si>
  <si>
    <t>Gastrointestinal tract content (GTC, g/kg BW)</t>
  </si>
  <si>
    <t>Digesta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</si>
</sst>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Protection="1"/>
    <xf numFmtId="2" fontId="2" fillId="0" borderId="0" xfId="0" applyNumberFormat="1" applyFont="1" applyProtection="1"/>
    <xf numFmtId="1" fontId="2" fillId="0" borderId="0" xfId="0" applyNumberFormat="1" applyFont="1" applyProtection="1"/>
    <xf numFmtId="164" fontId="2" fillId="0" borderId="0" xfId="0" applyNumberFormat="1" applyFont="1" applyProtection="1"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164" fontId="2" fillId="0" borderId="6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3" borderId="0" xfId="0" applyFont="1" applyFill="1" applyBorder="1" applyProtection="1"/>
    <xf numFmtId="2" fontId="2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Protection="1">
      <protection locked="0"/>
    </xf>
    <xf numFmtId="2" fontId="2" fillId="3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C2" sqref="C2:P2"/>
    </sheetView>
  </sheetViews>
  <sheetFormatPr defaultRowHeight="15" x14ac:dyDescent="0.25"/>
  <sheetData>
    <row r="1" spans="2:16" ht="15.75" thickBot="1" x14ac:dyDescent="0.3"/>
    <row r="2" spans="2:16" ht="15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</row>
    <row r="3" spans="2:16" x14ac:dyDescent="0.25">
      <c r="C3" s="28" t="s">
        <v>14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x14ac:dyDescent="0.25">
      <c r="C4" s="27" t="s">
        <v>15</v>
      </c>
      <c r="D4" s="27"/>
      <c r="E4" s="27"/>
      <c r="F4" s="27"/>
      <c r="G4" s="27"/>
      <c r="H4" s="27"/>
      <c r="J4" s="27" t="s">
        <v>16</v>
      </c>
      <c r="K4" s="27"/>
      <c r="L4" s="27"/>
      <c r="M4" s="27"/>
      <c r="N4" s="27"/>
      <c r="O4" s="27"/>
      <c r="P4" s="27"/>
    </row>
    <row r="5" spans="2:16" x14ac:dyDescent="0.25">
      <c r="B5" s="5" t="s">
        <v>17</v>
      </c>
      <c r="C5" s="3">
        <v>16</v>
      </c>
      <c r="D5" s="3" t="s">
        <v>18</v>
      </c>
      <c r="E5" s="3" t="s">
        <v>18</v>
      </c>
      <c r="F5" s="3" t="s">
        <v>18</v>
      </c>
      <c r="G5" s="3" t="s">
        <v>18</v>
      </c>
      <c r="H5" s="3" t="s">
        <v>18</v>
      </c>
      <c r="J5" s="3" t="s">
        <v>18</v>
      </c>
      <c r="K5" s="3" t="s">
        <v>18</v>
      </c>
      <c r="L5" s="3" t="s">
        <v>18</v>
      </c>
      <c r="M5" s="3" t="s">
        <v>18</v>
      </c>
      <c r="N5" s="3" t="s">
        <v>18</v>
      </c>
      <c r="O5" s="3" t="s">
        <v>18</v>
      </c>
      <c r="P5" s="3" t="s">
        <v>18</v>
      </c>
    </row>
    <row r="6" spans="2:16" x14ac:dyDescent="0.25">
      <c r="B6" s="5" t="s">
        <v>19</v>
      </c>
      <c r="C6" s="3" t="s">
        <v>18</v>
      </c>
      <c r="D6" s="3">
        <v>12</v>
      </c>
      <c r="E6" s="3">
        <v>3</v>
      </c>
      <c r="F6" s="3" t="s">
        <v>18</v>
      </c>
      <c r="G6" s="3">
        <v>6.8</v>
      </c>
      <c r="H6" s="3" t="s">
        <v>18</v>
      </c>
      <c r="J6" s="3">
        <v>7.1</v>
      </c>
      <c r="K6" s="3" t="s">
        <v>18</v>
      </c>
      <c r="L6" s="3" t="s">
        <v>18</v>
      </c>
      <c r="M6" s="3" t="s">
        <v>18</v>
      </c>
      <c r="N6" s="3">
        <v>45</v>
      </c>
      <c r="O6" s="3" t="s">
        <v>18</v>
      </c>
      <c r="P6" s="3" t="s">
        <v>18</v>
      </c>
    </row>
    <row r="7" spans="2:16" x14ac:dyDescent="0.25">
      <c r="B7" s="5" t="s">
        <v>20</v>
      </c>
      <c r="C7" s="3">
        <v>15.4</v>
      </c>
      <c r="D7" s="3">
        <v>16</v>
      </c>
      <c r="E7" s="3" t="s">
        <v>18</v>
      </c>
      <c r="F7" s="3" t="s">
        <v>18</v>
      </c>
      <c r="G7" s="3" t="s">
        <v>18</v>
      </c>
      <c r="H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3">
        <v>12</v>
      </c>
      <c r="O7" s="3" t="s">
        <v>18</v>
      </c>
      <c r="P7" s="3" t="s">
        <v>18</v>
      </c>
    </row>
    <row r="8" spans="2:16" x14ac:dyDescent="0.25">
      <c r="B8" s="5" t="s">
        <v>21</v>
      </c>
      <c r="C8" s="3">
        <v>15.4</v>
      </c>
      <c r="D8" s="3" t="s">
        <v>18</v>
      </c>
      <c r="E8" s="3">
        <v>3</v>
      </c>
      <c r="F8" s="3">
        <v>38</v>
      </c>
      <c r="G8" s="3">
        <v>15</v>
      </c>
      <c r="H8" s="3" t="s">
        <v>18</v>
      </c>
      <c r="I8" s="4"/>
      <c r="J8" s="3" t="s">
        <v>18</v>
      </c>
      <c r="K8" s="3" t="s">
        <v>18</v>
      </c>
      <c r="L8" s="3">
        <v>2</v>
      </c>
      <c r="M8" s="3" t="s">
        <v>18</v>
      </c>
      <c r="N8" s="3">
        <v>45</v>
      </c>
      <c r="O8" s="3" t="s">
        <v>18</v>
      </c>
      <c r="P8" s="3" t="s">
        <v>18</v>
      </c>
    </row>
    <row r="9" spans="2:16" x14ac:dyDescent="0.25">
      <c r="B9" s="5" t="s">
        <v>22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  <c r="H9" s="3" t="s">
        <v>18</v>
      </c>
      <c r="I9" s="4"/>
      <c r="J9" s="3">
        <v>4</v>
      </c>
      <c r="K9" s="3" t="s">
        <v>18</v>
      </c>
      <c r="L9" s="3" t="s">
        <v>18</v>
      </c>
      <c r="M9" s="3" t="s">
        <v>18</v>
      </c>
      <c r="N9" s="3">
        <v>55</v>
      </c>
      <c r="O9" s="3" t="s">
        <v>18</v>
      </c>
      <c r="P9" s="3" t="s">
        <v>18</v>
      </c>
    </row>
    <row r="10" spans="2:16" x14ac:dyDescent="0.25">
      <c r="B10" s="5" t="s">
        <v>23</v>
      </c>
      <c r="C10" s="3" t="s">
        <v>18</v>
      </c>
      <c r="D10" s="3">
        <v>17.600000000000001</v>
      </c>
      <c r="E10" s="3">
        <v>3.3</v>
      </c>
      <c r="F10" s="3" t="s">
        <v>18</v>
      </c>
      <c r="G10" s="3">
        <v>7</v>
      </c>
      <c r="H10" s="3" t="s">
        <v>18</v>
      </c>
      <c r="J10" s="3" t="s">
        <v>18</v>
      </c>
      <c r="K10" s="3" t="s">
        <v>18</v>
      </c>
      <c r="L10" s="3" t="s">
        <v>18</v>
      </c>
      <c r="M10" s="3" t="s">
        <v>18</v>
      </c>
      <c r="N10" s="3" t="s">
        <v>18</v>
      </c>
      <c r="O10" s="3" t="s">
        <v>18</v>
      </c>
      <c r="P10" s="3" t="s">
        <v>18</v>
      </c>
    </row>
    <row r="11" spans="2:16" x14ac:dyDescent="0.25">
      <c r="B11" s="5" t="s">
        <v>24</v>
      </c>
      <c r="C11" s="3">
        <v>20</v>
      </c>
      <c r="D11" s="3">
        <v>16.100000000000001</v>
      </c>
      <c r="E11" s="3">
        <v>17.2</v>
      </c>
      <c r="F11" s="3">
        <v>33</v>
      </c>
      <c r="G11" s="3">
        <v>8.51</v>
      </c>
      <c r="H11" s="3">
        <v>9.4</v>
      </c>
      <c r="J11" s="3">
        <v>163</v>
      </c>
      <c r="K11" s="6">
        <v>2097</v>
      </c>
      <c r="L11" s="3">
        <v>32.299999999999997</v>
      </c>
      <c r="M11" s="3">
        <v>3.72</v>
      </c>
      <c r="N11" s="3">
        <v>669</v>
      </c>
      <c r="O11" s="3">
        <v>18.399999999999999</v>
      </c>
      <c r="P11" s="3">
        <v>22.9</v>
      </c>
    </row>
    <row r="12" spans="2:16" x14ac:dyDescent="0.25">
      <c r="C12" s="27" t="s">
        <v>25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6" x14ac:dyDescent="0.25">
      <c r="B13" s="5" t="s">
        <v>19</v>
      </c>
      <c r="C13" s="3" t="s">
        <v>18</v>
      </c>
      <c r="D13" s="3" t="s">
        <v>18</v>
      </c>
      <c r="E13" s="3">
        <v>29.4</v>
      </c>
      <c r="F13" s="3">
        <v>100</v>
      </c>
      <c r="G13" s="3" t="s">
        <v>18</v>
      </c>
      <c r="H13" s="3" t="s">
        <v>18</v>
      </c>
      <c r="J13" s="3">
        <v>6</v>
      </c>
      <c r="K13" s="3" t="s">
        <v>18</v>
      </c>
      <c r="L13" s="3" t="s">
        <v>18</v>
      </c>
      <c r="M13" s="3" t="s">
        <v>18</v>
      </c>
      <c r="N13" s="3">
        <v>30</v>
      </c>
      <c r="O13" s="3" t="s">
        <v>18</v>
      </c>
      <c r="P13" s="3" t="s">
        <v>18</v>
      </c>
    </row>
    <row r="14" spans="2:16" x14ac:dyDescent="0.25">
      <c r="B14" s="5" t="s">
        <v>26</v>
      </c>
      <c r="C14" s="3">
        <v>68</v>
      </c>
      <c r="D14" s="3">
        <v>58</v>
      </c>
      <c r="E14" s="3" t="s">
        <v>18</v>
      </c>
      <c r="F14" s="3" t="s">
        <v>18</v>
      </c>
      <c r="G14" s="3" t="s">
        <v>18</v>
      </c>
      <c r="H14" s="3" t="s">
        <v>18</v>
      </c>
      <c r="J14" s="3" t="s">
        <v>18</v>
      </c>
      <c r="K14" s="3" t="s">
        <v>18</v>
      </c>
      <c r="L14" s="3" t="s">
        <v>18</v>
      </c>
      <c r="M14" s="3" t="s">
        <v>18</v>
      </c>
      <c r="N14" s="3" t="s">
        <v>18</v>
      </c>
      <c r="O14" s="3" t="s">
        <v>18</v>
      </c>
      <c r="P14" s="3" t="s">
        <v>18</v>
      </c>
    </row>
    <row r="15" spans="2:16" x14ac:dyDescent="0.25">
      <c r="B15" s="5" t="s">
        <v>20</v>
      </c>
      <c r="C15" s="3">
        <v>50</v>
      </c>
      <c r="D15" s="3">
        <v>68</v>
      </c>
      <c r="E15" s="3">
        <v>17</v>
      </c>
      <c r="F15" s="3" t="s">
        <v>18</v>
      </c>
      <c r="G15" s="3">
        <v>91</v>
      </c>
      <c r="H15" s="3" t="s">
        <v>18</v>
      </c>
      <c r="J15" s="3" t="s">
        <v>18</v>
      </c>
      <c r="K15" s="3" t="s">
        <v>18</v>
      </c>
      <c r="L15" s="3" t="s">
        <v>18</v>
      </c>
      <c r="M15" s="3" t="s">
        <v>18</v>
      </c>
      <c r="N15" s="3" t="s">
        <v>18</v>
      </c>
      <c r="O15" s="3" t="s">
        <v>18</v>
      </c>
      <c r="P15" s="3" t="s">
        <v>18</v>
      </c>
    </row>
    <row r="16" spans="2:16" x14ac:dyDescent="0.25">
      <c r="B16" s="5" t="s">
        <v>21</v>
      </c>
      <c r="C16" s="3">
        <v>70</v>
      </c>
      <c r="D16" s="3">
        <v>75</v>
      </c>
      <c r="E16" s="3">
        <v>17</v>
      </c>
      <c r="F16" s="3">
        <v>90</v>
      </c>
      <c r="G16" s="3">
        <v>90</v>
      </c>
      <c r="H16" s="3" t="s">
        <v>18</v>
      </c>
      <c r="I16" s="4"/>
      <c r="J16" s="3" t="s">
        <v>18</v>
      </c>
      <c r="K16" s="3" t="s">
        <v>18</v>
      </c>
      <c r="L16" s="3">
        <v>75</v>
      </c>
      <c r="M16" s="3" t="s">
        <v>27</v>
      </c>
      <c r="N16" s="3" t="s">
        <v>18</v>
      </c>
      <c r="O16" s="3" t="s">
        <v>18</v>
      </c>
      <c r="P16" s="3" t="s">
        <v>18</v>
      </c>
    </row>
    <row r="17" spans="2:16" x14ac:dyDescent="0.25">
      <c r="B17" s="5" t="s">
        <v>28</v>
      </c>
      <c r="C17" s="3" t="s">
        <v>18</v>
      </c>
      <c r="D17" s="3">
        <v>70</v>
      </c>
      <c r="E17" s="3" t="s">
        <v>18</v>
      </c>
      <c r="F17" s="3" t="s">
        <v>18</v>
      </c>
      <c r="G17" s="3" t="s">
        <v>18</v>
      </c>
      <c r="H17" s="3" t="s">
        <v>18</v>
      </c>
      <c r="I17" s="4"/>
      <c r="J17" s="3" t="s">
        <v>18</v>
      </c>
      <c r="K17" s="3" t="s">
        <v>18</v>
      </c>
      <c r="L17" s="3">
        <v>1</v>
      </c>
      <c r="M17" s="3">
        <v>30</v>
      </c>
      <c r="N17" s="3">
        <v>40</v>
      </c>
      <c r="O17" s="3" t="s">
        <v>18</v>
      </c>
      <c r="P17" s="3" t="s">
        <v>18</v>
      </c>
    </row>
    <row r="18" spans="2:16" x14ac:dyDescent="0.25">
      <c r="B18" s="5" t="s">
        <v>23</v>
      </c>
      <c r="C18" s="3">
        <v>55</v>
      </c>
      <c r="D18" s="3" t="s">
        <v>18</v>
      </c>
      <c r="E18" s="3" t="s">
        <v>18</v>
      </c>
      <c r="F18" s="3" t="s">
        <v>18</v>
      </c>
      <c r="G18" s="3">
        <v>19</v>
      </c>
      <c r="H18" s="3" t="s">
        <v>18</v>
      </c>
      <c r="J18" s="3" t="s">
        <v>18</v>
      </c>
      <c r="K18" s="3" t="s">
        <v>18</v>
      </c>
      <c r="L18" s="3" t="s">
        <v>18</v>
      </c>
      <c r="M18" s="3" t="s">
        <v>18</v>
      </c>
      <c r="N18" s="3" t="s">
        <v>18</v>
      </c>
      <c r="O18" s="3" t="s">
        <v>18</v>
      </c>
      <c r="P18" s="3" t="s">
        <v>18</v>
      </c>
    </row>
    <row r="19" spans="2:16" x14ac:dyDescent="0.25">
      <c r="B19" s="5" t="s">
        <v>24</v>
      </c>
      <c r="C19" s="3">
        <v>72</v>
      </c>
      <c r="D19" s="3">
        <v>82</v>
      </c>
      <c r="E19" s="3">
        <v>98.3</v>
      </c>
      <c r="F19" s="3">
        <v>69.8</v>
      </c>
      <c r="G19" s="3">
        <v>57.6</v>
      </c>
      <c r="H19" s="3">
        <v>67.3</v>
      </c>
      <c r="J19" s="3">
        <v>84.7</v>
      </c>
      <c r="K19" s="3">
        <v>52.7</v>
      </c>
      <c r="L19" s="3">
        <v>23.6</v>
      </c>
      <c r="M19" s="3">
        <v>48.7</v>
      </c>
      <c r="N19" s="3">
        <v>80</v>
      </c>
      <c r="O19" s="3">
        <v>85.6</v>
      </c>
      <c r="P19" s="3">
        <v>78.400000000000006</v>
      </c>
    </row>
    <row r="20" spans="2:16" x14ac:dyDescent="0.25">
      <c r="C20" s="27" t="s">
        <v>29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x14ac:dyDescent="0.25">
      <c r="C21" s="27" t="s">
        <v>30</v>
      </c>
      <c r="D21" s="27"/>
      <c r="E21" s="27"/>
      <c r="F21" s="27"/>
      <c r="G21" s="27"/>
      <c r="H21" s="27"/>
      <c r="J21" s="27" t="s">
        <v>31</v>
      </c>
      <c r="K21" s="27"/>
      <c r="L21" s="27"/>
      <c r="M21" s="27"/>
      <c r="N21" s="27"/>
      <c r="O21" s="27"/>
      <c r="P21" s="27"/>
    </row>
    <row r="22" spans="2:16" x14ac:dyDescent="0.25">
      <c r="B22" s="5" t="s">
        <v>19</v>
      </c>
      <c r="C22" s="3" t="s">
        <v>18</v>
      </c>
      <c r="D22" s="3" t="s">
        <v>18</v>
      </c>
      <c r="E22" s="3" t="s">
        <v>18</v>
      </c>
      <c r="F22" s="3" t="s">
        <v>18</v>
      </c>
      <c r="G22" s="3" t="s">
        <v>18</v>
      </c>
      <c r="H22" s="3" t="s">
        <v>18</v>
      </c>
      <c r="J22" s="3">
        <v>7.1</v>
      </c>
      <c r="K22" s="3" t="s">
        <v>18</v>
      </c>
      <c r="L22" s="3" t="s">
        <v>18</v>
      </c>
      <c r="M22" s="3" t="s">
        <v>18</v>
      </c>
      <c r="N22" s="3" t="s">
        <v>18</v>
      </c>
      <c r="O22" s="3" t="s">
        <v>18</v>
      </c>
      <c r="P22" s="3" t="s">
        <v>18</v>
      </c>
    </row>
    <row r="23" spans="2:16" x14ac:dyDescent="0.25">
      <c r="B23" s="5" t="s">
        <v>20</v>
      </c>
      <c r="C23" s="3" t="s">
        <v>18</v>
      </c>
      <c r="D23" s="3" t="s">
        <v>18</v>
      </c>
      <c r="E23" s="3">
        <v>1</v>
      </c>
      <c r="F23" s="3">
        <v>6</v>
      </c>
      <c r="G23" s="3">
        <v>0.8</v>
      </c>
      <c r="H23" s="3">
        <v>1.5</v>
      </c>
      <c r="J23" s="3">
        <v>10</v>
      </c>
      <c r="K23" s="3">
        <v>50</v>
      </c>
      <c r="L23" s="3">
        <v>20</v>
      </c>
      <c r="M23" s="3">
        <v>0.1</v>
      </c>
      <c r="N23" s="3">
        <v>30</v>
      </c>
      <c r="O23" s="3">
        <v>0.11</v>
      </c>
      <c r="P23" s="3">
        <v>0.4</v>
      </c>
    </row>
    <row r="24" spans="2:16" x14ac:dyDescent="0.25">
      <c r="B24" s="5" t="s">
        <v>21</v>
      </c>
      <c r="C24" s="3" t="s">
        <v>18</v>
      </c>
      <c r="D24" s="3">
        <v>1</v>
      </c>
      <c r="E24" s="3" t="s">
        <v>18</v>
      </c>
      <c r="F24" s="3" t="s">
        <v>18</v>
      </c>
      <c r="G24" s="3" t="s">
        <v>18</v>
      </c>
      <c r="H24" s="3">
        <v>2</v>
      </c>
      <c r="I24" s="4"/>
      <c r="J24" s="3" t="s">
        <v>18</v>
      </c>
      <c r="K24" s="3" t="s">
        <v>18</v>
      </c>
      <c r="L24" s="3" t="s">
        <v>18</v>
      </c>
      <c r="M24" s="3">
        <v>0.3</v>
      </c>
      <c r="N24" s="3" t="s">
        <v>18</v>
      </c>
      <c r="O24" s="3">
        <v>0.11</v>
      </c>
      <c r="P24" s="3" t="s">
        <v>18</v>
      </c>
    </row>
    <row r="25" spans="2:16" x14ac:dyDescent="0.25">
      <c r="B25" s="5" t="s">
        <v>22</v>
      </c>
      <c r="C25" s="3" t="s">
        <v>18</v>
      </c>
      <c r="D25" s="3" t="s">
        <v>18</v>
      </c>
      <c r="E25" s="3">
        <v>1.3</v>
      </c>
      <c r="F25" s="3" t="s">
        <v>18</v>
      </c>
      <c r="G25" s="3">
        <v>0.8</v>
      </c>
      <c r="H25" s="3" t="s">
        <v>18</v>
      </c>
      <c r="I25" s="4"/>
      <c r="J25" s="3" t="s">
        <v>18</v>
      </c>
      <c r="K25" s="3" t="s">
        <v>18</v>
      </c>
      <c r="L25" s="3" t="s">
        <v>18</v>
      </c>
      <c r="M25" s="3">
        <v>0.05</v>
      </c>
      <c r="N25" s="3">
        <v>11.6</v>
      </c>
      <c r="O25" s="3" t="s">
        <v>18</v>
      </c>
      <c r="P25" s="3" t="s">
        <v>18</v>
      </c>
    </row>
    <row r="26" spans="2:16" ht="15.75" thickBot="1" x14ac:dyDescent="0.3">
      <c r="B26" s="7" t="s">
        <v>24</v>
      </c>
      <c r="C26" s="8">
        <v>5.12</v>
      </c>
      <c r="D26" s="8">
        <v>2.38</v>
      </c>
      <c r="E26" s="8">
        <v>0.79</v>
      </c>
      <c r="F26" s="8">
        <v>2.4</v>
      </c>
      <c r="G26" s="8">
        <v>0.96</v>
      </c>
      <c r="H26" s="8">
        <v>1.47</v>
      </c>
      <c r="I26" s="7"/>
      <c r="J26" s="8">
        <v>9.5299999999999994</v>
      </c>
      <c r="K26" s="8">
        <v>218</v>
      </c>
      <c r="L26" s="8">
        <v>9.59</v>
      </c>
      <c r="M26" s="8">
        <v>0.56999999999999995</v>
      </c>
      <c r="N26" s="8">
        <v>61</v>
      </c>
      <c r="O26" s="8">
        <v>2.78</v>
      </c>
      <c r="P26" s="8">
        <v>2.5299999999999998</v>
      </c>
    </row>
  </sheetData>
  <mergeCells count="7">
    <mergeCell ref="C21:H21"/>
    <mergeCell ref="J21:P21"/>
    <mergeCell ref="C3:P3"/>
    <mergeCell ref="C4:H4"/>
    <mergeCell ref="J4:P4"/>
    <mergeCell ref="C12:P12"/>
    <mergeCell ref="C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A6" sqref="A6"/>
    </sheetView>
  </sheetViews>
  <sheetFormatPr defaultRowHeight="15.75" x14ac:dyDescent="0.25"/>
  <cols>
    <col min="1" max="1" width="41.85546875" style="9" bestFit="1" customWidth="1"/>
    <col min="2" max="3" width="9.140625" style="9"/>
    <col min="4" max="4" width="12.7109375" style="9" bestFit="1" customWidth="1"/>
    <col min="5" max="10" width="9.140625" style="9"/>
    <col min="11" max="11" width="1.7109375" style="9" customWidth="1"/>
    <col min="12" max="16384" width="9.140625" style="9"/>
  </cols>
  <sheetData>
    <row r="2" spans="1:18" x14ac:dyDescent="0.25">
      <c r="A2" s="33" t="s">
        <v>34</v>
      </c>
      <c r="B2" s="34">
        <v>300</v>
      </c>
    </row>
    <row r="3" spans="1:18" x14ac:dyDescent="0.25">
      <c r="A3" s="33" t="s">
        <v>35</v>
      </c>
      <c r="B3" s="35">
        <v>0.75</v>
      </c>
    </row>
    <row r="8" spans="1:18" x14ac:dyDescent="0.25">
      <c r="E8" s="32" t="s">
        <v>42</v>
      </c>
      <c r="F8" s="32"/>
      <c r="G8" s="32"/>
      <c r="H8" s="32"/>
      <c r="I8" s="32"/>
      <c r="J8" s="32"/>
      <c r="L8" s="32" t="s">
        <v>43</v>
      </c>
      <c r="M8" s="32"/>
      <c r="N8" s="32"/>
      <c r="O8" s="32"/>
      <c r="P8" s="32"/>
      <c r="Q8" s="32"/>
      <c r="R8" s="32"/>
    </row>
    <row r="9" spans="1:18" x14ac:dyDescent="0.25">
      <c r="A9" s="9" t="s">
        <v>44</v>
      </c>
      <c r="B9" s="12">
        <f>1183.6*B2^-0.437</f>
        <v>97.882030103818153</v>
      </c>
      <c r="D9" s="30" t="s">
        <v>41</v>
      </c>
      <c r="E9" s="22" t="s">
        <v>1</v>
      </c>
      <c r="F9" s="22" t="s">
        <v>2</v>
      </c>
      <c r="G9" s="22" t="s">
        <v>3</v>
      </c>
      <c r="H9" s="22" t="s">
        <v>4</v>
      </c>
      <c r="I9" s="22" t="s">
        <v>5</v>
      </c>
      <c r="J9" s="22" t="s">
        <v>6</v>
      </c>
      <c r="K9" s="13"/>
      <c r="L9" s="22" t="s">
        <v>7</v>
      </c>
      <c r="M9" s="22" t="s">
        <v>8</v>
      </c>
      <c r="N9" s="22" t="s">
        <v>9</v>
      </c>
      <c r="O9" s="22" t="s">
        <v>10</v>
      </c>
      <c r="P9" s="22" t="s">
        <v>11</v>
      </c>
      <c r="Q9" s="22" t="s">
        <v>12</v>
      </c>
      <c r="R9" s="22" t="s">
        <v>13</v>
      </c>
    </row>
    <row r="10" spans="1:18" x14ac:dyDescent="0.25">
      <c r="A10" s="9" t="s">
        <v>45</v>
      </c>
      <c r="B10" s="12">
        <f>B9*B2/1000</f>
        <v>29.364609031145445</v>
      </c>
      <c r="D10" s="31"/>
      <c r="E10" s="29" t="s">
        <v>33</v>
      </c>
      <c r="F10" s="29"/>
      <c r="G10" s="29"/>
      <c r="H10" s="29"/>
      <c r="I10" s="29"/>
      <c r="J10" s="29"/>
      <c r="K10" s="14"/>
      <c r="L10" s="29" t="s">
        <v>32</v>
      </c>
      <c r="M10" s="29"/>
      <c r="N10" s="29"/>
      <c r="O10" s="29"/>
      <c r="P10" s="29"/>
      <c r="Q10" s="29"/>
      <c r="R10" s="29"/>
    </row>
    <row r="11" spans="1:18" x14ac:dyDescent="0.25">
      <c r="A11" s="9" t="s">
        <v>37</v>
      </c>
      <c r="B11" s="11">
        <f>B2-B10</f>
        <v>270.63539096885455</v>
      </c>
      <c r="D11" s="14" t="s">
        <v>38</v>
      </c>
      <c r="E11" s="15">
        <f>Sheet1!C11*$B2/1000</f>
        <v>6</v>
      </c>
      <c r="F11" s="15">
        <f>Sheet1!D11*$B2/1000</f>
        <v>4.83</v>
      </c>
      <c r="G11" s="15">
        <f>Sheet1!E11*$B2/1000</f>
        <v>5.16</v>
      </c>
      <c r="H11" s="16">
        <f>Sheet1!F11*$B2/1000</f>
        <v>9.9</v>
      </c>
      <c r="I11" s="15">
        <f>Sheet1!G11*$B2/1000</f>
        <v>2.5529999999999999</v>
      </c>
      <c r="J11" s="15">
        <f>Sheet1!H11*$B2/1000</f>
        <v>2.82</v>
      </c>
      <c r="K11" s="15"/>
      <c r="L11" s="16">
        <f>Sheet1!J11*$B2/1000</f>
        <v>48.9</v>
      </c>
      <c r="M11" s="17">
        <f>Sheet1!K11*$B2/1000</f>
        <v>629.1</v>
      </c>
      <c r="N11" s="16">
        <f>Sheet1!L11*$B2/1000</f>
        <v>9.69</v>
      </c>
      <c r="O11" s="15">
        <f>Sheet1!M11*$B2/1000</f>
        <v>1.1160000000000001</v>
      </c>
      <c r="P11" s="17">
        <f>Sheet1!N11*$B2/1000</f>
        <v>200.7</v>
      </c>
      <c r="Q11" s="15">
        <f>Sheet1!O11*$B2/1000</f>
        <v>5.52</v>
      </c>
      <c r="R11" s="15">
        <f>Sheet1!P11*$B2/1000</f>
        <v>6.87</v>
      </c>
    </row>
    <row r="12" spans="1:18" x14ac:dyDescent="0.25">
      <c r="A12" s="9" t="s">
        <v>36</v>
      </c>
      <c r="B12" s="10">
        <f>B3*B13</f>
        <v>0.74697580645161288</v>
      </c>
      <c r="D12" s="23" t="s">
        <v>39</v>
      </c>
      <c r="E12" s="24">
        <f>0.21*$B$11^-0.94*$B$12*1000</f>
        <v>0.81111851930962475</v>
      </c>
      <c r="F12" s="24">
        <f>6.1*$B$11^0.04*$B$12</f>
        <v>5.700746829396131</v>
      </c>
      <c r="G12" s="24">
        <f>0.35*$B$11^-0.02*$B$12</f>
        <v>0.23373668935473943</v>
      </c>
      <c r="H12" s="24">
        <f>1.43*$B$11^0.03*$B$12</f>
        <v>1.2636130747434657</v>
      </c>
      <c r="I12" s="24">
        <f>0.89*$B$11^0.05*$B$12</f>
        <v>0.87966187919296013</v>
      </c>
      <c r="J12" s="24">
        <f>0.03*$B$11^0.89*$B$12</f>
        <v>3.275292377050278</v>
      </c>
      <c r="K12" s="25"/>
      <c r="L12" s="24">
        <f>1.25*$B$11^0.33*$B$12</f>
        <v>5.9279354113580176</v>
      </c>
      <c r="M12" s="26">
        <f>15.5*$B$11^0.43*$B$12</f>
        <v>128.69557277612034</v>
      </c>
      <c r="N12" s="24">
        <f>0.07*$B$11^0.8*$B$12</f>
        <v>4.6164936948597584</v>
      </c>
      <c r="O12" s="24">
        <f>1.07*$B$11^-0.07*$B$12</f>
        <v>0.54003684616667824</v>
      </c>
      <c r="P12" s="26">
        <f>1.16*$B$11^0.86*$B$12</f>
        <v>107.05704980796433</v>
      </c>
      <c r="Q12" s="24">
        <f>0.04*$B$11^1*$B$12</f>
        <v>8.0863235769323065</v>
      </c>
      <c r="R12" s="24">
        <f>0.23*$B$11^0.61*$B$12</f>
        <v>5.2334607442247902</v>
      </c>
    </row>
    <row r="13" spans="1:18" x14ac:dyDescent="0.25">
      <c r="B13" s="10">
        <v>0.99596774193548387</v>
      </c>
      <c r="D13" s="18" t="s">
        <v>40</v>
      </c>
      <c r="E13" s="19">
        <f>SUM(E11:E12)/Sheet1!C19*100</f>
        <v>9.4598868323744796</v>
      </c>
      <c r="F13" s="19">
        <f>SUM(F11:F12)/Sheet1!D19*100</f>
        <v>12.842374182190403</v>
      </c>
      <c r="G13" s="20">
        <f>SUM(G11:G12)/Sheet1!E19*100</f>
        <v>5.4870159606864082</v>
      </c>
      <c r="H13" s="19">
        <f>SUM(H11:H12)/Sheet1!F19*100</f>
        <v>15.993715006795798</v>
      </c>
      <c r="I13" s="20">
        <f>SUM(I11:I12)/Sheet1!G19*100</f>
        <v>5.9594824291544448</v>
      </c>
      <c r="J13" s="20">
        <f>SUM(J11:J12)/Sheet1!H19*100</f>
        <v>9.0568980342500414</v>
      </c>
      <c r="K13" s="20"/>
      <c r="L13" s="19">
        <f>SUM(L11:L12)/Sheet1!J19*100</f>
        <v>64.731919021674159</v>
      </c>
      <c r="M13" s="21">
        <f>SUM(M11:M12)/Sheet1!K19*100</f>
        <v>1437.9422633322965</v>
      </c>
      <c r="N13" s="19">
        <f>SUM(N11:N12)/Sheet1!L19*100</f>
        <v>60.620735995168459</v>
      </c>
      <c r="O13" s="20">
        <f>SUM(O11:O12)/Sheet1!M19*100</f>
        <v>3.4004863370979024</v>
      </c>
      <c r="P13" s="21">
        <f>SUM(P11:P12)/Sheet1!N19*100</f>
        <v>384.69631225995545</v>
      </c>
      <c r="Q13" s="19">
        <f>SUM(Q11:Q12)/Sheet1!O19*100</f>
        <v>15.895237823519052</v>
      </c>
      <c r="R13" s="19">
        <f>SUM(R11:R12)/Sheet1!P19*100</f>
        <v>15.438087683960191</v>
      </c>
    </row>
  </sheetData>
  <sheetProtection algorithmName="SHA-512" hashValue="OSyliebRxO5eBK6L++0dQB3qdpuh+yjJutqypfDUHuB6UFJVYKBzpUKU4LEP0ioUmbKKwBpa35oeaFitSpfBCA==" saltValue="L6N/a9pvgO3fuDITGkEF5g==" spinCount="100000" sheet="1" objects="1" scenarios="1"/>
  <mergeCells count="5">
    <mergeCell ref="E10:J10"/>
    <mergeCell ref="L10:R10"/>
    <mergeCell ref="D9:D10"/>
    <mergeCell ref="E8:J8"/>
    <mergeCell ref="L8:R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Requirements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Costa e Silva</dc:creator>
  <cp:lastModifiedBy>Luiz Fernando Costa e Silva</cp:lastModifiedBy>
  <dcterms:created xsi:type="dcterms:W3CDTF">2015-08-11T15:50:55Z</dcterms:created>
  <dcterms:modified xsi:type="dcterms:W3CDTF">2015-09-28T11:32:49Z</dcterms:modified>
</cp:coreProperties>
</file>