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showInkAnnotation="0"/>
  <mc:AlternateContent xmlns:mc="http://schemas.openxmlformats.org/markup-compatibility/2006">
    <mc:Choice Requires="x15">
      <x15ac:absPath xmlns:x15ac="http://schemas.microsoft.com/office/spreadsheetml/2010/11/ac" url="C:\Users\Julian\Downloads\"/>
    </mc:Choice>
  </mc:AlternateContent>
  <xr:revisionPtr revIDLastSave="0" documentId="13_ncr:1_{C89C8A1C-8A65-4139-9157-75E54B538AED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Tabelle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BH42" i="1"/>
  <c r="BI42" i="1"/>
  <c r="BJ42" i="1"/>
  <c r="BG42" i="1"/>
  <c r="BH21" i="1"/>
  <c r="BI21" i="1"/>
  <c r="BJ21" i="1"/>
  <c r="BG21" i="1"/>
  <c r="BD2" i="1"/>
  <c r="BD3" i="1"/>
  <c r="BD4" i="1"/>
  <c r="BD5" i="1"/>
  <c r="BD6" i="1"/>
  <c r="BD7" i="1"/>
  <c r="BD8" i="1"/>
  <c r="BD9" i="1"/>
  <c r="BD10" i="1"/>
  <c r="BD11" i="1"/>
  <c r="BD12" i="1"/>
  <c r="BD13" i="1"/>
  <c r="BD14" i="1"/>
  <c r="BD15" i="1"/>
  <c r="BD16" i="1"/>
  <c r="BD17" i="1"/>
  <c r="BD18" i="1"/>
  <c r="BD19" i="1"/>
  <c r="BD20" i="1"/>
  <c r="BD21" i="1"/>
  <c r="BD23" i="1"/>
  <c r="BD24" i="1"/>
  <c r="BD25" i="1"/>
  <c r="BD26" i="1"/>
  <c r="BD27" i="1"/>
  <c r="BD28" i="1"/>
  <c r="BD29" i="1"/>
  <c r="BD30" i="1"/>
  <c r="BD42" i="1" s="1"/>
  <c r="BD31" i="1"/>
  <c r="BD32" i="1"/>
  <c r="BD33" i="1"/>
  <c r="BD34" i="1"/>
  <c r="BD35" i="1"/>
  <c r="BD36" i="1"/>
  <c r="BD37" i="1"/>
  <c r="BD38" i="1"/>
  <c r="BD39" i="1"/>
  <c r="BD40" i="1"/>
  <c r="BD41" i="1"/>
  <c r="AY23" i="1"/>
  <c r="AY2" i="1"/>
  <c r="AY3" i="1"/>
  <c r="AY4" i="1"/>
  <c r="AY21" i="1" s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4" i="1"/>
  <c r="AY25" i="1"/>
  <c r="AY26" i="1"/>
  <c r="AY27" i="1"/>
  <c r="AY28" i="1"/>
  <c r="AY29" i="1"/>
  <c r="AY30" i="1"/>
  <c r="AY31" i="1"/>
  <c r="AY32" i="1"/>
  <c r="AY33" i="1"/>
  <c r="AY34" i="1"/>
  <c r="AY35" i="1"/>
  <c r="AY36" i="1"/>
  <c r="AY37" i="1"/>
  <c r="AY38" i="1"/>
  <c r="AY39" i="1"/>
  <c r="AY40" i="1"/>
  <c r="AY41" i="1"/>
  <c r="AY42" i="1"/>
  <c r="AL42" i="1"/>
  <c r="AM42" i="1"/>
  <c r="AN42" i="1"/>
  <c r="AK42" i="1"/>
  <c r="AL21" i="1"/>
  <c r="AM21" i="1"/>
  <c r="AN21" i="1"/>
  <c r="AK21" i="1"/>
  <c r="AT24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23" i="1"/>
  <c r="AT3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" i="1"/>
  <c r="Z24" i="1"/>
  <c r="Z25" i="1"/>
  <c r="Z42" i="1" s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23" i="1"/>
  <c r="W24" i="1"/>
  <c r="W25" i="1"/>
  <c r="W26" i="1"/>
  <c r="W27" i="1"/>
  <c r="W42" i="1" s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23" i="1"/>
  <c r="T2" i="1"/>
  <c r="T21" i="1" s="1"/>
  <c r="T23" i="1"/>
  <c r="T24" i="1"/>
  <c r="T25" i="1"/>
  <c r="T42" i="1" s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" i="1"/>
  <c r="W3" i="1"/>
  <c r="W4" i="1"/>
  <c r="W21" i="1" s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" i="1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AF21" i="1"/>
  <c r="AE21" i="1"/>
  <c r="S42" i="1"/>
  <c r="U42" i="1"/>
  <c r="V42" i="1"/>
  <c r="X42" i="1"/>
  <c r="Y42" i="1"/>
  <c r="R42" i="1"/>
  <c r="S21" i="1"/>
  <c r="U21" i="1"/>
  <c r="V21" i="1"/>
  <c r="X21" i="1"/>
  <c r="Y21" i="1"/>
  <c r="R21" i="1"/>
  <c r="Z21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L23" i="1"/>
  <c r="L24" i="1"/>
  <c r="L25" i="1"/>
  <c r="L26" i="1"/>
  <c r="L27" i="1"/>
  <c r="L28" i="1"/>
  <c r="L29" i="1"/>
  <c r="L30" i="1"/>
  <c r="L42" i="1" s="1"/>
  <c r="L31" i="1"/>
  <c r="L32" i="1"/>
  <c r="L33" i="1"/>
  <c r="L34" i="1"/>
  <c r="L35" i="1"/>
  <c r="L36" i="1"/>
  <c r="L37" i="1"/>
  <c r="L38" i="1"/>
  <c r="L39" i="1"/>
  <c r="L40" i="1"/>
  <c r="L41" i="1"/>
  <c r="L6" i="1"/>
  <c r="AD6" i="1" s="1"/>
  <c r="L14" i="1"/>
  <c r="AD14" i="1"/>
  <c r="K23" i="1"/>
  <c r="K24" i="1"/>
  <c r="K25" i="1"/>
  <c r="K26" i="1"/>
  <c r="K27" i="1"/>
  <c r="K28" i="1"/>
  <c r="K29" i="1"/>
  <c r="K30" i="1"/>
  <c r="AA9" i="1" s="1"/>
  <c r="K31" i="1"/>
  <c r="K32" i="1"/>
  <c r="K33" i="1"/>
  <c r="K34" i="1"/>
  <c r="K35" i="1"/>
  <c r="K36" i="1"/>
  <c r="K37" i="1"/>
  <c r="K38" i="1"/>
  <c r="AA17" i="1" s="1"/>
  <c r="K39" i="1"/>
  <c r="K40" i="1"/>
  <c r="K41" i="1"/>
  <c r="J42" i="1"/>
  <c r="I42" i="1"/>
  <c r="H42" i="1"/>
  <c r="M2" i="1"/>
  <c r="M21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L2" i="1"/>
  <c r="AC2" i="1" s="1"/>
  <c r="L3" i="1"/>
  <c r="AD3" i="1" s="1"/>
  <c r="L4" i="1"/>
  <c r="AD4" i="1" s="1"/>
  <c r="L5" i="1"/>
  <c r="AD5" i="1"/>
  <c r="L7" i="1"/>
  <c r="AD7" i="1" s="1"/>
  <c r="L8" i="1"/>
  <c r="AD8" i="1" s="1"/>
  <c r="L9" i="1"/>
  <c r="AC9" i="1" s="1"/>
  <c r="L10" i="1"/>
  <c r="AD10" i="1"/>
  <c r="AC10" i="1"/>
  <c r="L11" i="1"/>
  <c r="AD11" i="1" s="1"/>
  <c r="L12" i="1"/>
  <c r="AD12" i="1"/>
  <c r="L13" i="1"/>
  <c r="AD13" i="1"/>
  <c r="L15" i="1"/>
  <c r="AD15" i="1" s="1"/>
  <c r="L16" i="1"/>
  <c r="AD16" i="1" s="1"/>
  <c r="L17" i="1"/>
  <c r="AD17" i="1"/>
  <c r="L18" i="1"/>
  <c r="AC18" i="1"/>
  <c r="L19" i="1"/>
  <c r="AD19" i="1" s="1"/>
  <c r="L20" i="1"/>
  <c r="AD20" i="1" s="1"/>
  <c r="K2" i="1"/>
  <c r="K3" i="1"/>
  <c r="K21" i="1" s="1"/>
  <c r="K4" i="1"/>
  <c r="K5" i="1"/>
  <c r="AA5" i="1" s="1"/>
  <c r="K6" i="1"/>
  <c r="AA6" i="1" s="1"/>
  <c r="K7" i="1"/>
  <c r="K8" i="1"/>
  <c r="AA8" i="1" s="1"/>
  <c r="K9" i="1"/>
  <c r="K10" i="1"/>
  <c r="K11" i="1"/>
  <c r="AA11" i="1" s="1"/>
  <c r="K12" i="1"/>
  <c r="K13" i="1"/>
  <c r="AA13" i="1" s="1"/>
  <c r="K14" i="1"/>
  <c r="AA14" i="1" s="1"/>
  <c r="K15" i="1"/>
  <c r="K16" i="1"/>
  <c r="AA16" i="1" s="1"/>
  <c r="K17" i="1"/>
  <c r="K18" i="1"/>
  <c r="K19" i="1"/>
  <c r="AA19" i="1" s="1"/>
  <c r="K20" i="1"/>
  <c r="AA2" i="1"/>
  <c r="AA4" i="1"/>
  <c r="AA7" i="1"/>
  <c r="AA10" i="1"/>
  <c r="AA12" i="1"/>
  <c r="AA15" i="1"/>
  <c r="AA18" i="1"/>
  <c r="AA20" i="1"/>
  <c r="AB13" i="1"/>
  <c r="J21" i="1"/>
  <c r="I21" i="1"/>
  <c r="H21" i="1"/>
  <c r="L21" i="1"/>
  <c r="AC17" i="1"/>
  <c r="AC8" i="1"/>
  <c r="AB14" i="1"/>
  <c r="AB6" i="1"/>
  <c r="AC16" i="1"/>
  <c r="AC7" i="1"/>
  <c r="AB2" i="1"/>
  <c r="AB5" i="1"/>
  <c r="AC15" i="1"/>
  <c r="AC6" i="1"/>
  <c r="AB20" i="1"/>
  <c r="AB12" i="1"/>
  <c r="AB4" i="1"/>
  <c r="AC14" i="1"/>
  <c r="AC5" i="1"/>
  <c r="AB19" i="1"/>
  <c r="AB11" i="1"/>
  <c r="AB3" i="1"/>
  <c r="AC13" i="1"/>
  <c r="AC4" i="1"/>
  <c r="AB18" i="1"/>
  <c r="AB10" i="1"/>
  <c r="AD2" i="1"/>
  <c r="AC20" i="1"/>
  <c r="AC12" i="1"/>
  <c r="AC3" i="1"/>
  <c r="AB9" i="1"/>
  <c r="AC19" i="1"/>
  <c r="AC11" i="1"/>
  <c r="AD9" i="1"/>
  <c r="AD18" i="1"/>
  <c r="AB15" i="1"/>
  <c r="AB7" i="1"/>
  <c r="AB22" i="1" l="1"/>
  <c r="AC21" i="1"/>
  <c r="AC23" i="1"/>
  <c r="AC22" i="1"/>
  <c r="AC27" i="1"/>
  <c r="AB8" i="1"/>
  <c r="AB21" i="1" s="1"/>
  <c r="K42" i="1"/>
  <c r="AA3" i="1"/>
  <c r="AB17" i="1"/>
  <c r="AB16" i="1"/>
  <c r="AC28" i="1" l="1"/>
  <c r="AC29" i="1"/>
  <c r="AC24" i="1"/>
  <c r="AC25" i="1"/>
  <c r="AB25" i="1"/>
  <c r="AB29" i="1"/>
  <c r="AB28" i="1"/>
  <c r="AB24" i="1"/>
  <c r="AB27" i="1"/>
  <c r="AB23" i="1"/>
  <c r="AB30" i="1" l="1"/>
  <c r="AB31" i="1"/>
  <c r="AB32" i="1"/>
  <c r="AB33" i="1"/>
  <c r="AC32" i="1"/>
  <c r="AC33" i="1"/>
  <c r="AC31" i="1"/>
  <c r="AC30" i="1"/>
</calcChain>
</file>

<file path=xl/sharedStrings.xml><?xml version="1.0" encoding="utf-8"?>
<sst xmlns="http://schemas.openxmlformats.org/spreadsheetml/2006/main" count="205" uniqueCount="96">
  <si>
    <t>Name</t>
  </si>
  <si>
    <t>Date of birth</t>
  </si>
  <si>
    <t>Age</t>
  </si>
  <si>
    <t>Gender</t>
  </si>
  <si>
    <t>Date of scan</t>
  </si>
  <si>
    <t>3 Tesla</t>
  </si>
  <si>
    <t>Status</t>
  </si>
  <si>
    <t>RV</t>
  </si>
  <si>
    <t>Q</t>
  </si>
  <si>
    <t>Qquant</t>
  </si>
  <si>
    <t>QDP</t>
  </si>
  <si>
    <t>VDP</t>
  </si>
  <si>
    <t>VQM</t>
  </si>
  <si>
    <t>Field strength</t>
  </si>
  <si>
    <t>FOV 1,5 T</t>
  </si>
  <si>
    <t>FOV 3T</t>
  </si>
  <si>
    <t>f</t>
  </si>
  <si>
    <t>Ja</t>
  </si>
  <si>
    <t>Proband</t>
  </si>
  <si>
    <t>500x500</t>
  </si>
  <si>
    <t>Patient</t>
  </si>
  <si>
    <t>400x400</t>
  </si>
  <si>
    <t>m</t>
  </si>
  <si>
    <t>450x450</t>
  </si>
  <si>
    <t>Mean</t>
  </si>
  <si>
    <t>1.5 qdpFull</t>
  </si>
  <si>
    <t>1.5 vdpFull</t>
  </si>
  <si>
    <t>1.5 VQM</t>
  </si>
  <si>
    <t>1.5 Voxel</t>
  </si>
  <si>
    <t>3 qdpFull</t>
  </si>
  <si>
    <t>3 vdpFull</t>
  </si>
  <si>
    <t>3 VQM</t>
  </si>
  <si>
    <t>3 Voxel</t>
  </si>
  <si>
    <t>Tracheal</t>
  </si>
  <si>
    <t>ParenchymaMax</t>
  </si>
  <si>
    <t>ParenchymaMin</t>
  </si>
  <si>
    <t>AortaMax</t>
  </si>
  <si>
    <t>AortaMin</t>
  </si>
  <si>
    <t>Expiration</t>
  </si>
  <si>
    <t>Inspiration</t>
  </si>
  <si>
    <t>DeltaParenchyma</t>
  </si>
  <si>
    <t>DeltaAorta</t>
  </si>
  <si>
    <t>Percentage of Change</t>
  </si>
  <si>
    <t>QDP 1.5 - QDP 3</t>
  </si>
  <si>
    <t>QDP 1.5 and 3 mean</t>
  </si>
  <si>
    <t>VDP 1.5 - QDP 3</t>
  </si>
  <si>
    <t>VDP 1.5 and 3 mean</t>
  </si>
  <si>
    <t>SD</t>
  </si>
  <si>
    <t>1.96*SD</t>
  </si>
  <si>
    <t>Mean average</t>
  </si>
  <si>
    <t>Mean delta</t>
  </si>
  <si>
    <t>N</t>
  </si>
  <si>
    <t>95% CI upper limit</t>
  </si>
  <si>
    <t>95% CI lower limit</t>
  </si>
  <si>
    <t>V Dice</t>
  </si>
  <si>
    <t>Q Dice</t>
  </si>
  <si>
    <t>Test</t>
  </si>
  <si>
    <t>Voxel</t>
  </si>
  <si>
    <t>1.5 QDP full theshold -0.5*SD</t>
  </si>
  <si>
    <t>3 QDP full -0.5*SD</t>
  </si>
  <si>
    <t>QDP Test  -0.5*SD</t>
  </si>
  <si>
    <t>Histo QDP median</t>
  </si>
  <si>
    <t>Histo QDP SD</t>
  </si>
  <si>
    <t>Histo VDP median</t>
  </si>
  <si>
    <t>Histo VDP SD</t>
  </si>
  <si>
    <t>1.5 QDP full theshold -0.1*SD</t>
  </si>
  <si>
    <t>3 QDP full -0.1*SD</t>
  </si>
  <si>
    <t>QDP Test  -0.1*SD</t>
  </si>
  <si>
    <t>1.5 QDP full theshold -0.1*SD Mean!</t>
  </si>
  <si>
    <t>3 QDP full -0.1*SD Mean!</t>
  </si>
  <si>
    <t>QDP Test  -0.1*SD Mean!</t>
  </si>
  <si>
    <t>SNR Exp</t>
  </si>
  <si>
    <t>SNR Insp</t>
  </si>
  <si>
    <t>CNR Exp</t>
  </si>
  <si>
    <t>CNR Insp</t>
  </si>
  <si>
    <t>Coil-Channels 1.5T</t>
  </si>
  <si>
    <t>Coil-Channels 3T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</si>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</sst>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sz val="48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2" borderId="1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right"/>
    </xf>
    <xf numFmtId="2" fontId="0" fillId="2" borderId="2" xfId="0" applyNumberFormat="1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2" borderId="0" xfId="0" applyNumberFormat="1" applyFill="1" applyBorder="1" applyAlignment="1">
      <alignment horizontal="center"/>
    </xf>
    <xf numFmtId="1" fontId="0" fillId="3" borderId="5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1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4" xfId="0" applyNumberFormat="1" applyFill="1" applyBorder="1" applyAlignment="1">
      <alignment horizontal="right"/>
    </xf>
    <xf numFmtId="2" fontId="0" fillId="0" borderId="0" xfId="0" applyNumberFormat="1" applyFill="1" applyBorder="1" applyAlignment="1">
      <alignment horizontal="right"/>
    </xf>
    <xf numFmtId="0" fontId="0" fillId="0" borderId="0" xfId="0" applyNumberFormat="1" applyBorder="1" applyAlignment="1">
      <alignment horizontal="center"/>
    </xf>
    <xf numFmtId="0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0" xfId="0" applyFill="1" applyBorder="1" applyAlignment="1">
      <alignment horizontal="center"/>
    </xf>
    <xf numFmtId="2" fontId="1" fillId="5" borderId="4" xfId="0" applyNumberFormat="1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right"/>
    </xf>
    <xf numFmtId="2" fontId="1" fillId="5" borderId="0" xfId="0" applyNumberFormat="1" applyFont="1" applyFill="1" applyBorder="1" applyAlignment="1">
      <alignment horizontal="center"/>
    </xf>
    <xf numFmtId="2" fontId="0" fillId="0" borderId="4" xfId="0" applyNumberFormat="1" applyBorder="1" applyAlignment="1"/>
    <xf numFmtId="2" fontId="0" fillId="0" borderId="0" xfId="0" applyNumberFormat="1" applyBorder="1" applyAlignment="1"/>
    <xf numFmtId="1" fontId="2" fillId="3" borderId="5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2" fontId="0" fillId="5" borderId="0" xfId="0" applyNumberFormat="1" applyFill="1" applyBorder="1"/>
    <xf numFmtId="0" fontId="0" fillId="5" borderId="1" xfId="0" applyFill="1" applyBorder="1" applyAlignment="1">
      <alignment horizontal="left"/>
    </xf>
    <xf numFmtId="0" fontId="0" fillId="5" borderId="2" xfId="0" applyFill="1" applyBorder="1" applyAlignment="1">
      <alignment horizontal="center"/>
    </xf>
    <xf numFmtId="2" fontId="1" fillId="5" borderId="1" xfId="0" applyNumberFormat="1" applyFont="1" applyFill="1" applyBorder="1" applyAlignment="1"/>
    <xf numFmtId="2" fontId="1" fillId="5" borderId="2" xfId="0" applyNumberFormat="1" applyFont="1" applyFill="1" applyBorder="1" applyAlignment="1"/>
    <xf numFmtId="2" fontId="1" fillId="5" borderId="2" xfId="0" applyNumberFormat="1" applyFont="1" applyFill="1" applyBorder="1" applyAlignment="1">
      <alignment horizontal="center"/>
    </xf>
    <xf numFmtId="2" fontId="0" fillId="5" borderId="3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0" fillId="6" borderId="1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6" borderId="3" xfId="0" applyNumberForma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2" fontId="1" fillId="6" borderId="2" xfId="0" applyNumberFormat="1" applyFont="1" applyFill="1" applyBorder="1" applyAlignment="1">
      <alignment horizontal="center"/>
    </xf>
    <xf numFmtId="2" fontId="1" fillId="6" borderId="3" xfId="0" applyNumberFormat="1" applyFont="1" applyFill="1" applyBorder="1" applyAlignment="1">
      <alignment horizontal="center"/>
    </xf>
    <xf numFmtId="1" fontId="0" fillId="0" borderId="5" xfId="0" applyNumberFormat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0" fillId="0" borderId="0" xfId="0" applyBorder="1"/>
    <xf numFmtId="1" fontId="3" fillId="0" borderId="5" xfId="0" applyNumberFormat="1" applyFont="1" applyBorder="1"/>
    <xf numFmtId="1" fontId="0" fillId="0" borderId="8" xfId="0" applyNumberFormat="1" applyBorder="1"/>
    <xf numFmtId="0" fontId="4" fillId="7" borderId="4" xfId="0" applyFont="1" applyFill="1" applyBorder="1"/>
    <xf numFmtId="0" fontId="0" fillId="7" borderId="0" xfId="0" applyFill="1" applyBorder="1"/>
    <xf numFmtId="0" fontId="0" fillId="0" borderId="5" xfId="0" applyFill="1" applyBorder="1"/>
    <xf numFmtId="0" fontId="0" fillId="7" borderId="4" xfId="0" applyFill="1" applyBorder="1"/>
    <xf numFmtId="0" fontId="0" fillId="7" borderId="6" xfId="0" applyFill="1" applyBorder="1"/>
    <xf numFmtId="0" fontId="0" fillId="7" borderId="7" xfId="0" applyFill="1" applyBorder="1"/>
    <xf numFmtId="0" fontId="0" fillId="0" borderId="8" xfId="0" applyFill="1" applyBorder="1"/>
    <xf numFmtId="0" fontId="4" fillId="0" borderId="0" xfId="0" applyFont="1" applyFill="1" applyBorder="1"/>
    <xf numFmtId="2" fontId="0" fillId="0" borderId="4" xfId="0" applyNumberFormat="1" applyFill="1" applyBorder="1" applyAlignment="1"/>
    <xf numFmtId="2" fontId="0" fillId="0" borderId="0" xfId="0" applyNumberFormat="1" applyFill="1" applyBorder="1" applyAlignment="1"/>
    <xf numFmtId="2" fontId="0" fillId="8" borderId="4" xfId="0" applyNumberFormat="1" applyFill="1" applyBorder="1" applyAlignment="1">
      <alignment horizontal="right"/>
    </xf>
    <xf numFmtId="2" fontId="0" fillId="8" borderId="4" xfId="0" applyNumberFormat="1" applyFill="1" applyBorder="1" applyAlignment="1"/>
    <xf numFmtId="2" fontId="0" fillId="8" borderId="0" xfId="0" applyNumberFormat="1" applyFill="1" applyBorder="1" applyAlignment="1">
      <alignment horizontal="right"/>
    </xf>
    <xf numFmtId="2" fontId="0" fillId="8" borderId="0" xfId="0" applyNumberFormat="1" applyFill="1" applyBorder="1" applyAlignment="1"/>
    <xf numFmtId="2" fontId="0" fillId="0" borderId="0" xfId="0" applyNumberFormat="1"/>
    <xf numFmtId="2" fontId="0" fillId="0" borderId="0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2" fontId="0" fillId="0" borderId="11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6" xfId="0" applyNumberFormat="1" applyBorder="1"/>
    <xf numFmtId="2" fontId="0" fillId="0" borderId="7" xfId="0" applyNumberFormat="1" applyBorder="1"/>
    <xf numFmtId="2" fontId="0" fillId="0" borderId="8" xfId="0" applyNumberFormat="1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0" xfId="0" applyNumberFormat="1" applyFill="1" applyBorder="1"/>
    <xf numFmtId="2" fontId="0" fillId="0" borderId="4" xfId="0" applyNumberFormat="1" applyFill="1" applyBorder="1"/>
    <xf numFmtId="2" fontId="0" fillId="0" borderId="12" xfId="0" applyNumberFormat="1" applyBorder="1"/>
    <xf numFmtId="2" fontId="0" fillId="0" borderId="13" xfId="0" applyNumberFormat="1" applyFill="1" applyBorder="1"/>
    <xf numFmtId="2" fontId="0" fillId="0" borderId="13" xfId="0" applyNumberFormat="1" applyBorder="1"/>
    <xf numFmtId="0" fontId="0" fillId="0" borderId="9" xfId="0" applyBorder="1"/>
    <xf numFmtId="0" fontId="0" fillId="0" borderId="4" xfId="0" applyBorder="1"/>
    <xf numFmtId="0" fontId="0" fillId="0" borderId="6" xfId="0" applyBorder="1"/>
    <xf numFmtId="1" fontId="0" fillId="0" borderId="14" xfId="0" applyNumberFormat="1" applyFill="1" applyBorder="1"/>
    <xf numFmtId="164" fontId="0" fillId="3" borderId="5" xfId="0" applyNumberFormat="1" applyFill="1" applyBorder="1" applyAlignment="1">
      <alignment horizontal="center"/>
    </xf>
    <xf numFmtId="2" fontId="0" fillId="0" borderId="15" xfId="0" applyNumberFormat="1" applyBorder="1"/>
    <xf numFmtId="0" fontId="0" fillId="0" borderId="7" xfId="0" applyFill="1" applyBorder="1"/>
    <xf numFmtId="0" fontId="0" fillId="0" borderId="7" xfId="0" applyBorder="1"/>
    <xf numFmtId="0" fontId="0" fillId="9" borderId="0" xfId="0" applyFill="1"/>
    <xf numFmtId="0" fontId="0" fillId="0" borderId="0" xfId="0" applyFill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8" xfId="0" applyBorder="1"/>
    <xf numFmtId="2" fontId="0" fillId="0" borderId="0" xfId="0" applyNumberFormat="1" applyFill="1"/>
    <xf numFmtId="0" fontId="5" fillId="0" borderId="0" xfId="0" applyFont="1"/>
    <xf numFmtId="2" fontId="0" fillId="0" borderId="16" xfId="0" applyNumberFormat="1" applyFill="1" applyBorder="1"/>
    <xf numFmtId="2" fontId="0" fillId="0" borderId="16" xfId="0" applyNumberFormat="1" applyBorder="1"/>
    <xf numFmtId="0" fontId="0" fillId="0" borderId="17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4" borderId="0" xfId="0" applyFill="1"/>
  </cellXfs>
  <cellStyles count="1">
    <cellStyle name="Standard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Tabelle1!$H$1</c:f>
              <c:strCache>
                <c:ptCount val="1"/>
                <c:pt idx="0">
                  <c:v>RV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Tabelle1!$H$2:$H$20</c:f>
              <c:numCache>
                <c:formatCode>0.00</c:formatCode>
                <c:ptCount val="19"/>
                <c:pt idx="0">
                  <c:v>9.8200513000000003E-2</c:v>
                </c:pt>
                <c:pt idx="1">
                  <c:v>0.28478236589978911</c:v>
                </c:pt>
                <c:pt idx="2">
                  <c:v>0.16310356162823972</c:v>
                </c:pt>
                <c:pt idx="3">
                  <c:v>7.6387024300249046E-2</c:v>
                </c:pt>
                <c:pt idx="4">
                  <c:v>0.14735553316237379</c:v>
                </c:pt>
                <c:pt idx="5">
                  <c:v>8.4706278765532161E-2</c:v>
                </c:pt>
                <c:pt idx="6">
                  <c:v>0.15298367978959315</c:v>
                </c:pt>
                <c:pt idx="7">
                  <c:v>0.25937816085366749</c:v>
                </c:pt>
                <c:pt idx="8">
                  <c:v>0.29369595426882233</c:v>
                </c:pt>
                <c:pt idx="9">
                  <c:v>0.10291247686395044</c:v>
                </c:pt>
                <c:pt idx="10">
                  <c:v>0.14778315330584793</c:v>
                </c:pt>
                <c:pt idx="11">
                  <c:v>7.0945022140998071E-2</c:v>
                </c:pt>
                <c:pt idx="12">
                  <c:v>0.12634684866611498</c:v>
                </c:pt>
                <c:pt idx="13">
                  <c:v>0.13859010069412533</c:v>
                </c:pt>
                <c:pt idx="14">
                  <c:v>0.22816752322470824</c:v>
                </c:pt>
                <c:pt idx="15">
                  <c:v>0.10111053216261734</c:v>
                </c:pt>
                <c:pt idx="16">
                  <c:v>8.1695623627436445E-2</c:v>
                </c:pt>
                <c:pt idx="17">
                  <c:v>0.1024003083692803</c:v>
                </c:pt>
                <c:pt idx="18">
                  <c:v>0.15105273626033444</c:v>
                </c:pt>
              </c:numCache>
            </c:numRef>
          </c:xVal>
          <c:yVal>
            <c:numRef>
              <c:f>Tabelle1!$H$23:$H$41</c:f>
              <c:numCache>
                <c:formatCode>0.00</c:formatCode>
                <c:ptCount val="19"/>
                <c:pt idx="0">
                  <c:v>0.12600567517963709</c:v>
                </c:pt>
                <c:pt idx="1">
                  <c:v>0.25995939543157986</c:v>
                </c:pt>
                <c:pt idx="2">
                  <c:v>0.27303532529112234</c:v>
                </c:pt>
                <c:pt idx="3">
                  <c:v>9.689233249295387E-2</c:v>
                </c:pt>
                <c:pt idx="4">
                  <c:v>0.1812280854621455</c:v>
                </c:pt>
                <c:pt idx="5">
                  <c:v>0.14731870539858419</c:v>
                </c:pt>
                <c:pt idx="6">
                  <c:v>0.18793212374769519</c:v>
                </c:pt>
                <c:pt idx="7">
                  <c:v>0.25737082238345571</c:v>
                </c:pt>
                <c:pt idx="8">
                  <c:v>0.2809009767340036</c:v>
                </c:pt>
                <c:pt idx="9">
                  <c:v>0.13721407404463812</c:v>
                </c:pt>
                <c:pt idx="10">
                  <c:v>0.1537609256834318</c:v>
                </c:pt>
                <c:pt idx="11">
                  <c:v>9.3459420038099761E-2</c:v>
                </c:pt>
                <c:pt idx="12">
                  <c:v>0.18117648453586488</c:v>
                </c:pt>
                <c:pt idx="13">
                  <c:v>0.29095800342261352</c:v>
                </c:pt>
                <c:pt idx="14">
                  <c:v>0.26938671482403848</c:v>
                </c:pt>
                <c:pt idx="15">
                  <c:v>0.17914005214463502</c:v>
                </c:pt>
                <c:pt idx="16">
                  <c:v>0.13930189259746406</c:v>
                </c:pt>
                <c:pt idx="17">
                  <c:v>0.14444206280410399</c:v>
                </c:pt>
                <c:pt idx="18">
                  <c:v>0.20726491082795698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E26-E245-B1A5-5923C38DA3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58832"/>
        <c:axId val="-2145855616"/>
      </c:scatterChart>
      <c:valAx>
        <c:axId val="-2145858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55616"/>
        <c:crosses val="autoZero"/>
        <c:crossBetween val="midCat"/>
      </c:valAx>
      <c:valAx>
        <c:axId val="-21458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588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Tabelle1!$I$2:$I$20</c:f>
              <c:numCache>
                <c:formatCode>0.00</c:formatCode>
                <c:ptCount val="19"/>
                <c:pt idx="0">
                  <c:v>19.336061303269791</c:v>
                </c:pt>
                <c:pt idx="1">
                  <c:v>16.603101875315598</c:v>
                </c:pt>
                <c:pt idx="2">
                  <c:v>13.050751314292185</c:v>
                </c:pt>
                <c:pt idx="3">
                  <c:v>45.065547567427366</c:v>
                </c:pt>
                <c:pt idx="4">
                  <c:v>21.949531098494845</c:v>
                </c:pt>
                <c:pt idx="5">
                  <c:v>27.947275984823094</c:v>
                </c:pt>
                <c:pt idx="6">
                  <c:v>10.993528120000001</c:v>
                </c:pt>
                <c:pt idx="7">
                  <c:v>13.547299589202378</c:v>
                </c:pt>
                <c:pt idx="8">
                  <c:v>24.365847358430802</c:v>
                </c:pt>
                <c:pt idx="9">
                  <c:v>27.459595464178683</c:v>
                </c:pt>
                <c:pt idx="10">
                  <c:v>31.108423429685441</c:v>
                </c:pt>
                <c:pt idx="11">
                  <c:v>20.907654798169681</c:v>
                </c:pt>
                <c:pt idx="12">
                  <c:v>27.156133490950758</c:v>
                </c:pt>
                <c:pt idx="13">
                  <c:v>16.952449499292285</c:v>
                </c:pt>
                <c:pt idx="14">
                  <c:v>27.791793949999999</c:v>
                </c:pt>
                <c:pt idx="15">
                  <c:v>26.817198530545056</c:v>
                </c:pt>
                <c:pt idx="16">
                  <c:v>21.968198695560297</c:v>
                </c:pt>
                <c:pt idx="17">
                  <c:v>19.839840567813017</c:v>
                </c:pt>
                <c:pt idx="18">
                  <c:v>25.532520558470619</c:v>
                </c:pt>
              </c:numCache>
            </c:numRef>
          </c:xVal>
          <c:yVal>
            <c:numRef>
              <c:f>Tabelle1!$I$23:$I$41</c:f>
              <c:numCache>
                <c:formatCode>0.00</c:formatCode>
                <c:ptCount val="19"/>
                <c:pt idx="0">
                  <c:v>17.33639678589147</c:v>
                </c:pt>
                <c:pt idx="1">
                  <c:v>11.466650772288673</c:v>
                </c:pt>
                <c:pt idx="2">
                  <c:v>11.025183344738556</c:v>
                </c:pt>
                <c:pt idx="3">
                  <c:v>15.309678638755416</c:v>
                </c:pt>
                <c:pt idx="4">
                  <c:v>16.365294712053881</c:v>
                </c:pt>
                <c:pt idx="5">
                  <c:v>24.997651130264625</c:v>
                </c:pt>
                <c:pt idx="6">
                  <c:v>3.2618931676050003</c:v>
                </c:pt>
                <c:pt idx="7">
                  <c:v>18.723865139312004</c:v>
                </c:pt>
                <c:pt idx="8">
                  <c:v>38.287258449557172</c:v>
                </c:pt>
                <c:pt idx="9">
                  <c:v>14.578145006997666</c:v>
                </c:pt>
                <c:pt idx="10">
                  <c:v>31.591668914712699</c:v>
                </c:pt>
                <c:pt idx="11">
                  <c:v>17.910639238280158</c:v>
                </c:pt>
                <c:pt idx="12">
                  <c:v>20.937038367648192</c:v>
                </c:pt>
                <c:pt idx="13">
                  <c:v>15.540378416887304</c:v>
                </c:pt>
                <c:pt idx="14">
                  <c:v>19.953280741653295</c:v>
                </c:pt>
                <c:pt idx="15">
                  <c:v>20.609836472984632</c:v>
                </c:pt>
                <c:pt idx="16">
                  <c:v>17.511497465432253</c:v>
                </c:pt>
                <c:pt idx="17">
                  <c:v>19.980946596439981</c:v>
                </c:pt>
                <c:pt idx="18">
                  <c:v>18.388459875009062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FCA-6949-B6D8-E63B65FF1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568464"/>
        <c:axId val="2138386624"/>
      </c:scatterChart>
      <c:valAx>
        <c:axId val="-2146568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86624"/>
        <c:crosses val="autoZero"/>
        <c:crossBetween val="midCat"/>
      </c:valAx>
      <c:valAx>
        <c:axId val="21383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5684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Qquant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Tabelle1!$J$2:$J$20</c:f>
              <c:numCache>
                <c:formatCode>0.00</c:formatCode>
                <c:ptCount val="19"/>
                <c:pt idx="0">
                  <c:v>149.29436158372405</c:v>
                </c:pt>
                <c:pt idx="1">
                  <c:v>292.1226537107986</c:v>
                </c:pt>
                <c:pt idx="2">
                  <c:v>313.82095010096975</c:v>
                </c:pt>
                <c:pt idx="3">
                  <c:v>236.79452793865153</c:v>
                </c:pt>
                <c:pt idx="4">
                  <c:v>421.09479885348173</c:v>
                </c:pt>
                <c:pt idx="5">
                  <c:v>378.11924666785438</c:v>
                </c:pt>
                <c:pt idx="6">
                  <c:v>170.22558660821471</c:v>
                </c:pt>
                <c:pt idx="7">
                  <c:v>360.00544743488388</c:v>
                </c:pt>
                <c:pt idx="8">
                  <c:v>338.49443930000001</c:v>
                </c:pt>
                <c:pt idx="9">
                  <c:v>260.56865540000001</c:v>
                </c:pt>
                <c:pt idx="10">
                  <c:v>492.32353050442913</c:v>
                </c:pt>
                <c:pt idx="11">
                  <c:v>211.96180852717436</c:v>
                </c:pt>
                <c:pt idx="12">
                  <c:v>414.47623150232096</c:v>
                </c:pt>
                <c:pt idx="13">
                  <c:v>456.87043495159645</c:v>
                </c:pt>
                <c:pt idx="14">
                  <c:v>339.21766800615598</c:v>
                </c:pt>
                <c:pt idx="15">
                  <c:v>185.4327620356118</c:v>
                </c:pt>
                <c:pt idx="16">
                  <c:v>497.4256313103902</c:v>
                </c:pt>
                <c:pt idx="17">
                  <c:v>507.96710808771314</c:v>
                </c:pt>
                <c:pt idx="18">
                  <c:v>426.83081229999999</c:v>
                </c:pt>
              </c:numCache>
            </c:numRef>
          </c:xVal>
          <c:yVal>
            <c:numRef>
              <c:f>Tabelle1!$J$23:$J$41</c:f>
              <c:numCache>
                <c:formatCode>0.00</c:formatCode>
                <c:ptCount val="19"/>
                <c:pt idx="0">
                  <c:v>117.32653524797128</c:v>
                </c:pt>
                <c:pt idx="1">
                  <c:v>575.187740473811</c:v>
                </c:pt>
                <c:pt idx="2">
                  <c:v>212.71379173411634</c:v>
                </c:pt>
                <c:pt idx="3">
                  <c:v>153.1079040994168</c:v>
                </c:pt>
                <c:pt idx="4">
                  <c:v>281.44725953671662</c:v>
                </c:pt>
                <c:pt idx="5">
                  <c:v>360.38237354589893</c:v>
                </c:pt>
                <c:pt idx="6">
                  <c:v>127.44260359701738</c:v>
                </c:pt>
                <c:pt idx="7">
                  <c:v>1112.7415524260866</c:v>
                </c:pt>
                <c:pt idx="8">
                  <c:v>143.79581960281544</c:v>
                </c:pt>
                <c:pt idx="9">
                  <c:v>197.32674382765038</c:v>
                </c:pt>
                <c:pt idx="10">
                  <c:v>311.29724656613087</c:v>
                </c:pt>
                <c:pt idx="11">
                  <c:v>313.05973619014708</c:v>
                </c:pt>
                <c:pt idx="12">
                  <c:v>252.04336656301368</c:v>
                </c:pt>
                <c:pt idx="13">
                  <c:v>206.37920817369522</c:v>
                </c:pt>
                <c:pt idx="14">
                  <c:v>208.19188474509141</c:v>
                </c:pt>
                <c:pt idx="15">
                  <c:v>246.40287548945673</c:v>
                </c:pt>
                <c:pt idx="16">
                  <c:v>260.0763288594182</c:v>
                </c:pt>
                <c:pt idx="17">
                  <c:v>285.39056849999997</c:v>
                </c:pt>
                <c:pt idx="18">
                  <c:v>313.61400546993264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9B-274F-92FB-FA572B15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5811920"/>
        <c:axId val="-2145808464"/>
      </c:scatterChart>
      <c:valAx>
        <c:axId val="-2145811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08464"/>
        <c:crosses val="autoZero"/>
        <c:crossBetween val="midCat"/>
      </c:valAx>
      <c:valAx>
        <c:axId val="-2145808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8119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QDP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Tabelle1!$K$2:$K$20</c:f>
              <c:numCache>
                <c:formatCode>0.00</c:formatCode>
                <c:ptCount val="19"/>
                <c:pt idx="0">
                  <c:v>7.846964669139183</c:v>
                </c:pt>
                <c:pt idx="1">
                  <c:v>17.352125693160815</c:v>
                </c:pt>
                <c:pt idx="2">
                  <c:v>8.1431440569654967</c:v>
                </c:pt>
                <c:pt idx="3">
                  <c:v>13.391624482282552</c:v>
                </c:pt>
                <c:pt idx="4">
                  <c:v>8.3465189873417671</c:v>
                </c:pt>
                <c:pt idx="5">
                  <c:v>11.597060405090517</c:v>
                </c:pt>
                <c:pt idx="6">
                  <c:v>8.5083272990586494</c:v>
                </c:pt>
                <c:pt idx="7">
                  <c:v>13.947310161611682</c:v>
                </c:pt>
                <c:pt idx="8">
                  <c:v>6.624494816376739</c:v>
                </c:pt>
                <c:pt idx="9">
                  <c:v>4.5863694813544811</c:v>
                </c:pt>
                <c:pt idx="10">
                  <c:v>7.0936111536693716</c:v>
                </c:pt>
                <c:pt idx="11">
                  <c:v>5.0043642711667218</c:v>
                </c:pt>
                <c:pt idx="12">
                  <c:v>17.377654662973228</c:v>
                </c:pt>
                <c:pt idx="13">
                  <c:v>16.600265604249671</c:v>
                </c:pt>
                <c:pt idx="14">
                  <c:v>11.213260899846773</c:v>
                </c:pt>
                <c:pt idx="15">
                  <c:v>8.8150289017341095</c:v>
                </c:pt>
                <c:pt idx="16">
                  <c:v>8.1476960634726936</c:v>
                </c:pt>
                <c:pt idx="17">
                  <c:v>11.336176261549397</c:v>
                </c:pt>
                <c:pt idx="18">
                  <c:v>7.8500292911540726</c:v>
                </c:pt>
              </c:numCache>
            </c:numRef>
          </c:xVal>
          <c:yVal>
            <c:numRef>
              <c:f>Tabelle1!$K$23:$K$41</c:f>
              <c:numCache>
                <c:formatCode>0.00</c:formatCode>
                <c:ptCount val="19"/>
                <c:pt idx="0">
                  <c:v>5.6412258442318972</c:v>
                </c:pt>
                <c:pt idx="1">
                  <c:v>6.6543438077633965</c:v>
                </c:pt>
                <c:pt idx="2">
                  <c:v>8.3622421033412451</c:v>
                </c:pt>
                <c:pt idx="3">
                  <c:v>6.5002300966405926</c:v>
                </c:pt>
                <c:pt idx="4">
                  <c:v>5.7753164556961991</c:v>
                </c:pt>
                <c:pt idx="5">
                  <c:v>7.1518193224592181</c:v>
                </c:pt>
                <c:pt idx="6">
                  <c:v>3.9283128167994192</c:v>
                </c:pt>
                <c:pt idx="7">
                  <c:v>0</c:v>
                </c:pt>
                <c:pt idx="8">
                  <c:v>0</c:v>
                </c:pt>
                <c:pt idx="9">
                  <c:v>2.7575367909701356</c:v>
                </c:pt>
                <c:pt idx="10">
                  <c:v>4.228588938256479</c:v>
                </c:pt>
                <c:pt idx="11">
                  <c:v>6.109979633401224</c:v>
                </c:pt>
                <c:pt idx="12">
                  <c:v>11.819021237303787</c:v>
                </c:pt>
                <c:pt idx="13">
                  <c:v>9.4555112881806167</c:v>
                </c:pt>
                <c:pt idx="14">
                  <c:v>6.992617356177746</c:v>
                </c:pt>
                <c:pt idx="15">
                  <c:v>3.1551059730250444</c:v>
                </c:pt>
                <c:pt idx="16">
                  <c:v>4.6231309124198958</c:v>
                </c:pt>
                <c:pt idx="17">
                  <c:v>6.6275764036958122</c:v>
                </c:pt>
                <c:pt idx="18">
                  <c:v>5.0380785002929116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60D-5046-826F-BE5BDB1FC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6527392"/>
        <c:axId val="-2146524144"/>
      </c:scatterChart>
      <c:valAx>
        <c:axId val="-2146527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524144"/>
        <c:crosses val="autoZero"/>
        <c:crossBetween val="midCat"/>
      </c:valAx>
      <c:valAx>
        <c:axId val="-21465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65273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Tabelle1!$L$2:$L$20</c:f>
              <c:numCache>
                <c:formatCode>0.00</c:formatCode>
                <c:ptCount val="19"/>
                <c:pt idx="0">
                  <c:v>5.3289088424751156</c:v>
                </c:pt>
                <c:pt idx="1">
                  <c:v>11.598890942698702</c:v>
                </c:pt>
                <c:pt idx="2">
                  <c:v>2.4100785101332889</c:v>
                </c:pt>
                <c:pt idx="3">
                  <c:v>5.0046019328117808</c:v>
                </c:pt>
                <c:pt idx="4">
                  <c:v>6.5071202531645582</c:v>
                </c:pt>
                <c:pt idx="5">
                  <c:v>4.588635956264568</c:v>
                </c:pt>
                <c:pt idx="6">
                  <c:v>2.9869659666908035</c:v>
                </c:pt>
                <c:pt idx="7">
                  <c:v>7.3500110692937852</c:v>
                </c:pt>
                <c:pt idx="8">
                  <c:v>4.6564751361799352</c:v>
                </c:pt>
                <c:pt idx="9">
                  <c:v>7.8868409772824748</c:v>
                </c:pt>
                <c:pt idx="10">
                  <c:v>4.0140952964608516</c:v>
                </c:pt>
                <c:pt idx="11">
                  <c:v>4.3933663078265965</c:v>
                </c:pt>
                <c:pt idx="12">
                  <c:v>6.9067405355494031</c:v>
                </c:pt>
                <c:pt idx="13">
                  <c:v>7.6494023904382402</c:v>
                </c:pt>
                <c:pt idx="14">
                  <c:v>5.2096392255188704</c:v>
                </c:pt>
                <c:pt idx="15">
                  <c:v>2.4084778420038475</c:v>
                </c:pt>
                <c:pt idx="16">
                  <c:v>4.0433323161428092</c:v>
                </c:pt>
                <c:pt idx="17">
                  <c:v>2.7007818052594104</c:v>
                </c:pt>
                <c:pt idx="18">
                  <c:v>1.816051552431162</c:v>
                </c:pt>
              </c:numCache>
            </c:numRef>
          </c:xVal>
          <c:yVal>
            <c:numRef>
              <c:f>Tabelle1!$L$23:$L$41</c:f>
              <c:numCache>
                <c:formatCode>0.00</c:formatCode>
                <c:ptCount val="19"/>
                <c:pt idx="0">
                  <c:v>3.7868436463009942</c:v>
                </c:pt>
                <c:pt idx="1">
                  <c:v>0</c:v>
                </c:pt>
                <c:pt idx="2">
                  <c:v>0.25561438743838494</c:v>
                </c:pt>
                <c:pt idx="3">
                  <c:v>0</c:v>
                </c:pt>
                <c:pt idx="4">
                  <c:v>4.8457278481012622</c:v>
                </c:pt>
                <c:pt idx="5">
                  <c:v>6.7395590607635825</c:v>
                </c:pt>
                <c:pt idx="6">
                  <c:v>4.7248370745836326</c:v>
                </c:pt>
                <c:pt idx="7">
                  <c:v>8.988266548594197</c:v>
                </c:pt>
                <c:pt idx="8">
                  <c:v>8.346512036548944</c:v>
                </c:pt>
                <c:pt idx="9">
                  <c:v>0</c:v>
                </c:pt>
                <c:pt idx="10">
                  <c:v>3.1714417036923521</c:v>
                </c:pt>
                <c:pt idx="11">
                  <c:v>0</c:v>
                </c:pt>
                <c:pt idx="12">
                  <c:v>5.54016620498615</c:v>
                </c:pt>
                <c:pt idx="13">
                  <c:v>6.3213811420982751</c:v>
                </c:pt>
                <c:pt idx="14">
                  <c:v>1.8386961972419584</c:v>
                </c:pt>
                <c:pt idx="15">
                  <c:v>3.3959537572254277</c:v>
                </c:pt>
                <c:pt idx="16">
                  <c:v>3.3567287152883694</c:v>
                </c:pt>
                <c:pt idx="17">
                  <c:v>1.5813788201847956</c:v>
                </c:pt>
                <c:pt idx="1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6B-B34A-A292-5DBCF4D0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315424"/>
        <c:axId val="2138312176"/>
      </c:scatterChart>
      <c:valAx>
        <c:axId val="2138315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12176"/>
        <c:crosses val="autoZero"/>
        <c:crossBetween val="midCat"/>
      </c:valAx>
      <c:valAx>
        <c:axId val="21383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315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VQM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Tabelle1!$M$2:$M$20</c:f>
              <c:numCache>
                <c:formatCode>0.00</c:formatCode>
                <c:ptCount val="19"/>
                <c:pt idx="0">
                  <c:v>88.112434120632443</c:v>
                </c:pt>
                <c:pt idx="1">
                  <c:v>82.786506469500921</c:v>
                </c:pt>
                <c:pt idx="2">
                  <c:v>89.592842797151732</c:v>
                </c:pt>
                <c:pt idx="3">
                  <c:v>82.156005522319376</c:v>
                </c:pt>
                <c:pt idx="4">
                  <c:v>86.016613924050631</c:v>
                </c:pt>
                <c:pt idx="5">
                  <c:v>85.929378024735612</c:v>
                </c:pt>
                <c:pt idx="6">
                  <c:v>89.047791455467049</c:v>
                </c:pt>
                <c:pt idx="7">
                  <c:v>82.820456054903701</c:v>
                </c:pt>
                <c:pt idx="8">
                  <c:v>88.824459673168164</c:v>
                </c:pt>
                <c:pt idx="9">
                  <c:v>87.755393627661093</c:v>
                </c:pt>
                <c:pt idx="10">
                  <c:v>89.198713038149222</c:v>
                </c:pt>
                <c:pt idx="11">
                  <c:v>90.922315973232472</c:v>
                </c:pt>
                <c:pt idx="12">
                  <c:v>77.229916897506925</c:v>
                </c:pt>
                <c:pt idx="13">
                  <c:v>79.521912350597603</c:v>
                </c:pt>
                <c:pt idx="14">
                  <c:v>84.022844407299061</c:v>
                </c:pt>
                <c:pt idx="15">
                  <c:v>88.776493256262043</c:v>
                </c:pt>
                <c:pt idx="16">
                  <c:v>88.846505950564534</c:v>
                </c:pt>
                <c:pt idx="17">
                  <c:v>86.425017768301345</c:v>
                </c:pt>
                <c:pt idx="18">
                  <c:v>91.886350322202688</c:v>
                </c:pt>
              </c:numCache>
            </c:numRef>
          </c:xVal>
          <c:yVal>
            <c:numRef>
              <c:f>Tabelle1!$M$23:$M$41</c:f>
              <c:numCache>
                <c:formatCode>0.00</c:formatCode>
                <c:ptCount val="19"/>
                <c:pt idx="0">
                  <c:v>90.571930509467109</c:v>
                </c:pt>
                <c:pt idx="1">
                  <c:v>93.345656192236603</c:v>
                </c:pt>
                <c:pt idx="2">
                  <c:v>91.38214350922037</c:v>
                </c:pt>
                <c:pt idx="3">
                  <c:v>93.499769903359407</c:v>
                </c:pt>
                <c:pt idx="4">
                  <c:v>89.497626582278485</c:v>
                </c:pt>
                <c:pt idx="5">
                  <c:v>90.087829360100372</c:v>
                </c:pt>
                <c:pt idx="6">
                  <c:v>91.817523533671249</c:v>
                </c:pt>
                <c:pt idx="7">
                  <c:v>91.011733451405803</c:v>
                </c:pt>
                <c:pt idx="8">
                  <c:v>91.653487963451056</c:v>
                </c:pt>
                <c:pt idx="9">
                  <c:v>97.242463209029864</c:v>
                </c:pt>
                <c:pt idx="10">
                  <c:v>93.396660027577752</c:v>
                </c:pt>
                <c:pt idx="11">
                  <c:v>93.890020366598776</c:v>
                </c:pt>
                <c:pt idx="12">
                  <c:v>84.48753462603878</c:v>
                </c:pt>
                <c:pt idx="13">
                  <c:v>86.613545816733065</c:v>
                </c:pt>
                <c:pt idx="14">
                  <c:v>91.670149045828111</c:v>
                </c:pt>
                <c:pt idx="15">
                  <c:v>94.026974951830439</c:v>
                </c:pt>
                <c:pt idx="16">
                  <c:v>94.91913335367714</c:v>
                </c:pt>
                <c:pt idx="17">
                  <c:v>92.572850035536604</c:v>
                </c:pt>
                <c:pt idx="18">
                  <c:v>94.961921499707088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DA8-544C-BACF-78B8F1031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7130208"/>
        <c:axId val="2137037952"/>
      </c:scatterChart>
      <c:valAx>
        <c:axId val="2137130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037952"/>
        <c:crosses val="autoZero"/>
        <c:crossBetween val="midCat"/>
      </c:valAx>
      <c:valAx>
        <c:axId val="213703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130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69489472314406E-2"/>
          <c:y val="0.104784933208649"/>
          <c:w val="0.82170972399929199"/>
          <c:h val="0.43806309030003299"/>
        </c:manualLayout>
      </c:layout>
      <c:scatterChart>
        <c:scatterStyle val="lineMarker"/>
        <c:varyColors val="0"/>
        <c:ser>
          <c:idx val="0"/>
          <c:order val="0"/>
          <c:tx>
            <c:v>Bland-Altman plot QDP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Tabelle1!$AB$2:$AB$20</c:f>
              <c:numCache>
                <c:formatCode>0.00</c:formatCode>
                <c:ptCount val="19"/>
                <c:pt idx="0">
                  <c:v>6.7440952566855401</c:v>
                </c:pt>
                <c:pt idx="1">
                  <c:v>12.003234750462106</c:v>
                </c:pt>
                <c:pt idx="2">
                  <c:v>8.2526930801533709</c:v>
                </c:pt>
                <c:pt idx="3">
                  <c:v>9.9459272894615722</c:v>
                </c:pt>
                <c:pt idx="4">
                  <c:v>7.0609177215189831</c:v>
                </c:pt>
                <c:pt idx="5">
                  <c:v>9.3744398637748674</c:v>
                </c:pt>
                <c:pt idx="6">
                  <c:v>6.2183200579290343</c:v>
                </c:pt>
                <c:pt idx="7">
                  <c:v>6.9736550808058411</c:v>
                </c:pt>
                <c:pt idx="8">
                  <c:v>3.3122474081883695</c:v>
                </c:pt>
                <c:pt idx="9">
                  <c:v>3.6719531361623083</c:v>
                </c:pt>
                <c:pt idx="10">
                  <c:v>5.6611000459629253</c:v>
                </c:pt>
                <c:pt idx="11">
                  <c:v>5.5571719522839729</c:v>
                </c:pt>
                <c:pt idx="12">
                  <c:v>14.598337950138507</c:v>
                </c:pt>
                <c:pt idx="13">
                  <c:v>13.027888446215144</c:v>
                </c:pt>
                <c:pt idx="14">
                  <c:v>9.1029391280122596</c:v>
                </c:pt>
                <c:pt idx="15">
                  <c:v>5.9850674373795769</c:v>
                </c:pt>
                <c:pt idx="16">
                  <c:v>6.3854134879462947</c:v>
                </c:pt>
                <c:pt idx="17">
                  <c:v>8.9818763326226048</c:v>
                </c:pt>
                <c:pt idx="18">
                  <c:v>6.4440538957234921</c:v>
                </c:pt>
              </c:numCache>
            </c:numRef>
          </c:xVal>
          <c:yVal>
            <c:numRef>
              <c:f>Tabelle1!$AA$2:$AA$20</c:f>
              <c:numCache>
                <c:formatCode>0.00</c:formatCode>
                <c:ptCount val="19"/>
                <c:pt idx="0">
                  <c:v>2.2057388249072858</c:v>
                </c:pt>
                <c:pt idx="1">
                  <c:v>10.697781885397418</c:v>
                </c:pt>
                <c:pt idx="2">
                  <c:v>-0.21909804637574837</c:v>
                </c:pt>
                <c:pt idx="3">
                  <c:v>6.8913943856419593</c:v>
                </c:pt>
                <c:pt idx="4">
                  <c:v>2.571202531645568</c:v>
                </c:pt>
                <c:pt idx="5">
                  <c:v>4.4452410826312985</c:v>
                </c:pt>
                <c:pt idx="6">
                  <c:v>4.5800144822592301</c:v>
                </c:pt>
                <c:pt idx="7">
                  <c:v>13.947310161611682</c:v>
                </c:pt>
                <c:pt idx="8">
                  <c:v>6.624494816376739</c:v>
                </c:pt>
                <c:pt idx="9">
                  <c:v>1.8288326903843455</c:v>
                </c:pt>
                <c:pt idx="10">
                  <c:v>2.8650222154128926</c:v>
                </c:pt>
                <c:pt idx="11">
                  <c:v>-1.1056153622345022</c:v>
                </c:pt>
                <c:pt idx="12">
                  <c:v>5.5586334256694414</c:v>
                </c:pt>
                <c:pt idx="13">
                  <c:v>7.1447543160690543</c:v>
                </c:pt>
                <c:pt idx="14">
                  <c:v>4.2206435436690271</c:v>
                </c:pt>
                <c:pt idx="15">
                  <c:v>5.6599229287090651</c:v>
                </c:pt>
                <c:pt idx="16">
                  <c:v>3.5245651510527978</c:v>
                </c:pt>
                <c:pt idx="17">
                  <c:v>4.708599857853585</c:v>
                </c:pt>
                <c:pt idx="18">
                  <c:v>2.811950790861161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80-6C46-9C9D-29E8DEF97E22}"/>
            </c:ext>
          </c:extLst>
        </c:ser>
        <c:ser>
          <c:idx val="1"/>
          <c:order val="1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Tabelle1!$AA$28:$AA$29</c:f>
              <c:numCache>
                <c:formatCode>0.00</c:formatCode>
                <c:ptCount val="2"/>
                <c:pt idx="0">
                  <c:v>0.1</c:v>
                </c:pt>
                <c:pt idx="1">
                  <c:v>16</c:v>
                </c:pt>
              </c:numCache>
            </c:numRef>
          </c:xVal>
          <c:yVal>
            <c:numRef>
              <c:f>Tabelle1!$AB$28:$AB$29</c:f>
              <c:numCache>
                <c:formatCode>0.00</c:formatCode>
                <c:ptCount val="2"/>
                <c:pt idx="0">
                  <c:v>4.6821784042917001</c:v>
                </c:pt>
                <c:pt idx="1">
                  <c:v>4.6821784042917001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80-6C46-9C9D-29E8DEF97E22}"/>
            </c:ext>
          </c:extLst>
        </c:ser>
        <c:ser>
          <c:idx val="2"/>
          <c:order val="2"/>
          <c:spPr>
            <a:ln w="254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Tabelle1!$AA$28:$AA$29</c:f>
              <c:numCache>
                <c:formatCode>0.00</c:formatCode>
                <c:ptCount val="2"/>
                <c:pt idx="0">
                  <c:v>0.1</c:v>
                </c:pt>
                <c:pt idx="1">
                  <c:v>16</c:v>
                </c:pt>
              </c:numCache>
            </c:numRef>
          </c:xVal>
          <c:yVal>
            <c:numRef>
              <c:f>Tabelle1!$AB$30:$AB$31</c:f>
              <c:numCache>
                <c:formatCode>0.00</c:formatCode>
                <c:ptCount val="2"/>
                <c:pt idx="0">
                  <c:v>11.583178625318082</c:v>
                </c:pt>
                <c:pt idx="1">
                  <c:v>11.583178625318082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80-6C46-9C9D-29E8DEF97E22}"/>
            </c:ext>
          </c:extLst>
        </c:ser>
        <c:ser>
          <c:idx val="3"/>
          <c:order val="3"/>
          <c:spPr>
            <a:ln w="25400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Tabelle1!$AA$28:$AA$29</c:f>
              <c:numCache>
                <c:formatCode>0.00</c:formatCode>
                <c:ptCount val="2"/>
                <c:pt idx="0">
                  <c:v>0.1</c:v>
                </c:pt>
                <c:pt idx="1">
                  <c:v>16</c:v>
                </c:pt>
              </c:numCache>
            </c:numRef>
          </c:xVal>
          <c:yVal>
            <c:numRef>
              <c:f>Tabelle1!$AB$32:$AB$33</c:f>
              <c:numCache>
                <c:formatCode>0.00</c:formatCode>
                <c:ptCount val="2"/>
                <c:pt idx="0">
                  <c:v>-2.2188218167346818</c:v>
                </c:pt>
                <c:pt idx="1">
                  <c:v>-2.2188218167346818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80-6C46-9C9D-29E8DEF97E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873936"/>
        <c:axId val="-2144867728"/>
      </c:scatterChart>
      <c:valAx>
        <c:axId val="-2144873936"/>
        <c:scaling>
          <c:orientation val="minMax"/>
          <c:max val="16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867728"/>
        <c:crossesAt val="-4"/>
        <c:crossBetween val="midCat"/>
      </c:valAx>
      <c:valAx>
        <c:axId val="-2144867728"/>
        <c:scaling>
          <c:orientation val="minMax"/>
          <c:max val="12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873936"/>
        <c:crosses val="autoZero"/>
        <c:crossBetween val="midCat"/>
      </c:valAx>
      <c:spPr>
        <a:noFill/>
        <a:ln>
          <a:solidFill>
            <a:schemeClr val="bg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69489472314406E-2"/>
          <c:y val="0.104784933208649"/>
          <c:w val="0.79810172135062396"/>
          <c:h val="0.46713317917240099"/>
        </c:manualLayout>
      </c:layout>
      <c:scatterChart>
        <c:scatterStyle val="lineMarker"/>
        <c:varyColors val="0"/>
        <c:ser>
          <c:idx val="0"/>
          <c:order val="0"/>
          <c:tx>
            <c:v>Bland-Altman plot VDP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Tabelle1!$AD$2:$AD$20</c:f>
              <c:numCache>
                <c:formatCode>0.00</c:formatCode>
                <c:ptCount val="19"/>
                <c:pt idx="0">
                  <c:v>4.5578762443880549</c:v>
                </c:pt>
                <c:pt idx="1">
                  <c:v>5.7994454713493511</c:v>
                </c:pt>
                <c:pt idx="2">
                  <c:v>1.3328464487858369</c:v>
                </c:pt>
                <c:pt idx="3">
                  <c:v>2.5023009664058904</c:v>
                </c:pt>
                <c:pt idx="4">
                  <c:v>5.6764240506329102</c:v>
                </c:pt>
                <c:pt idx="5">
                  <c:v>5.6640975085140752</c:v>
                </c:pt>
                <c:pt idx="6">
                  <c:v>3.855901520637218</c:v>
                </c:pt>
                <c:pt idx="7">
                  <c:v>8.1691388089439911</c:v>
                </c:pt>
                <c:pt idx="8">
                  <c:v>6.5014935863644396</c:v>
                </c:pt>
                <c:pt idx="9">
                  <c:v>3.9434204886412374</c:v>
                </c:pt>
                <c:pt idx="10">
                  <c:v>3.5927685000766019</c:v>
                </c:pt>
                <c:pt idx="11">
                  <c:v>2.1966831539132983</c:v>
                </c:pt>
                <c:pt idx="12">
                  <c:v>6.2234533702677766</c:v>
                </c:pt>
                <c:pt idx="13">
                  <c:v>6.9853917662682576</c:v>
                </c:pt>
                <c:pt idx="14">
                  <c:v>3.5241677113804144</c:v>
                </c:pt>
                <c:pt idx="15">
                  <c:v>2.9022157996146376</c:v>
                </c:pt>
                <c:pt idx="16">
                  <c:v>3.7000305157155893</c:v>
                </c:pt>
                <c:pt idx="17">
                  <c:v>2.141080312722103</c:v>
                </c:pt>
                <c:pt idx="18">
                  <c:v>0.908025776215581</c:v>
                </c:pt>
              </c:numCache>
            </c:numRef>
          </c:xVal>
          <c:yVal>
            <c:numRef>
              <c:f>Tabelle1!$AC$2:$AC$20</c:f>
              <c:numCache>
                <c:formatCode>0.00</c:formatCode>
                <c:ptCount val="19"/>
                <c:pt idx="0">
                  <c:v>1.5420651961741214</c:v>
                </c:pt>
                <c:pt idx="1">
                  <c:v>11.598890942698702</c:v>
                </c:pt>
                <c:pt idx="2">
                  <c:v>2.1544641226949039</c:v>
                </c:pt>
                <c:pt idx="3">
                  <c:v>5.0046019328117808</c:v>
                </c:pt>
                <c:pt idx="4">
                  <c:v>1.661392405063296</c:v>
                </c:pt>
                <c:pt idx="5">
                  <c:v>-2.1509231044990145</c:v>
                </c:pt>
                <c:pt idx="6">
                  <c:v>-1.7378711078928291</c:v>
                </c:pt>
                <c:pt idx="7">
                  <c:v>-1.6382554793004118</c:v>
                </c:pt>
                <c:pt idx="8">
                  <c:v>-3.6900369003690088</c:v>
                </c:pt>
                <c:pt idx="9">
                  <c:v>7.8868409772824748</c:v>
                </c:pt>
                <c:pt idx="10">
                  <c:v>0.84265359276849949</c:v>
                </c:pt>
                <c:pt idx="11">
                  <c:v>4.3933663078265965</c:v>
                </c:pt>
                <c:pt idx="12">
                  <c:v>1.3665743305632532</c:v>
                </c:pt>
                <c:pt idx="13">
                  <c:v>1.3280212483399652</c:v>
                </c:pt>
                <c:pt idx="14">
                  <c:v>3.3709430282769119</c:v>
                </c:pt>
                <c:pt idx="15">
                  <c:v>-0.98747591522158018</c:v>
                </c:pt>
                <c:pt idx="16">
                  <c:v>0.68660360085443983</c:v>
                </c:pt>
                <c:pt idx="17">
                  <c:v>1.1194029850746148</c:v>
                </c:pt>
                <c:pt idx="18">
                  <c:v>1.816051552431162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B1D-2245-8C54-4DE7E49B6D32}"/>
            </c:ext>
          </c:extLst>
        </c:ser>
        <c:ser>
          <c:idx val="1"/>
          <c:order val="1"/>
          <c:spPr>
            <a:ln w="25400" cap="rnd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Tabelle1!$AA$30:$AA$31</c:f>
              <c:numCache>
                <c:formatCode>0.00</c:formatCode>
                <c:ptCount val="2"/>
                <c:pt idx="0">
                  <c:v>0.1</c:v>
                </c:pt>
                <c:pt idx="1">
                  <c:v>8</c:v>
                </c:pt>
              </c:numCache>
            </c:numRef>
          </c:xVal>
          <c:yVal>
            <c:numRef>
              <c:f>Tabelle1!$AC$28:$AC$29</c:f>
              <c:numCache>
                <c:formatCode>0.00</c:formatCode>
                <c:ptCount val="2"/>
                <c:pt idx="0">
                  <c:v>1.8193320902935726</c:v>
                </c:pt>
                <c:pt idx="1">
                  <c:v>1.8193320902935726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B1D-2245-8C54-4DE7E49B6D32}"/>
            </c:ext>
          </c:extLst>
        </c:ser>
        <c:ser>
          <c:idx val="2"/>
          <c:order val="2"/>
          <c:spPr>
            <a:ln w="22225" cap="rnd" cmpd="sng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Tabelle1!$AA$30:$AA$31</c:f>
              <c:numCache>
                <c:formatCode>0.00</c:formatCode>
                <c:ptCount val="2"/>
                <c:pt idx="0">
                  <c:v>0.1</c:v>
                </c:pt>
                <c:pt idx="1">
                  <c:v>8</c:v>
                </c:pt>
              </c:numCache>
            </c:numRef>
          </c:xVal>
          <c:yVal>
            <c:numRef>
              <c:f>Tabelle1!$AC$30:$AC$31</c:f>
              <c:numCache>
                <c:formatCode>0.00</c:formatCode>
                <c:ptCount val="2"/>
                <c:pt idx="0">
                  <c:v>8.8805292599875525</c:v>
                </c:pt>
                <c:pt idx="1">
                  <c:v>8.8805292599875525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1D-2245-8C54-4DE7E49B6D32}"/>
            </c:ext>
          </c:extLst>
        </c:ser>
        <c:ser>
          <c:idx val="3"/>
          <c:order val="3"/>
          <c:spPr>
            <a:ln w="222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Tabelle1!$AA$30:$AA$31</c:f>
              <c:numCache>
                <c:formatCode>0.00</c:formatCode>
                <c:ptCount val="2"/>
                <c:pt idx="0">
                  <c:v>0.1</c:v>
                </c:pt>
                <c:pt idx="1">
                  <c:v>8</c:v>
                </c:pt>
              </c:numCache>
            </c:numRef>
          </c:xVal>
          <c:yVal>
            <c:numRef>
              <c:f>Tabelle1!$AC$32:$AC$33</c:f>
              <c:numCache>
                <c:formatCode>0.00</c:formatCode>
                <c:ptCount val="2"/>
                <c:pt idx="0">
                  <c:v>-5.2418650794004069</c:v>
                </c:pt>
                <c:pt idx="1">
                  <c:v>-5.2418650794004069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1D-2245-8C54-4DE7E49B6D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4891616"/>
        <c:axId val="2137000352"/>
      </c:scatterChart>
      <c:valAx>
        <c:axId val="-2144891616"/>
        <c:scaling>
          <c:orientation val="minMax"/>
          <c:max val="8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b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7000352"/>
        <c:crossesAt val="-6"/>
        <c:crossBetween val="midCat"/>
      </c:valAx>
      <c:valAx>
        <c:axId val="2137000352"/>
        <c:scaling>
          <c:orientation val="minMax"/>
          <c:max val="10"/>
          <c:min val="-6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4891616"/>
        <c:crossesAt val="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73314</xdr:colOff>
      <xdr:row>43</xdr:row>
      <xdr:rowOff>35214</xdr:rowOff>
    </xdr:from>
    <xdr:to>
      <xdr:col>20</xdr:col>
      <xdr:colOff>523587</xdr:colOff>
      <xdr:row>56</xdr:row>
      <xdr:rowOff>136814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247073</xdr:colOff>
      <xdr:row>54</xdr:row>
      <xdr:rowOff>127577</xdr:rowOff>
    </xdr:from>
    <xdr:to>
      <xdr:col>20</xdr:col>
      <xdr:colOff>287483</xdr:colOff>
      <xdr:row>64</xdr:row>
      <xdr:rowOff>263814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491836</xdr:colOff>
      <xdr:row>64</xdr:row>
      <xdr:rowOff>184151</xdr:rowOff>
    </xdr:from>
    <xdr:to>
      <xdr:col>20</xdr:col>
      <xdr:colOff>404090</xdr:colOff>
      <xdr:row>75</xdr:row>
      <xdr:rowOff>131619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473364</xdr:colOff>
      <xdr:row>74</xdr:row>
      <xdr:rowOff>194541</xdr:rowOff>
    </xdr:from>
    <xdr:to>
      <xdr:col>20</xdr:col>
      <xdr:colOff>92364</xdr:colOff>
      <xdr:row>88</xdr:row>
      <xdr:rowOff>49068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618836</xdr:colOff>
      <xdr:row>89</xdr:row>
      <xdr:rowOff>9815</xdr:rowOff>
    </xdr:from>
    <xdr:to>
      <xdr:col>19</xdr:col>
      <xdr:colOff>1097973</xdr:colOff>
      <xdr:row>102</xdr:row>
      <xdr:rowOff>72159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330200</xdr:colOff>
      <xdr:row>102</xdr:row>
      <xdr:rowOff>159906</xdr:rowOff>
    </xdr:from>
    <xdr:to>
      <xdr:col>21</xdr:col>
      <xdr:colOff>191654</xdr:colOff>
      <xdr:row>116</xdr:row>
      <xdr:rowOff>14433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26</xdr:col>
      <xdr:colOff>626918</xdr:colOff>
      <xdr:row>34</xdr:row>
      <xdr:rowOff>76776</xdr:rowOff>
    </xdr:from>
    <xdr:to>
      <xdr:col>35</xdr:col>
      <xdr:colOff>369455</xdr:colOff>
      <xdr:row>68</xdr:row>
      <xdr:rowOff>42334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618324</xdr:colOff>
      <xdr:row>64</xdr:row>
      <xdr:rowOff>686954</xdr:rowOff>
    </xdr:from>
    <xdr:to>
      <xdr:col>35</xdr:col>
      <xdr:colOff>592666</xdr:colOff>
      <xdr:row>104</xdr:row>
      <xdr:rowOff>169334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0.44726</cdr:x>
      <cdr:y>0.86957</cdr:y>
    </cdr:from>
    <cdr:to>
      <cdr:x>0.59565</cdr:x>
      <cdr:y>0.92966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175992" y="6850497"/>
          <a:ext cx="1385454" cy="473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0.2556</cdr:x>
      <cdr:y>0.02543</cdr:y>
    </cdr:from>
    <cdr:to>
      <cdr:x>0.76135</cdr:x>
      <cdr:y>0.12801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386446" y="200315"/>
          <a:ext cx="4722091" cy="8081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 anchorCtr="1"/>
        <a:lstStyle xmlns:a="http://schemas.openxmlformats.org/drawingml/2006/main"/>
        <a:p xmlns:a="http://schemas.openxmlformats.org/drawingml/2006/main">
          <a:r>
            <a:rPr lang="de-DE" sz="2200" b="1" i="0" cap="none" baseline="0">
              <a:solidFill>
                <a:schemeClr val="tx1"/>
              </a:solidFill>
              <a:latin typeface="Cambria Math" charset="0"/>
            </a:rPr>
            <a:t>Bland-Altman plot QDP: 1.5T vs. 3T</a:t>
          </a:r>
        </a:p>
      </cdr:txBody>
    </cdr:sp>
  </cdr:relSizeAnchor>
  <cdr:relSizeAnchor xmlns:cdr="http://schemas.openxmlformats.org/drawingml/2006/chartDrawing">
    <cdr:from>
      <cdr:x>0.52145</cdr:x>
      <cdr:y>0.02689</cdr:y>
    </cdr:from>
    <cdr:to>
      <cdr:x>0.61939</cdr:x>
      <cdr:y>0.14296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868719" y="21186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0.26659</cdr:x>
      <cdr:y>0.58899</cdr:y>
    </cdr:from>
    <cdr:to>
      <cdr:x>0.70556</cdr:x>
      <cdr:y>0.65201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489478" y="4675637"/>
          <a:ext cx="4099142" cy="500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1"/>
        <a:lstStyle xmlns:a="http://schemas.openxmlformats.org/drawingml/2006/main"/>
        <a:p xmlns:a="http://schemas.openxmlformats.org/drawingml/2006/main">
          <a:r>
            <a:rPr lang="de-DE" sz="1800" b="1" i="0" baseline="0">
              <a:latin typeface="cambria math" charset="0"/>
            </a:rPr>
            <a:t>Mean: (QDP 1.5T - QDP 3T)/2</a:t>
          </a:r>
        </a:p>
      </cdr:txBody>
    </cdr:sp>
  </cdr:relSizeAnchor>
  <cdr:relSizeAnchor xmlns:cdr="http://schemas.openxmlformats.org/drawingml/2006/chartDrawing">
    <cdr:from>
      <cdr:x>0.00705</cdr:x>
      <cdr:y>0.31267</cdr:y>
    </cdr:from>
    <cdr:to>
      <cdr:x>0.08124</cdr:x>
      <cdr:y>0.55888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65809" y="2463224"/>
          <a:ext cx="692727" cy="1939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t" anchorCtr="1"/>
        <a:lstStyle xmlns:a="http://schemas.openxmlformats.org/drawingml/2006/main"/>
        <a:p xmlns:a="http://schemas.openxmlformats.org/drawingml/2006/main">
          <a:r>
            <a:rPr lang="de-DE" sz="1800" b="1" i="0">
              <a:latin typeface="cambria math" charset="0"/>
            </a:rPr>
            <a:t>QDP 1.5T</a:t>
          </a:r>
          <a:r>
            <a:rPr lang="de-DE" sz="1800" b="1" i="0" baseline="0">
              <a:latin typeface="cambria math" charset="0"/>
            </a:rPr>
            <a:t> - QDP 3T</a:t>
          </a:r>
          <a:endParaRPr lang="de-DE" sz="1800" b="1" i="0">
            <a:latin typeface="cambria math" charset="0"/>
          </a:endParaRPr>
        </a:p>
      </cdr:txBody>
    </cdr:sp>
  </cdr:relSizeAnchor>
  <cdr:relSizeAnchor xmlns:cdr="http://schemas.openxmlformats.org/drawingml/2006/chartDrawing">
    <cdr:from>
      <cdr:x>0.25776</cdr:x>
      <cdr:y>0.6907</cdr:y>
    </cdr:from>
    <cdr:to>
      <cdr:x>0.63554</cdr:x>
      <cdr:y>0.94312</cdr:y>
    </cdr:to>
    <cdr:sp macro="" textlink="">
      <cdr:nvSpPr>
        <cdr:cNvPr id="7" name="Textfeld 6">
          <a:extLst xmlns:a="http://schemas.openxmlformats.org/drawingml/2006/main">
            <a:ext uri="{FF2B5EF4-FFF2-40B4-BE49-F238E27FC236}">
              <a16:creationId xmlns:a16="http://schemas.microsoft.com/office/drawing/2014/main" id="{9770A5A4-ED81-7B4A-A0EB-9636AEC536C2}"/>
            </a:ext>
          </a:extLst>
        </cdr:cNvPr>
        <cdr:cNvSpPr txBox="1"/>
      </cdr:nvSpPr>
      <cdr:spPr>
        <a:xfrm xmlns:a="http://schemas.openxmlformats.org/drawingml/2006/main">
          <a:off x="2406970" y="5483002"/>
          <a:ext cx="3527778" cy="2003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0.32274</cdr:x>
      <cdr:y>0.68892</cdr:y>
    </cdr:from>
    <cdr:to>
      <cdr:x>0.67332</cdr:x>
      <cdr:y>0.83113</cdr:y>
    </cdr:to>
    <cdr:sp macro="" textlink="">
      <cdr:nvSpPr>
        <cdr:cNvPr id="8" name="Textfeld 7">
          <a:extLst xmlns:a="http://schemas.openxmlformats.org/drawingml/2006/main">
            <a:ext uri="{FF2B5EF4-FFF2-40B4-BE49-F238E27FC236}">
              <a16:creationId xmlns:a16="http://schemas.microsoft.com/office/drawing/2014/main" id="{D52F1944-0ACE-9A40-8017-0B49415A52ED}"/>
            </a:ext>
          </a:extLst>
        </cdr:cNvPr>
        <cdr:cNvSpPr txBox="1"/>
      </cdr:nvSpPr>
      <cdr:spPr>
        <a:xfrm xmlns:a="http://schemas.openxmlformats.org/drawingml/2006/main">
          <a:off x="3013748" y="5468891"/>
          <a:ext cx="3273778" cy="1128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/>
            <a:t>Mean average		7.86</a:t>
          </a:r>
        </a:p>
        <a:p xmlns:a="http://schemas.openxmlformats.org/drawingml/2006/main">
          <a:r>
            <a:rPr lang="de-DE" sz="1100"/>
            <a:t>Mean delta		4.68</a:t>
          </a:r>
        </a:p>
        <a:p xmlns:a="http://schemas.openxmlformats.org/drawingml/2006/main">
          <a:r>
            <a:rPr lang="de-DE" sz="1100"/>
            <a:t>SD		3.52</a:t>
          </a:r>
        </a:p>
        <a:p xmlns:a="http://schemas.openxmlformats.org/drawingml/2006/main">
          <a:r>
            <a:rPr lang="de-DE" sz="1100"/>
            <a:t>95% CI</a:t>
          </a:r>
          <a:r>
            <a:rPr lang="de-DE" sz="1100" baseline="0"/>
            <a:t> upper limit	11.58</a:t>
          </a:r>
        </a:p>
        <a:p xmlns:a="http://schemas.openxmlformats.org/drawingml/2006/main">
          <a:r>
            <a:rPr lang="de-DE" sz="1100" baseline="0"/>
            <a:t>95% CI lower limit	-2.22</a:t>
          </a:r>
        </a:p>
        <a:p xmlns:a="http://schemas.openxmlformats.org/drawingml/2006/main">
          <a:r>
            <a:rPr lang="de-DE" sz="1100" baseline="0"/>
            <a:t>N		19</a:t>
          </a:r>
          <a:endParaRPr lang="de-DE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0.44726</cdr:x>
      <cdr:y>0.86957</cdr:y>
    </cdr:from>
    <cdr:to>
      <cdr:x>0.59565</cdr:x>
      <cdr:y>0.92966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175992" y="6850497"/>
          <a:ext cx="1385454" cy="473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0.26586</cdr:x>
      <cdr:y>0.02542</cdr:y>
    </cdr:from>
    <cdr:to>
      <cdr:x>0.76048</cdr:x>
      <cdr:y>0.12801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2482273" y="200275"/>
          <a:ext cx="4618181" cy="8082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 anchorCtr="1"/>
        <a:lstStyle xmlns:a="http://schemas.openxmlformats.org/drawingml/2006/main"/>
        <a:p xmlns:a="http://schemas.openxmlformats.org/drawingml/2006/main">
          <a:r>
            <a:rPr lang="de-DE" sz="2200" b="1" i="0" cap="none" baseline="0">
              <a:solidFill>
                <a:schemeClr val="tx1"/>
              </a:solidFill>
              <a:latin typeface="Cambria Math" charset="0"/>
            </a:rPr>
            <a:t>Bland-Altman plot VDP: 1.5T vs. 3T</a:t>
          </a:r>
        </a:p>
      </cdr:txBody>
    </cdr:sp>
  </cdr:relSizeAnchor>
  <cdr:relSizeAnchor xmlns:cdr="http://schemas.openxmlformats.org/drawingml/2006/chartDrawing">
    <cdr:from>
      <cdr:x>0.52145</cdr:x>
      <cdr:y>0.02689</cdr:y>
    </cdr:from>
    <cdr:to>
      <cdr:x>0.61939</cdr:x>
      <cdr:y>0.14296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4868719" y="21186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0.26758</cdr:x>
      <cdr:y>0.59416</cdr:y>
    </cdr:from>
    <cdr:to>
      <cdr:x>0.70655</cdr:x>
      <cdr:y>0.65718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2541880" y="4836201"/>
          <a:ext cx="4169927" cy="5129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b" anchorCtr="1"/>
        <a:lstStyle xmlns:a="http://schemas.openxmlformats.org/drawingml/2006/main"/>
        <a:p xmlns:a="http://schemas.openxmlformats.org/drawingml/2006/main">
          <a:r>
            <a:rPr lang="de-DE" sz="1800" b="1" i="0" baseline="0">
              <a:latin typeface="cambria math" charset="0"/>
            </a:rPr>
            <a:t>Mean: (VDP 1.5T - VDP 3T)/2</a:t>
          </a:r>
        </a:p>
      </cdr:txBody>
    </cdr:sp>
  </cdr:relSizeAnchor>
  <cdr:relSizeAnchor xmlns:cdr="http://schemas.openxmlformats.org/drawingml/2006/chartDrawing">
    <cdr:from>
      <cdr:x>0.00705</cdr:x>
      <cdr:y>0.31267</cdr:y>
    </cdr:from>
    <cdr:to>
      <cdr:x>0.08124</cdr:x>
      <cdr:y>0.55888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65809" y="2463224"/>
          <a:ext cx="692727" cy="19396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vert270" wrap="square" rtlCol="0" anchor="t" anchorCtr="1"/>
        <a:lstStyle xmlns:a="http://schemas.openxmlformats.org/drawingml/2006/main"/>
        <a:p xmlns:a="http://schemas.openxmlformats.org/drawingml/2006/main">
          <a:r>
            <a:rPr lang="de-DE" sz="1800" b="1" i="0">
              <a:latin typeface="cambria math" charset="0"/>
            </a:rPr>
            <a:t>VDP 1.5T</a:t>
          </a:r>
          <a:r>
            <a:rPr lang="de-DE" sz="1800" b="1" i="0" baseline="0">
              <a:latin typeface="cambria math" charset="0"/>
            </a:rPr>
            <a:t> - VDP 3T</a:t>
          </a:r>
          <a:endParaRPr lang="de-DE" sz="1800" b="1" i="0">
            <a:latin typeface="cambria math" charset="0"/>
          </a:endParaRPr>
        </a:p>
      </cdr:txBody>
    </cdr:sp>
  </cdr:relSizeAnchor>
  <cdr:relSizeAnchor xmlns:cdr="http://schemas.openxmlformats.org/drawingml/2006/chartDrawing">
    <cdr:from>
      <cdr:x>0.32769</cdr:x>
      <cdr:y>0.6825</cdr:y>
    </cdr:from>
    <cdr:to>
      <cdr:x>0.67779</cdr:x>
      <cdr:y>0.79137</cdr:y>
    </cdr:to>
    <cdr:sp macro="" textlink="">
      <cdr:nvSpPr>
        <cdr:cNvPr id="7" name="Textfeld 1">
          <a:extLst xmlns:a="http://schemas.openxmlformats.org/drawingml/2006/main">
            <a:ext uri="{FF2B5EF4-FFF2-40B4-BE49-F238E27FC236}">
              <a16:creationId xmlns:a16="http://schemas.microsoft.com/office/drawing/2014/main" id="{5052EDD8-5E67-D944-A81F-ABD3A1A0FA15}"/>
            </a:ext>
          </a:extLst>
        </cdr:cNvPr>
        <cdr:cNvSpPr txBox="1"/>
      </cdr:nvSpPr>
      <cdr:spPr>
        <a:xfrm xmlns:a="http://schemas.openxmlformats.org/drawingml/2006/main">
          <a:off x="3112819" y="5555239"/>
          <a:ext cx="3325741" cy="886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1100"/>
            <a:t>Mean average		4.22</a:t>
          </a:r>
        </a:p>
        <a:p xmlns:a="http://schemas.openxmlformats.org/drawingml/2006/main">
          <a:r>
            <a:rPr lang="de-DE" sz="1100"/>
            <a:t>Mean delta		1.82</a:t>
          </a:r>
        </a:p>
        <a:p xmlns:a="http://schemas.openxmlformats.org/drawingml/2006/main">
          <a:r>
            <a:rPr lang="de-DE" sz="1100"/>
            <a:t>SD		3.55</a:t>
          </a:r>
        </a:p>
        <a:p xmlns:a="http://schemas.openxmlformats.org/drawingml/2006/main">
          <a:r>
            <a:rPr lang="de-DE" sz="1100"/>
            <a:t>95% CI</a:t>
          </a:r>
          <a:r>
            <a:rPr lang="de-DE" sz="1100" baseline="0"/>
            <a:t> upper limit	8.88</a:t>
          </a:r>
        </a:p>
        <a:p xmlns:a="http://schemas.openxmlformats.org/drawingml/2006/main">
          <a:r>
            <a:rPr lang="de-DE" sz="1100" baseline="0"/>
            <a:t>95% CI lower limit	-5.24</a:t>
          </a:r>
        </a:p>
        <a:p xmlns:a="http://schemas.openxmlformats.org/drawingml/2006/main">
          <a:r>
            <a:rPr lang="de-DE" sz="1100" baseline="0"/>
            <a:t>N		19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65"/>
  <sheetViews>
    <sheetView tabSelected="1" zoomScale="60" zoomScaleNormal="60" zoomScalePageLayoutView="110" workbookViewId="0">
      <pane xSplit="1" topLeftCell="B1" activePane="topRight" state="frozen"/>
      <selection pane="topRight" activeCell="E5" sqref="E5"/>
    </sheetView>
  </sheetViews>
  <sheetFormatPr baseColWidth="10" defaultRowHeight="15.75" x14ac:dyDescent="0.25"/>
  <cols>
    <col min="1" max="1" width="20.625" customWidth="1"/>
    <col min="18" max="18" width="15" customWidth="1"/>
    <col min="19" max="19" width="14.625" customWidth="1"/>
    <col min="20" max="20" width="16.625" customWidth="1"/>
    <col min="23" max="23" width="10.875" customWidth="1"/>
    <col min="26" max="26" width="19.125" customWidth="1"/>
    <col min="27" max="27" width="16.625" customWidth="1"/>
    <col min="28" max="28" width="19.5" customWidth="1"/>
    <col min="29" max="29" width="17.375" customWidth="1"/>
    <col min="30" max="30" width="17.875" customWidth="1"/>
    <col min="37" max="37" width="16.875" customWidth="1"/>
    <col min="38" max="38" width="16.5" customWidth="1"/>
    <col min="39" max="39" width="16" customWidth="1"/>
    <col min="40" max="40" width="17.125" customWidth="1"/>
    <col min="41" max="41" width="12.875" customWidth="1"/>
    <col min="46" max="46" width="16" customWidth="1"/>
    <col min="48" max="48" width="11" customWidth="1"/>
    <col min="49" max="49" width="9.125" customWidth="1"/>
    <col min="51" max="51" width="16" customWidth="1"/>
    <col min="52" max="52" width="13" customWidth="1"/>
    <col min="54" max="54" width="9.125" customWidth="1"/>
    <col min="56" max="56" width="22.375" customWidth="1"/>
    <col min="57" max="57" width="16.125" customWidth="1"/>
    <col min="58" max="58" width="14.375" customWidth="1"/>
  </cols>
  <sheetData>
    <row r="1" spans="1:66" ht="16.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/>
      <c r="O1" s="6" t="s">
        <v>13</v>
      </c>
      <c r="P1" s="7" t="s">
        <v>14</v>
      </c>
      <c r="Q1" s="8" t="s">
        <v>15</v>
      </c>
      <c r="R1" s="94" t="s">
        <v>34</v>
      </c>
      <c r="S1" s="99" t="s">
        <v>35</v>
      </c>
      <c r="T1" s="99" t="s">
        <v>40</v>
      </c>
      <c r="U1" s="99" t="s">
        <v>36</v>
      </c>
      <c r="V1" s="99" t="s">
        <v>37</v>
      </c>
      <c r="W1" s="99" t="s">
        <v>41</v>
      </c>
      <c r="X1" s="99" t="s">
        <v>38</v>
      </c>
      <c r="Y1" s="99" t="s">
        <v>39</v>
      </c>
      <c r="Z1" s="99" t="s">
        <v>42</v>
      </c>
      <c r="AA1" t="s">
        <v>43</v>
      </c>
      <c r="AB1" t="s">
        <v>44</v>
      </c>
      <c r="AC1" t="s">
        <v>45</v>
      </c>
      <c r="AD1" t="s">
        <v>46</v>
      </c>
      <c r="AE1" t="s">
        <v>55</v>
      </c>
      <c r="AF1" t="s">
        <v>54</v>
      </c>
      <c r="AK1" t="s">
        <v>61</v>
      </c>
      <c r="AL1" t="s">
        <v>62</v>
      </c>
      <c r="AM1" t="s">
        <v>63</v>
      </c>
      <c r="AN1" t="s">
        <v>64</v>
      </c>
      <c r="AP1" s="100" t="s">
        <v>56</v>
      </c>
      <c r="AQ1" s="101" t="s">
        <v>58</v>
      </c>
      <c r="AR1" s="101" t="s">
        <v>59</v>
      </c>
      <c r="AS1" s="101" t="s">
        <v>57</v>
      </c>
      <c r="AT1" s="101" t="s">
        <v>60</v>
      </c>
      <c r="AU1" s="101"/>
      <c r="AV1" s="101" t="s">
        <v>65</v>
      </c>
      <c r="AW1" s="101" t="s">
        <v>66</v>
      </c>
      <c r="AX1" s="101" t="s">
        <v>57</v>
      </c>
      <c r="AY1" s="101" t="s">
        <v>67</v>
      </c>
      <c r="BA1" s="101" t="s">
        <v>68</v>
      </c>
      <c r="BB1" s="101" t="s">
        <v>69</v>
      </c>
      <c r="BC1" s="101" t="s">
        <v>57</v>
      </c>
      <c r="BD1" s="101" t="s">
        <v>70</v>
      </c>
      <c r="BE1" s="101" t="s">
        <v>75</v>
      </c>
      <c r="BF1" s="101" t="s">
        <v>76</v>
      </c>
      <c r="BG1" s="101" t="s">
        <v>71</v>
      </c>
      <c r="BH1" s="101" t="s">
        <v>72</v>
      </c>
      <c r="BI1" s="101" t="s">
        <v>73</v>
      </c>
      <c r="BJ1" s="101" t="s">
        <v>74</v>
      </c>
    </row>
    <row r="2" spans="1:66" x14ac:dyDescent="0.25">
      <c r="A2" s="9" t="s">
        <v>77</v>
      </c>
      <c r="B2" s="10"/>
      <c r="C2" s="11">
        <f t="shared" ref="C2:C20" ca="1" si="0">DATEDIF(B2,TODAY(),"Y")</f>
        <v>120</v>
      </c>
      <c r="D2" s="11" t="s">
        <v>16</v>
      </c>
      <c r="E2" s="10">
        <v>43371</v>
      </c>
      <c r="F2" s="11" t="s">
        <v>17</v>
      </c>
      <c r="G2" s="11" t="s">
        <v>18</v>
      </c>
      <c r="H2" s="12">
        <v>9.8200513000000003E-2</v>
      </c>
      <c r="I2" s="13">
        <v>19.336061303269791</v>
      </c>
      <c r="J2" s="13">
        <v>149.29436158372405</v>
      </c>
      <c r="K2" s="13">
        <f>100-(100*H44/K44)</f>
        <v>7.846964669139183</v>
      </c>
      <c r="L2" s="13">
        <f>100-(100*I44/K44)</f>
        <v>5.3289088424751156</v>
      </c>
      <c r="M2" s="13">
        <f>100*J44/K44</f>
        <v>88.112434120632443</v>
      </c>
      <c r="N2" s="14"/>
      <c r="O2" s="96">
        <v>1.5</v>
      </c>
      <c r="P2" s="16" t="s">
        <v>19</v>
      </c>
      <c r="Q2" s="16" t="s">
        <v>19</v>
      </c>
      <c r="R2" s="80">
        <v>350.37750837593802</v>
      </c>
      <c r="S2" s="76">
        <v>331.21376808881598</v>
      </c>
      <c r="T2" s="76">
        <f>R2-S2</f>
        <v>19.163740287122039</v>
      </c>
      <c r="U2" s="76">
        <v>357.998726462663</v>
      </c>
      <c r="V2" s="76">
        <v>325.195611058579</v>
      </c>
      <c r="W2" s="76">
        <f>U2-V2</f>
        <v>32.803115404083997</v>
      </c>
      <c r="X2" s="76">
        <v>357.998726462663</v>
      </c>
      <c r="Y2" s="76">
        <v>325.195611058579</v>
      </c>
      <c r="Z2" s="76">
        <f>100*(X2-Y2)/X2</f>
        <v>9.1629139936354367</v>
      </c>
      <c r="AA2" s="78">
        <f>K2-K23</f>
        <v>2.2057388249072858</v>
      </c>
      <c r="AB2" s="79">
        <f>(K2+K23)/2</f>
        <v>6.7440952566855401</v>
      </c>
      <c r="AC2" s="77">
        <f>L2-L23</f>
        <v>1.5420651961741214</v>
      </c>
      <c r="AD2" s="79">
        <f>(L2+L23)/2</f>
        <v>4.5578762443880549</v>
      </c>
      <c r="AE2">
        <v>0.94</v>
      </c>
      <c r="AF2">
        <v>0.94</v>
      </c>
      <c r="AK2" s="92">
        <v>16.38</v>
      </c>
      <c r="AL2" s="102">
        <v>12.97</v>
      </c>
      <c r="AM2" s="102">
        <v>0.1</v>
      </c>
      <c r="AN2" s="103">
        <v>0.03</v>
      </c>
      <c r="AP2" s="100"/>
      <c r="AQ2" s="101">
        <v>4234</v>
      </c>
      <c r="AR2" s="101">
        <v>4389</v>
      </c>
      <c r="AS2" s="101">
        <v>5123</v>
      </c>
      <c r="AT2" s="106">
        <f>100-(100*AQ2/AS2)</f>
        <v>17.353113410111263</v>
      </c>
      <c r="AU2" s="101"/>
      <c r="AV2">
        <v>2851</v>
      </c>
      <c r="AW2">
        <v>2909</v>
      </c>
      <c r="AX2" s="101">
        <v>5123</v>
      </c>
      <c r="AY2" s="106">
        <f>100-(100*AV2/AX2)</f>
        <v>44.349014249463202</v>
      </c>
      <c r="AZ2" s="75"/>
      <c r="BA2">
        <v>2212</v>
      </c>
      <c r="BB2">
        <v>2006</v>
      </c>
      <c r="BC2" s="101">
        <v>5123</v>
      </c>
      <c r="BD2" s="75">
        <f>100-(100*BA2/BC2)</f>
        <v>56.822174507124728</v>
      </c>
      <c r="BE2" s="101">
        <v>6</v>
      </c>
      <c r="BF2">
        <v>8</v>
      </c>
      <c r="BG2">
        <v>10.897562332577801</v>
      </c>
      <c r="BH2">
        <v>8.9146962266860807</v>
      </c>
      <c r="BI2">
        <v>10.2688408294776</v>
      </c>
      <c r="BJ2">
        <v>12.1053706629461</v>
      </c>
    </row>
    <row r="3" spans="1:66" x14ac:dyDescent="0.25">
      <c r="A3" s="18" t="s">
        <v>78</v>
      </c>
      <c r="B3" s="19"/>
      <c r="C3" s="20">
        <f t="shared" ca="1" si="0"/>
        <v>120</v>
      </c>
      <c r="D3" s="20" t="s">
        <v>16</v>
      </c>
      <c r="E3" s="19">
        <v>43313</v>
      </c>
      <c r="F3" s="20" t="s">
        <v>17</v>
      </c>
      <c r="G3" s="20" t="s">
        <v>20</v>
      </c>
      <c r="H3" s="21">
        <v>0.28478236589978911</v>
      </c>
      <c r="I3" s="22">
        <v>16.603101875315598</v>
      </c>
      <c r="J3" s="73">
        <v>292.1226537107986</v>
      </c>
      <c r="K3" s="22">
        <f t="shared" ref="K3:K10" si="1">100-(100*H45/K45)</f>
        <v>17.352125693160815</v>
      </c>
      <c r="L3" s="22">
        <f t="shared" ref="L3:L10" si="2">100-(100*I45/K45)</f>
        <v>11.598890942698702</v>
      </c>
      <c r="M3" s="22">
        <f t="shared" ref="M3:M10" si="3">100*J45/K45</f>
        <v>82.786506469500921</v>
      </c>
      <c r="N3" s="14"/>
      <c r="O3" s="96">
        <v>1.5</v>
      </c>
      <c r="P3" s="16" t="s">
        <v>19</v>
      </c>
      <c r="Q3" s="17" t="s">
        <v>19</v>
      </c>
      <c r="R3" s="80">
        <v>400.12949810577697</v>
      </c>
      <c r="S3" s="76">
        <v>384.06295590696197</v>
      </c>
      <c r="T3" s="76">
        <f t="shared" ref="T3:T20" si="4">R3-S3</f>
        <v>16.066542198815</v>
      </c>
      <c r="U3" s="76">
        <v>517.278349956944</v>
      </c>
      <c r="V3" s="76">
        <v>390.757887676309</v>
      </c>
      <c r="W3" s="76">
        <f t="shared" ref="W3:W20" si="5">U3-V3</f>
        <v>126.520462280635</v>
      </c>
      <c r="X3" s="76">
        <v>517.278349956944</v>
      </c>
      <c r="Y3" s="76">
        <v>390.757887676309</v>
      </c>
      <c r="Z3" s="76">
        <f t="shared" ref="Z3:Z20" si="6">100*(X3-Y3)/X3</f>
        <v>24.458874470807839</v>
      </c>
      <c r="AA3" s="76">
        <f t="shared" ref="AA3:AA20" si="7">K3-K24</f>
        <v>10.697781885397418</v>
      </c>
      <c r="AB3" s="81">
        <f t="shared" ref="AB3:AB20" si="8">(K3+K24)/2</f>
        <v>12.003234750462106</v>
      </c>
      <c r="AC3" s="80">
        <f t="shared" ref="AC3:AC20" si="9">L3-L24</f>
        <v>11.598890942698702</v>
      </c>
      <c r="AD3" s="81">
        <f t="shared" ref="AD3:AD20" si="10">(L3+L24)/2</f>
        <v>5.7994454713493511</v>
      </c>
      <c r="AE3">
        <v>0.79</v>
      </c>
      <c r="AF3">
        <v>0.88</v>
      </c>
      <c r="AK3" s="93">
        <v>15.55</v>
      </c>
      <c r="AL3" s="58">
        <v>8.6199999999999992</v>
      </c>
      <c r="AM3" s="58">
        <v>0.31</v>
      </c>
      <c r="AN3" s="104">
        <v>0.15</v>
      </c>
      <c r="AP3" s="100"/>
      <c r="AQ3" s="101">
        <v>3237</v>
      </c>
      <c r="AR3" s="101">
        <v>3575</v>
      </c>
      <c r="AS3" s="101">
        <v>4328</v>
      </c>
      <c r="AT3" s="106">
        <f t="shared" ref="AT3:AT20" si="11">100-(100*AQ3/AS3)</f>
        <v>25.207948243992604</v>
      </c>
      <c r="AU3" s="101"/>
      <c r="AV3">
        <v>2390</v>
      </c>
      <c r="AW3">
        <v>2393</v>
      </c>
      <c r="AX3" s="101">
        <v>4328</v>
      </c>
      <c r="AY3" s="106">
        <f t="shared" ref="AY3:AY20" si="12">100-(100*AV3/AX3)</f>
        <v>44.778188539741222</v>
      </c>
      <c r="AZ3" s="75"/>
      <c r="BA3">
        <v>2124</v>
      </c>
      <c r="BB3">
        <v>1803</v>
      </c>
      <c r="BC3" s="101">
        <v>4328</v>
      </c>
      <c r="BD3" s="75">
        <f t="shared" ref="BD3:BD20" si="13">100-(100*BA3/BC3)</f>
        <v>50.924214417744913</v>
      </c>
      <c r="BE3" s="101">
        <v>6</v>
      </c>
      <c r="BF3">
        <v>7</v>
      </c>
      <c r="BG3">
        <v>16.195988763476201</v>
      </c>
      <c r="BH3">
        <v>12.951713186050799</v>
      </c>
      <c r="BI3">
        <v>16.3414924958943</v>
      </c>
      <c r="BJ3">
        <v>8.7546998574275197</v>
      </c>
      <c r="BK3" s="114">
        <v>16.907914620095799</v>
      </c>
      <c r="BL3" s="114">
        <v>10.1806885062636</v>
      </c>
      <c r="BM3" s="114">
        <v>17.3204267647675</v>
      </c>
      <c r="BN3" s="114">
        <v>11.995981695221101</v>
      </c>
    </row>
    <row r="4" spans="1:66" x14ac:dyDescent="0.25">
      <c r="A4" s="18" t="s">
        <v>79</v>
      </c>
      <c r="B4" s="19"/>
      <c r="C4" s="20">
        <f t="shared" ca="1" si="0"/>
        <v>120</v>
      </c>
      <c r="D4" s="20" t="s">
        <v>16</v>
      </c>
      <c r="E4" s="19">
        <v>43377</v>
      </c>
      <c r="F4" s="20" t="s">
        <v>17</v>
      </c>
      <c r="G4" s="20" t="s">
        <v>18</v>
      </c>
      <c r="H4" s="71">
        <v>0.16310356162823972</v>
      </c>
      <c r="I4" s="22">
        <v>13.050751314292185</v>
      </c>
      <c r="J4" s="22">
        <v>313.82095010096975</v>
      </c>
      <c r="K4" s="22">
        <f t="shared" si="1"/>
        <v>8.1431440569654967</v>
      </c>
      <c r="L4" s="22">
        <f t="shared" si="2"/>
        <v>2.4100785101332889</v>
      </c>
      <c r="M4" s="22">
        <f t="shared" si="3"/>
        <v>89.592842797151732</v>
      </c>
      <c r="N4" s="14"/>
      <c r="O4" s="96">
        <v>1.5</v>
      </c>
      <c r="P4" s="23" t="s">
        <v>19</v>
      </c>
      <c r="Q4" s="17" t="s">
        <v>19</v>
      </c>
      <c r="R4" s="80">
        <v>325.19673900798</v>
      </c>
      <c r="S4" s="76">
        <v>312.22951011097001</v>
      </c>
      <c r="T4" s="76">
        <f t="shared" si="4"/>
        <v>12.967228897009988</v>
      </c>
      <c r="U4" s="76">
        <v>381.22114006537299</v>
      </c>
      <c r="V4" s="76">
        <v>327.042884751271</v>
      </c>
      <c r="W4" s="76">
        <f t="shared" si="5"/>
        <v>54.178255314101989</v>
      </c>
      <c r="X4" s="76">
        <v>381.22114006537299</v>
      </c>
      <c r="Y4" s="76">
        <v>327.042884751271</v>
      </c>
      <c r="Z4" s="76">
        <f t="shared" si="6"/>
        <v>14.211765723383371</v>
      </c>
      <c r="AA4" s="76">
        <f t="shared" si="7"/>
        <v>-0.21909804637574837</v>
      </c>
      <c r="AB4" s="81">
        <f t="shared" si="8"/>
        <v>8.2526930801533709</v>
      </c>
      <c r="AC4" s="80">
        <f t="shared" si="9"/>
        <v>2.1544641226949039</v>
      </c>
      <c r="AD4" s="81">
        <f t="shared" si="10"/>
        <v>1.3328464487858369</v>
      </c>
      <c r="AE4">
        <v>0.92</v>
      </c>
      <c r="AF4">
        <v>0.98</v>
      </c>
      <c r="AK4" s="93">
        <v>11.3</v>
      </c>
      <c r="AL4" s="58">
        <v>7.43</v>
      </c>
      <c r="AM4" s="58">
        <v>0.16</v>
      </c>
      <c r="AN4" s="104">
        <v>7.0000000000000007E-2</v>
      </c>
      <c r="AP4" s="100"/>
      <c r="AQ4" s="101">
        <v>4606</v>
      </c>
      <c r="AR4" s="101">
        <v>4499</v>
      </c>
      <c r="AS4" s="101">
        <v>5477</v>
      </c>
      <c r="AT4" s="106">
        <f t="shared" si="11"/>
        <v>15.902866532773416</v>
      </c>
      <c r="AU4" s="101"/>
      <c r="AV4">
        <v>3176</v>
      </c>
      <c r="AW4">
        <v>3018</v>
      </c>
      <c r="AX4" s="101">
        <v>5477</v>
      </c>
      <c r="AY4" s="106">
        <f t="shared" si="12"/>
        <v>42.01205039255067</v>
      </c>
      <c r="AZ4" s="75"/>
      <c r="BA4">
        <v>2258</v>
      </c>
      <c r="BB4">
        <v>2403</v>
      </c>
      <c r="BC4" s="101">
        <v>5477</v>
      </c>
      <c r="BD4" s="75">
        <f t="shared" si="13"/>
        <v>58.773050940295782</v>
      </c>
      <c r="BE4" s="101">
        <v>6</v>
      </c>
      <c r="BF4">
        <v>7</v>
      </c>
      <c r="BG4">
        <v>12.303193434397301</v>
      </c>
      <c r="BH4">
        <v>9.0164954384811207</v>
      </c>
      <c r="BI4">
        <v>14.627129865491399</v>
      </c>
      <c r="BJ4">
        <v>14.7629610832581</v>
      </c>
      <c r="BK4" s="114">
        <v>13.195124617866799</v>
      </c>
      <c r="BL4" s="114">
        <v>10.681194869004599</v>
      </c>
      <c r="BM4" s="114">
        <v>21.295248052940899</v>
      </c>
      <c r="BN4" s="114">
        <v>12.832763941064099</v>
      </c>
    </row>
    <row r="5" spans="1:66" x14ac:dyDescent="0.25">
      <c r="A5" s="9" t="s">
        <v>80</v>
      </c>
      <c r="B5" s="19"/>
      <c r="C5" s="20">
        <f t="shared" ca="1" si="0"/>
        <v>120</v>
      </c>
      <c r="D5" s="20" t="s">
        <v>16</v>
      </c>
      <c r="E5" s="19">
        <v>43354</v>
      </c>
      <c r="F5" s="20" t="s">
        <v>17</v>
      </c>
      <c r="G5" s="20" t="s">
        <v>20</v>
      </c>
      <c r="H5" s="21">
        <v>7.6387024300249046E-2</v>
      </c>
      <c r="I5" s="73">
        <v>45.065547567427366</v>
      </c>
      <c r="J5" s="22">
        <v>236.79452793865153</v>
      </c>
      <c r="K5" s="22">
        <f t="shared" si="1"/>
        <v>13.391624482282552</v>
      </c>
      <c r="L5" s="22">
        <f t="shared" si="2"/>
        <v>5.0046019328117808</v>
      </c>
      <c r="M5" s="22">
        <f t="shared" si="3"/>
        <v>82.156005522319376</v>
      </c>
      <c r="N5" s="14"/>
      <c r="O5" s="96">
        <v>1.5</v>
      </c>
      <c r="P5" s="24" t="s">
        <v>21</v>
      </c>
      <c r="Q5" s="25" t="s">
        <v>21</v>
      </c>
      <c r="R5" s="80">
        <v>317.37333970066101</v>
      </c>
      <c r="S5" s="76">
        <v>272.45462162125398</v>
      </c>
      <c r="T5" s="76">
        <f t="shared" si="4"/>
        <v>44.918718079407029</v>
      </c>
      <c r="U5" s="76">
        <v>852.01373513188798</v>
      </c>
      <c r="V5" s="76">
        <v>792.416916872451</v>
      </c>
      <c r="W5" s="76">
        <f t="shared" si="5"/>
        <v>59.596818259436986</v>
      </c>
      <c r="X5" s="76">
        <v>852.01373513188798</v>
      </c>
      <c r="Y5" s="76">
        <v>792.416916872451</v>
      </c>
      <c r="Z5" s="76">
        <f t="shared" si="6"/>
        <v>6.9948189567873174</v>
      </c>
      <c r="AA5" s="76">
        <f t="shared" si="7"/>
        <v>6.8913943856419593</v>
      </c>
      <c r="AB5" s="81">
        <f t="shared" si="8"/>
        <v>9.9459272894615722</v>
      </c>
      <c r="AC5" s="80">
        <f t="shared" si="9"/>
        <v>5.0046019328117808</v>
      </c>
      <c r="AD5" s="81">
        <f t="shared" si="10"/>
        <v>2.5023009664058904</v>
      </c>
      <c r="AE5">
        <v>0.85</v>
      </c>
      <c r="AF5">
        <v>0.95</v>
      </c>
      <c r="AK5" s="93">
        <v>40.72</v>
      </c>
      <c r="AL5" s="58">
        <v>25.71</v>
      </c>
      <c r="AM5" s="58">
        <v>7.0000000000000007E-2</v>
      </c>
      <c r="AN5" s="104">
        <v>0.04</v>
      </c>
      <c r="AP5" s="100"/>
      <c r="AQ5" s="101">
        <v>6599</v>
      </c>
      <c r="AR5" s="101">
        <v>6901</v>
      </c>
      <c r="AS5" s="101">
        <v>8692</v>
      </c>
      <c r="AT5" s="106">
        <f t="shared" si="11"/>
        <v>24.079613437643815</v>
      </c>
      <c r="AU5" s="101"/>
      <c r="AV5">
        <v>4791</v>
      </c>
      <c r="AW5">
        <v>4883</v>
      </c>
      <c r="AX5" s="101">
        <v>8692</v>
      </c>
      <c r="AY5" s="106">
        <f t="shared" si="12"/>
        <v>44.880349746893692</v>
      </c>
      <c r="AZ5" s="75"/>
      <c r="BA5">
        <v>4019</v>
      </c>
      <c r="BB5">
        <v>3683</v>
      </c>
      <c r="BC5" s="101">
        <v>8692</v>
      </c>
      <c r="BD5" s="75">
        <f t="shared" si="13"/>
        <v>53.762080073630926</v>
      </c>
      <c r="BE5" s="101">
        <v>8</v>
      </c>
      <c r="BF5">
        <v>7</v>
      </c>
      <c r="BG5">
        <v>6.9145163440925996</v>
      </c>
      <c r="BH5">
        <v>5.89620092866181</v>
      </c>
      <c r="BI5">
        <v>8.2130580266167499</v>
      </c>
      <c r="BJ5">
        <v>10.0386851997026</v>
      </c>
    </row>
    <row r="6" spans="1:66" x14ac:dyDescent="0.25">
      <c r="A6" s="18" t="s">
        <v>81</v>
      </c>
      <c r="B6" s="19"/>
      <c r="C6" s="20">
        <f t="shared" ca="1" si="0"/>
        <v>120</v>
      </c>
      <c r="D6" s="20" t="s">
        <v>16</v>
      </c>
      <c r="E6" s="19">
        <v>43402</v>
      </c>
      <c r="F6" s="20" t="s">
        <v>17</v>
      </c>
      <c r="G6" s="20" t="s">
        <v>20</v>
      </c>
      <c r="H6" s="21">
        <v>0.14735553316237379</v>
      </c>
      <c r="I6" s="22">
        <v>21.949531098494845</v>
      </c>
      <c r="J6" s="22">
        <v>421.09479885348173</v>
      </c>
      <c r="K6" s="22">
        <f t="shared" si="1"/>
        <v>8.3465189873417671</v>
      </c>
      <c r="L6" s="22">
        <f t="shared" si="2"/>
        <v>6.5071202531645582</v>
      </c>
      <c r="M6" s="22">
        <f t="shared" si="3"/>
        <v>86.016613924050631</v>
      </c>
      <c r="N6" s="14"/>
      <c r="O6" s="96">
        <v>1.5</v>
      </c>
      <c r="P6" s="23" t="s">
        <v>19</v>
      </c>
      <c r="Q6" s="17" t="s">
        <v>19</v>
      </c>
      <c r="R6" s="80">
        <v>434.167407969696</v>
      </c>
      <c r="S6" s="76">
        <v>412.451428778592</v>
      </c>
      <c r="T6" s="76">
        <f t="shared" si="4"/>
        <v>21.715979191103997</v>
      </c>
      <c r="U6" s="76">
        <v>509.192625382914</v>
      </c>
      <c r="V6" s="76">
        <v>438.96586717732902</v>
      </c>
      <c r="W6" s="76">
        <f t="shared" si="5"/>
        <v>70.226758205584986</v>
      </c>
      <c r="X6" s="76">
        <v>509.192625382914</v>
      </c>
      <c r="Y6" s="76">
        <v>438.96586717732902</v>
      </c>
      <c r="Z6" s="76">
        <f t="shared" si="6"/>
        <v>13.791786193441883</v>
      </c>
      <c r="AA6" s="76">
        <f t="shared" si="7"/>
        <v>2.571202531645568</v>
      </c>
      <c r="AB6" s="81">
        <f t="shared" si="8"/>
        <v>7.0609177215189831</v>
      </c>
      <c r="AC6" s="80">
        <f t="shared" si="9"/>
        <v>1.661392405063296</v>
      </c>
      <c r="AD6" s="81">
        <f t="shared" si="10"/>
        <v>5.6764240506329102</v>
      </c>
      <c r="AE6">
        <v>0.93</v>
      </c>
      <c r="AF6">
        <v>0.95</v>
      </c>
      <c r="AK6" s="93">
        <v>19.12</v>
      </c>
      <c r="AL6" s="58">
        <v>11.6</v>
      </c>
      <c r="AM6" s="58">
        <v>0.15</v>
      </c>
      <c r="AN6" s="104">
        <v>0.04</v>
      </c>
      <c r="AP6" s="100"/>
      <c r="AQ6" s="101">
        <v>4112</v>
      </c>
      <c r="AR6" s="101">
        <v>4216</v>
      </c>
      <c r="AS6" s="101">
        <v>5056</v>
      </c>
      <c r="AT6" s="106">
        <f t="shared" si="11"/>
        <v>18.670886075949369</v>
      </c>
      <c r="AU6" s="101"/>
      <c r="AV6">
        <v>2888</v>
      </c>
      <c r="AW6">
        <v>2880</v>
      </c>
      <c r="AX6" s="101">
        <v>5056</v>
      </c>
      <c r="AY6" s="106">
        <f t="shared" si="12"/>
        <v>42.879746835443036</v>
      </c>
      <c r="AZ6" s="75"/>
      <c r="BA6">
        <v>2108</v>
      </c>
      <c r="BB6">
        <v>2124</v>
      </c>
      <c r="BC6" s="101">
        <v>5056</v>
      </c>
      <c r="BD6" s="75">
        <f t="shared" si="13"/>
        <v>58.306962025316459</v>
      </c>
      <c r="BE6" s="101">
        <v>7</v>
      </c>
      <c r="BF6">
        <v>7</v>
      </c>
      <c r="BG6">
        <v>13.5143751653585</v>
      </c>
      <c r="BH6">
        <v>10.4077534880788</v>
      </c>
      <c r="BI6">
        <v>11.649518974528201</v>
      </c>
      <c r="BJ6">
        <v>10.949347961196599</v>
      </c>
      <c r="BK6" s="114">
        <v>19.4714533049215</v>
      </c>
      <c r="BL6" s="114">
        <v>16.352849504704299</v>
      </c>
      <c r="BM6" s="114">
        <v>15.1769337918529</v>
      </c>
      <c r="BN6" s="114">
        <v>14.177717030210299</v>
      </c>
    </row>
    <row r="7" spans="1:66" x14ac:dyDescent="0.25">
      <c r="A7" s="18" t="s">
        <v>82</v>
      </c>
      <c r="B7" s="19"/>
      <c r="C7" s="20">
        <f t="shared" ca="1" si="0"/>
        <v>120</v>
      </c>
      <c r="D7" s="20" t="s">
        <v>22</v>
      </c>
      <c r="E7" s="19">
        <v>43311</v>
      </c>
      <c r="F7" s="20" t="s">
        <v>17</v>
      </c>
      <c r="G7" s="20" t="s">
        <v>20</v>
      </c>
      <c r="H7" s="21">
        <v>8.4706278765532161E-2</v>
      </c>
      <c r="I7" s="22">
        <v>27.947275984823094</v>
      </c>
      <c r="J7" s="22">
        <v>378.11924666785438</v>
      </c>
      <c r="K7" s="22">
        <f t="shared" si="1"/>
        <v>11.597060405090517</v>
      </c>
      <c r="L7" s="22">
        <f t="shared" si="2"/>
        <v>4.588635956264568</v>
      </c>
      <c r="M7" s="22">
        <f t="shared" si="3"/>
        <v>85.929378024735612</v>
      </c>
      <c r="N7" s="14"/>
      <c r="O7" s="96">
        <v>1.5</v>
      </c>
      <c r="P7" s="24" t="s">
        <v>23</v>
      </c>
      <c r="Q7" s="25" t="s">
        <v>23</v>
      </c>
      <c r="R7" s="80">
        <v>425.423734719761</v>
      </c>
      <c r="S7" s="76">
        <v>397.85207505388598</v>
      </c>
      <c r="T7" s="76">
        <f t="shared" si="4"/>
        <v>27.571659665875018</v>
      </c>
      <c r="U7" s="76">
        <v>623.03397553451703</v>
      </c>
      <c r="V7" s="76">
        <v>573.02588361879702</v>
      </c>
      <c r="W7" s="76">
        <f t="shared" si="5"/>
        <v>50.008091915720001</v>
      </c>
      <c r="X7" s="76">
        <v>623.03397553451703</v>
      </c>
      <c r="Y7" s="76">
        <v>573.02588361879702</v>
      </c>
      <c r="Z7" s="76">
        <f t="shared" si="6"/>
        <v>8.0265433153652257</v>
      </c>
      <c r="AA7" s="76">
        <f t="shared" si="7"/>
        <v>4.4452410826312985</v>
      </c>
      <c r="AB7" s="81">
        <f t="shared" si="8"/>
        <v>9.3744398637748674</v>
      </c>
      <c r="AC7" s="80">
        <f t="shared" si="9"/>
        <v>-2.1509231044990145</v>
      </c>
      <c r="AD7" s="81">
        <f t="shared" si="10"/>
        <v>5.6640975085140752</v>
      </c>
      <c r="AE7">
        <v>0.91</v>
      </c>
      <c r="AF7">
        <v>0.9</v>
      </c>
      <c r="AK7" s="93">
        <v>25.69</v>
      </c>
      <c r="AL7" s="58">
        <v>13.95</v>
      </c>
      <c r="AM7" s="58">
        <v>0.08</v>
      </c>
      <c r="AN7" s="104">
        <v>0.03</v>
      </c>
      <c r="AP7" s="100"/>
      <c r="AQ7" s="101">
        <v>4527</v>
      </c>
      <c r="AR7" s="101">
        <v>4799</v>
      </c>
      <c r="AS7" s="101">
        <v>5579</v>
      </c>
      <c r="AT7" s="106">
        <f t="shared" si="11"/>
        <v>18.856425882774687</v>
      </c>
      <c r="AU7" s="101"/>
      <c r="AV7" s="101">
        <v>3191</v>
      </c>
      <c r="AW7">
        <v>3185</v>
      </c>
      <c r="AX7" s="101">
        <v>5579</v>
      </c>
      <c r="AY7" s="106">
        <f t="shared" si="12"/>
        <v>42.803369779530385</v>
      </c>
      <c r="AZ7" s="75"/>
      <c r="BA7">
        <v>2558</v>
      </c>
      <c r="BB7">
        <v>2316</v>
      </c>
      <c r="BC7" s="101">
        <v>5579</v>
      </c>
      <c r="BD7" s="75">
        <f t="shared" si="13"/>
        <v>54.14948915576268</v>
      </c>
      <c r="BE7" s="101">
        <v>6</v>
      </c>
      <c r="BF7">
        <v>7</v>
      </c>
      <c r="BG7">
        <v>12.2258221876329</v>
      </c>
      <c r="BH7">
        <v>9.00277847054803</v>
      </c>
      <c r="BI7">
        <v>9.1862179461463995</v>
      </c>
      <c r="BJ7">
        <v>9.7605065536065698</v>
      </c>
    </row>
    <row r="8" spans="1:66" x14ac:dyDescent="0.25">
      <c r="A8" s="9" t="s">
        <v>83</v>
      </c>
      <c r="B8" s="19"/>
      <c r="C8" s="20">
        <f t="shared" ca="1" si="0"/>
        <v>120</v>
      </c>
      <c r="D8" s="20" t="s">
        <v>22</v>
      </c>
      <c r="E8" s="19">
        <v>43538</v>
      </c>
      <c r="F8" s="20" t="s">
        <v>17</v>
      </c>
      <c r="G8" s="20" t="s">
        <v>18</v>
      </c>
      <c r="H8" s="21">
        <v>0.15298367978959315</v>
      </c>
      <c r="I8" s="73">
        <v>10.993528120000001</v>
      </c>
      <c r="J8" s="22">
        <v>170.22558660821471</v>
      </c>
      <c r="K8" s="22">
        <f t="shared" si="1"/>
        <v>8.5083272990586494</v>
      </c>
      <c r="L8" s="22">
        <f t="shared" si="2"/>
        <v>2.9869659666908035</v>
      </c>
      <c r="M8" s="22">
        <f t="shared" si="3"/>
        <v>89.047791455467049</v>
      </c>
      <c r="N8" s="14"/>
      <c r="O8" s="96">
        <v>1.5</v>
      </c>
      <c r="P8" s="23" t="s">
        <v>19</v>
      </c>
      <c r="Q8" s="17" t="s">
        <v>19</v>
      </c>
      <c r="R8" s="80">
        <v>277.48515822099603</v>
      </c>
      <c r="S8" s="76">
        <v>266.90125316528901</v>
      </c>
      <c r="T8" s="76">
        <f t="shared" si="4"/>
        <v>10.583905055707021</v>
      </c>
      <c r="U8" s="76">
        <v>394.56274679525302</v>
      </c>
      <c r="V8" s="76">
        <v>340.31820595565898</v>
      </c>
      <c r="W8" s="76">
        <f t="shared" si="5"/>
        <v>54.244540839594038</v>
      </c>
      <c r="X8" s="76">
        <v>394.56274679525302</v>
      </c>
      <c r="Y8" s="76">
        <v>340.31820595565898</v>
      </c>
      <c r="Z8" s="76">
        <f t="shared" si="6"/>
        <v>13.748013789994898</v>
      </c>
      <c r="AA8" s="76">
        <f t="shared" si="7"/>
        <v>4.5800144822592301</v>
      </c>
      <c r="AB8" s="81">
        <f t="shared" si="8"/>
        <v>6.2183200579290343</v>
      </c>
      <c r="AC8" s="80">
        <f t="shared" si="9"/>
        <v>-1.7378711078928291</v>
      </c>
      <c r="AD8" s="81">
        <f t="shared" si="10"/>
        <v>3.855901520637218</v>
      </c>
      <c r="AE8">
        <v>0.9</v>
      </c>
      <c r="AF8">
        <v>0.94</v>
      </c>
      <c r="AK8" s="93">
        <v>9.33</v>
      </c>
      <c r="AL8" s="58">
        <v>7.68</v>
      </c>
      <c r="AM8" s="58">
        <v>0.15</v>
      </c>
      <c r="AN8" s="104">
        <v>0.05</v>
      </c>
      <c r="AP8" s="100"/>
      <c r="AQ8" s="101">
        <v>4547</v>
      </c>
      <c r="AR8" s="101">
        <v>5057</v>
      </c>
      <c r="AS8" s="101">
        <v>5524</v>
      </c>
      <c r="AT8" s="106">
        <f t="shared" si="11"/>
        <v>17.686459087617663</v>
      </c>
      <c r="AU8" s="101"/>
      <c r="AV8">
        <v>3130</v>
      </c>
      <c r="AW8">
        <v>3340</v>
      </c>
      <c r="AX8" s="101">
        <v>5524</v>
      </c>
      <c r="AY8" s="106">
        <f t="shared" si="12"/>
        <v>43.338160753077482</v>
      </c>
      <c r="AZ8" s="75"/>
      <c r="BA8">
        <v>2398</v>
      </c>
      <c r="BB8">
        <v>2055</v>
      </c>
      <c r="BC8" s="101">
        <v>5524</v>
      </c>
      <c r="BD8" s="75">
        <f t="shared" si="13"/>
        <v>56.589427950760317</v>
      </c>
      <c r="BE8" s="101">
        <v>7</v>
      </c>
      <c r="BF8">
        <v>3</v>
      </c>
      <c r="BG8">
        <v>13.0804499847978</v>
      </c>
      <c r="BH8">
        <v>11.9133930411233</v>
      </c>
      <c r="BI8">
        <v>13.509751183275</v>
      </c>
      <c r="BJ8">
        <v>12.310647879592899</v>
      </c>
    </row>
    <row r="9" spans="1:66" x14ac:dyDescent="0.25">
      <c r="A9" s="18" t="s">
        <v>84</v>
      </c>
      <c r="B9" s="19"/>
      <c r="C9" s="20">
        <f t="shared" ca="1" si="0"/>
        <v>120</v>
      </c>
      <c r="D9" s="20" t="s">
        <v>22</v>
      </c>
      <c r="E9" s="19">
        <v>43137</v>
      </c>
      <c r="F9" s="20" t="s">
        <v>17</v>
      </c>
      <c r="G9" s="20" t="s">
        <v>18</v>
      </c>
      <c r="H9" s="21">
        <v>0.25937816085366749</v>
      </c>
      <c r="I9" s="22">
        <v>13.547299589202378</v>
      </c>
      <c r="J9" s="73">
        <v>360.00544743488388</v>
      </c>
      <c r="K9" s="22">
        <f t="shared" si="1"/>
        <v>13.947310161611682</v>
      </c>
      <c r="L9" s="22">
        <f t="shared" si="2"/>
        <v>7.3500110692937852</v>
      </c>
      <c r="M9" s="22">
        <f t="shared" si="3"/>
        <v>82.820456054903701</v>
      </c>
      <c r="N9" s="14"/>
      <c r="O9" s="96">
        <v>1.5</v>
      </c>
      <c r="P9" s="23" t="s">
        <v>19</v>
      </c>
      <c r="Q9" s="17" t="s">
        <v>19</v>
      </c>
      <c r="R9" s="80">
        <v>309.97716018263401</v>
      </c>
      <c r="S9" s="76">
        <v>296.56367413182602</v>
      </c>
      <c r="T9" s="76">
        <f t="shared" si="4"/>
        <v>13.41348605080799</v>
      </c>
      <c r="U9" s="76">
        <v>402.74056803392602</v>
      </c>
      <c r="V9" s="76">
        <v>316.740323378825</v>
      </c>
      <c r="W9" s="76">
        <f t="shared" si="5"/>
        <v>86.000244655101028</v>
      </c>
      <c r="X9" s="76">
        <v>402.74056803392602</v>
      </c>
      <c r="Y9" s="76">
        <v>316.740323378825</v>
      </c>
      <c r="Z9" s="76">
        <f t="shared" si="6"/>
        <v>21.35375760006788</v>
      </c>
      <c r="AA9" s="76">
        <f t="shared" si="7"/>
        <v>13.947310161611682</v>
      </c>
      <c r="AB9" s="81">
        <f t="shared" si="8"/>
        <v>6.9736550808058411</v>
      </c>
      <c r="AC9" s="80">
        <f t="shared" si="9"/>
        <v>-1.6382554793004118</v>
      </c>
      <c r="AD9" s="81">
        <f t="shared" si="10"/>
        <v>8.1691388089439911</v>
      </c>
      <c r="AE9">
        <v>0.86</v>
      </c>
      <c r="AF9">
        <v>0.86</v>
      </c>
      <c r="AK9" s="93">
        <v>12.27</v>
      </c>
      <c r="AL9" s="58">
        <v>7.52</v>
      </c>
      <c r="AM9" s="58">
        <v>0.27</v>
      </c>
      <c r="AN9" s="104">
        <v>0.08</v>
      </c>
      <c r="AP9" s="100"/>
      <c r="AQ9" s="101">
        <v>3449</v>
      </c>
      <c r="AR9" s="101">
        <v>4237</v>
      </c>
      <c r="AS9" s="101">
        <v>4517</v>
      </c>
      <c r="AT9" s="106">
        <f t="shared" si="11"/>
        <v>23.644011512065532</v>
      </c>
      <c r="AU9" s="101"/>
      <c r="AV9">
        <v>2488</v>
      </c>
      <c r="AW9">
        <v>2731</v>
      </c>
      <c r="AX9" s="101">
        <v>4517</v>
      </c>
      <c r="AY9" s="106">
        <f t="shared" si="12"/>
        <v>44.919194155412882</v>
      </c>
      <c r="AZ9" s="75"/>
      <c r="BA9">
        <v>2112</v>
      </c>
      <c r="BB9">
        <v>1660</v>
      </c>
      <c r="BC9" s="101">
        <v>4517</v>
      </c>
      <c r="BD9" s="75">
        <f t="shared" si="13"/>
        <v>53.243303077263668</v>
      </c>
      <c r="BE9" s="101">
        <v>7</v>
      </c>
      <c r="BF9">
        <v>7</v>
      </c>
      <c r="BG9">
        <v>10.011559414173201</v>
      </c>
      <c r="BH9">
        <v>6.6246006282157897</v>
      </c>
      <c r="BI9">
        <v>21.812112083411598</v>
      </c>
      <c r="BJ9">
        <v>20.024176545697401</v>
      </c>
      <c r="BK9" s="114">
        <v>9.6645961002785601</v>
      </c>
      <c r="BL9" s="114">
        <v>6.6409731608418401</v>
      </c>
      <c r="BM9" s="114">
        <v>21.670632439298</v>
      </c>
      <c r="BN9" s="114">
        <v>19.1135418893255</v>
      </c>
    </row>
    <row r="10" spans="1:66" x14ac:dyDescent="0.25">
      <c r="A10" s="18" t="s">
        <v>85</v>
      </c>
      <c r="B10" s="19"/>
      <c r="C10" s="20">
        <f t="shared" ca="1" si="0"/>
        <v>120</v>
      </c>
      <c r="D10" s="20" t="s">
        <v>22</v>
      </c>
      <c r="E10" s="19">
        <v>43137</v>
      </c>
      <c r="F10" s="20" t="s">
        <v>17</v>
      </c>
      <c r="G10" s="20" t="s">
        <v>18</v>
      </c>
      <c r="H10" s="21">
        <v>0.29369595426882233</v>
      </c>
      <c r="I10" s="73">
        <v>24.365847358430802</v>
      </c>
      <c r="J10" s="22">
        <v>338.49443930000001</v>
      </c>
      <c r="K10" s="22">
        <f t="shared" si="1"/>
        <v>6.624494816376739</v>
      </c>
      <c r="L10" s="22">
        <f t="shared" si="2"/>
        <v>4.6564751361799352</v>
      </c>
      <c r="M10" s="22">
        <f t="shared" si="3"/>
        <v>88.824459673168164</v>
      </c>
      <c r="N10" s="14"/>
      <c r="O10" s="96">
        <v>1.5</v>
      </c>
      <c r="P10" s="23" t="s">
        <v>19</v>
      </c>
      <c r="Q10" s="17" t="s">
        <v>19</v>
      </c>
      <c r="R10" s="80">
        <v>393.55642555304598</v>
      </c>
      <c r="S10" s="76">
        <v>369.42465662374502</v>
      </c>
      <c r="T10" s="76">
        <f t="shared" si="4"/>
        <v>24.131768929300961</v>
      </c>
      <c r="U10" s="76">
        <v>504.81227519506302</v>
      </c>
      <c r="V10" s="76">
        <v>381.85232315862402</v>
      </c>
      <c r="W10" s="76">
        <f t="shared" si="5"/>
        <v>122.95995203643901</v>
      </c>
      <c r="X10" s="76">
        <v>504.81227519506302</v>
      </c>
      <c r="Y10" s="76">
        <v>381.85232315862402</v>
      </c>
      <c r="Z10" s="76">
        <f t="shared" si="6"/>
        <v>24.357559845177381</v>
      </c>
      <c r="AA10" s="76">
        <f t="shared" si="7"/>
        <v>6.624494816376739</v>
      </c>
      <c r="AB10" s="81">
        <f t="shared" si="8"/>
        <v>3.3122474081883695</v>
      </c>
      <c r="AC10" s="80">
        <f t="shared" si="9"/>
        <v>-3.6900369003690088</v>
      </c>
      <c r="AD10" s="81">
        <f t="shared" si="10"/>
        <v>6.5014935863644396</v>
      </c>
      <c r="AE10">
        <v>0.93</v>
      </c>
      <c r="AF10">
        <v>0.91</v>
      </c>
      <c r="AK10" s="93">
        <v>19.77</v>
      </c>
      <c r="AL10" s="58">
        <v>18.23</v>
      </c>
      <c r="AM10" s="58">
        <v>0.28999999999999998</v>
      </c>
      <c r="AN10" s="104">
        <v>0.09</v>
      </c>
      <c r="AP10" s="100"/>
      <c r="AQ10" s="101">
        <v>4952</v>
      </c>
      <c r="AR10" s="101">
        <v>5171</v>
      </c>
      <c r="AS10" s="101">
        <v>5691</v>
      </c>
      <c r="AT10" s="106">
        <f t="shared" si="11"/>
        <v>12.985415568441397</v>
      </c>
      <c r="AU10" s="101"/>
      <c r="AV10">
        <v>3403</v>
      </c>
      <c r="AW10">
        <v>3454</v>
      </c>
      <c r="AX10" s="101">
        <v>5691</v>
      </c>
      <c r="AY10" s="106">
        <f t="shared" si="12"/>
        <v>40.203830609734666</v>
      </c>
      <c r="AZ10" s="75"/>
      <c r="BA10">
        <v>2282</v>
      </c>
      <c r="BB10">
        <v>1985</v>
      </c>
      <c r="BC10" s="101">
        <v>5691</v>
      </c>
      <c r="BD10" s="75">
        <f t="shared" si="13"/>
        <v>59.901599015990158</v>
      </c>
      <c r="BE10" s="101">
        <v>7</v>
      </c>
      <c r="BF10">
        <v>6</v>
      </c>
      <c r="BG10" s="110">
        <v>11.8320096803096</v>
      </c>
      <c r="BH10" s="110">
        <v>6.5873846961590896</v>
      </c>
      <c r="BI10" s="110">
        <v>16.446671946618999</v>
      </c>
      <c r="BJ10" s="110">
        <v>16.2119464075199</v>
      </c>
    </row>
    <row r="11" spans="1:66" x14ac:dyDescent="0.25">
      <c r="A11" s="9" t="s">
        <v>86</v>
      </c>
      <c r="B11" s="19"/>
      <c r="C11" s="20">
        <f t="shared" ca="1" si="0"/>
        <v>120</v>
      </c>
      <c r="D11" s="20" t="s">
        <v>22</v>
      </c>
      <c r="E11" s="19">
        <v>43717</v>
      </c>
      <c r="F11" s="20" t="s">
        <v>17</v>
      </c>
      <c r="G11" s="20" t="s">
        <v>18</v>
      </c>
      <c r="H11" s="21">
        <v>0.10291247686395044</v>
      </c>
      <c r="I11" s="22">
        <v>27.459595464178683</v>
      </c>
      <c r="J11" s="22">
        <v>260.56865540000001</v>
      </c>
      <c r="K11" s="22">
        <f>100-(100*H53/K53)</f>
        <v>4.5863694813544811</v>
      </c>
      <c r="L11" s="22">
        <f>100-(100*I53/K53)</f>
        <v>7.8868409772824748</v>
      </c>
      <c r="M11" s="22">
        <f>100*J53/K53</f>
        <v>87.755393627661093</v>
      </c>
      <c r="N11" s="14"/>
      <c r="O11" s="96">
        <v>1.5</v>
      </c>
      <c r="P11" s="16" t="s">
        <v>19</v>
      </c>
      <c r="Q11" s="16" t="s">
        <v>19</v>
      </c>
      <c r="R11" s="80">
        <v>293.29732115201199</v>
      </c>
      <c r="S11" s="76">
        <v>265.99379187942299</v>
      </c>
      <c r="T11" s="76">
        <f t="shared" si="4"/>
        <v>27.303529272589003</v>
      </c>
      <c r="U11" s="76">
        <v>2013.8610773494099</v>
      </c>
      <c r="V11" s="76">
        <v>1713.75778656847</v>
      </c>
      <c r="W11" s="76">
        <f t="shared" si="5"/>
        <v>300.10329078093991</v>
      </c>
      <c r="X11" s="76">
        <v>484.01172095007399</v>
      </c>
      <c r="Y11" s="76">
        <v>438.85281460354997</v>
      </c>
      <c r="Z11" s="76">
        <f t="shared" si="6"/>
        <v>9.3301266047609168</v>
      </c>
      <c r="AA11" s="76">
        <f t="shared" si="7"/>
        <v>1.8288326903843455</v>
      </c>
      <c r="AB11" s="81">
        <f t="shared" si="8"/>
        <v>3.6719531361623083</v>
      </c>
      <c r="AC11" s="80">
        <f>L11-L32</f>
        <v>7.8868409772824748</v>
      </c>
      <c r="AD11" s="81">
        <f t="shared" si="10"/>
        <v>3.9434204886412374</v>
      </c>
      <c r="AE11">
        <v>0.95</v>
      </c>
      <c r="AF11">
        <v>0.92</v>
      </c>
      <c r="AK11" s="93">
        <v>22.2</v>
      </c>
      <c r="AL11" s="58">
        <v>20.420000000000002</v>
      </c>
      <c r="AM11" s="58">
        <v>0.11</v>
      </c>
      <c r="AN11" s="104">
        <v>0.04</v>
      </c>
      <c r="AP11" s="100"/>
      <c r="AQ11" s="101">
        <v>6115</v>
      </c>
      <c r="AR11" s="101">
        <v>6526</v>
      </c>
      <c r="AS11" s="101">
        <v>6999</v>
      </c>
      <c r="AT11" s="106">
        <f t="shared" si="11"/>
        <v>12.630375767966854</v>
      </c>
      <c r="AU11" s="101"/>
      <c r="AV11">
        <v>4055</v>
      </c>
      <c r="AW11">
        <v>4227</v>
      </c>
      <c r="AX11" s="101">
        <v>6999</v>
      </c>
      <c r="AY11" s="106">
        <f t="shared" si="12"/>
        <v>42.063151878839832</v>
      </c>
      <c r="AZ11" s="75"/>
      <c r="BA11">
        <v>2827</v>
      </c>
      <c r="BB11">
        <v>2484</v>
      </c>
      <c r="BC11" s="101">
        <v>6999</v>
      </c>
      <c r="BD11" s="75">
        <f t="shared" si="13"/>
        <v>59.608515502214601</v>
      </c>
      <c r="BE11" s="101">
        <v>7</v>
      </c>
      <c r="BF11">
        <v>7</v>
      </c>
      <c r="BG11">
        <v>8.9420760083721103</v>
      </c>
      <c r="BH11">
        <v>7.7534007718323696</v>
      </c>
      <c r="BI11">
        <v>7.7857122714010298</v>
      </c>
      <c r="BJ11">
        <v>6.4279656877949298</v>
      </c>
    </row>
    <row r="12" spans="1:66" x14ac:dyDescent="0.25">
      <c r="A12" s="18" t="s">
        <v>87</v>
      </c>
      <c r="B12" s="19"/>
      <c r="C12" s="20">
        <f t="shared" ca="1" si="0"/>
        <v>120</v>
      </c>
      <c r="D12" s="20" t="s">
        <v>22</v>
      </c>
      <c r="E12" s="19">
        <v>43717</v>
      </c>
      <c r="F12" s="20" t="s">
        <v>17</v>
      </c>
      <c r="G12" s="20" t="s">
        <v>18</v>
      </c>
      <c r="H12" s="21">
        <v>0.14778315330584793</v>
      </c>
      <c r="I12" s="73">
        <v>31.108423429685441</v>
      </c>
      <c r="J12" s="22">
        <v>492.32353050442913</v>
      </c>
      <c r="K12" s="22">
        <f t="shared" ref="K12:K20" si="14">100-(100*H54/K54)</f>
        <v>7.0936111536693716</v>
      </c>
      <c r="L12" s="22">
        <f t="shared" ref="L12:L20" si="15">100-(100*I54/K54)</f>
        <v>4.0140952964608516</v>
      </c>
      <c r="M12" s="22">
        <f t="shared" ref="M12:M20" si="16">100*J54/K54</f>
        <v>89.198713038149222</v>
      </c>
      <c r="N12" s="14"/>
      <c r="O12" s="96">
        <v>1.5</v>
      </c>
      <c r="P12" s="23" t="s">
        <v>19</v>
      </c>
      <c r="Q12" s="23" t="s">
        <v>19</v>
      </c>
      <c r="R12" s="80">
        <v>351.89339341950699</v>
      </c>
      <c r="S12" s="76">
        <v>328.70704233034701</v>
      </c>
      <c r="T12" s="76">
        <f t="shared" si="4"/>
        <v>23.186351089159984</v>
      </c>
      <c r="U12" s="76">
        <v>2216.1534834550398</v>
      </c>
      <c r="V12" s="76">
        <v>1990.7494858108601</v>
      </c>
      <c r="W12" s="76">
        <f t="shared" si="5"/>
        <v>225.40399764417975</v>
      </c>
      <c r="X12" s="76">
        <v>595.35258265782602</v>
      </c>
      <c r="Y12" s="76">
        <v>512.85784914789804</v>
      </c>
      <c r="Z12" s="76">
        <f t="shared" si="6"/>
        <v>13.856450095781501</v>
      </c>
      <c r="AA12" s="76">
        <f t="shared" si="7"/>
        <v>2.8650222154128926</v>
      </c>
      <c r="AB12" s="81">
        <f t="shared" si="8"/>
        <v>5.6611000459629253</v>
      </c>
      <c r="AC12" s="80">
        <f t="shared" si="9"/>
        <v>0.84265359276849949</v>
      </c>
      <c r="AD12" s="81">
        <f t="shared" si="10"/>
        <v>3.5927685000766019</v>
      </c>
      <c r="AE12">
        <v>0.93</v>
      </c>
      <c r="AF12">
        <v>0.96</v>
      </c>
      <c r="AK12" s="93">
        <v>27.2</v>
      </c>
      <c r="AL12" s="58">
        <v>16.98</v>
      </c>
      <c r="AM12" s="58">
        <v>0.15</v>
      </c>
      <c r="AN12" s="104">
        <v>0.06</v>
      </c>
      <c r="AP12" s="100"/>
      <c r="AQ12" s="101">
        <v>5366</v>
      </c>
      <c r="AR12" s="101">
        <v>5723</v>
      </c>
      <c r="AS12" s="101">
        <v>6527</v>
      </c>
      <c r="AT12" s="106">
        <f t="shared" si="11"/>
        <v>17.787651294622336</v>
      </c>
      <c r="AU12" s="101"/>
      <c r="AV12">
        <v>3707</v>
      </c>
      <c r="AW12">
        <v>3749</v>
      </c>
      <c r="AX12" s="101">
        <v>6527</v>
      </c>
      <c r="AY12" s="106">
        <f t="shared" si="12"/>
        <v>43.205147847403097</v>
      </c>
      <c r="AZ12" s="75"/>
      <c r="BA12">
        <v>2787</v>
      </c>
      <c r="BB12">
        <v>2542</v>
      </c>
      <c r="BC12" s="101">
        <v>6527</v>
      </c>
      <c r="BD12" s="75">
        <f t="shared" si="13"/>
        <v>57.300444308258008</v>
      </c>
      <c r="BE12" s="101">
        <v>6</v>
      </c>
      <c r="BF12">
        <v>7</v>
      </c>
      <c r="BG12">
        <v>10.957167987556501</v>
      </c>
      <c r="BH12">
        <v>8.6213120789308899</v>
      </c>
      <c r="BI12">
        <v>7.9589507823268697</v>
      </c>
      <c r="BJ12">
        <v>6.3868763268661901</v>
      </c>
    </row>
    <row r="13" spans="1:66" x14ac:dyDescent="0.25">
      <c r="A13" s="18" t="s">
        <v>88</v>
      </c>
      <c r="B13" s="19"/>
      <c r="C13" s="20">
        <f t="shared" ca="1" si="0"/>
        <v>120</v>
      </c>
      <c r="D13" s="20" t="s">
        <v>16</v>
      </c>
      <c r="E13" s="19">
        <v>43717</v>
      </c>
      <c r="F13" s="20" t="s">
        <v>17</v>
      </c>
      <c r="G13" s="20" t="s">
        <v>18</v>
      </c>
      <c r="H13" s="21">
        <v>7.0945022140998071E-2</v>
      </c>
      <c r="I13" s="22">
        <v>20.907654798169681</v>
      </c>
      <c r="J13" s="22">
        <v>211.96180852717436</v>
      </c>
      <c r="K13" s="22">
        <f t="shared" si="14"/>
        <v>5.0043642711667218</v>
      </c>
      <c r="L13" s="22">
        <f t="shared" si="15"/>
        <v>4.3933663078265965</v>
      </c>
      <c r="M13" s="22">
        <f t="shared" si="16"/>
        <v>90.922315973232472</v>
      </c>
      <c r="N13" s="14"/>
      <c r="O13" s="96">
        <v>1.5</v>
      </c>
      <c r="P13" s="23" t="s">
        <v>19</v>
      </c>
      <c r="Q13" s="23" t="s">
        <v>19</v>
      </c>
      <c r="R13" s="80">
        <v>340.08957076578298</v>
      </c>
      <c r="S13" s="76">
        <v>309.57602203818902</v>
      </c>
      <c r="T13" s="76">
        <f t="shared" si="4"/>
        <v>30.513548727593957</v>
      </c>
      <c r="U13" s="76">
        <v>1965.8586032641899</v>
      </c>
      <c r="V13" s="76">
        <v>1767.97734804127</v>
      </c>
      <c r="W13" s="76">
        <f t="shared" si="5"/>
        <v>197.88125522291989</v>
      </c>
      <c r="X13" s="76">
        <v>478.98131257053399</v>
      </c>
      <c r="Y13" s="76">
        <v>413.53554538691299</v>
      </c>
      <c r="Z13" s="76">
        <f t="shared" si="6"/>
        <v>13.663532473197181</v>
      </c>
      <c r="AA13" s="76">
        <f>K13-K34</f>
        <v>-1.1056153622345022</v>
      </c>
      <c r="AB13" s="81">
        <f t="shared" si="8"/>
        <v>5.5571719522839729</v>
      </c>
      <c r="AC13" s="80">
        <f t="shared" si="9"/>
        <v>4.3933663078265965</v>
      </c>
      <c r="AD13" s="81">
        <f t="shared" si="10"/>
        <v>2.1966831539132983</v>
      </c>
      <c r="AE13">
        <v>0.96</v>
      </c>
      <c r="AF13">
        <v>0.96</v>
      </c>
      <c r="AK13" s="93">
        <v>16.59</v>
      </c>
      <c r="AL13" s="58">
        <v>14.93</v>
      </c>
      <c r="AM13" s="58">
        <v>7.0000000000000007E-2</v>
      </c>
      <c r="AN13" s="104">
        <v>0.04</v>
      </c>
      <c r="AP13" s="100"/>
      <c r="AQ13" s="101">
        <v>6084</v>
      </c>
      <c r="AR13" s="101">
        <v>6126</v>
      </c>
      <c r="AS13" s="101">
        <v>6874</v>
      </c>
      <c r="AT13" s="106">
        <f t="shared" si="11"/>
        <v>11.492580739016589</v>
      </c>
      <c r="AU13" s="101"/>
      <c r="AV13">
        <v>3976</v>
      </c>
      <c r="AW13">
        <v>4035</v>
      </c>
      <c r="AX13" s="101">
        <v>6874</v>
      </c>
      <c r="AY13" s="106">
        <f t="shared" si="12"/>
        <v>42.158859470468428</v>
      </c>
      <c r="AZ13" s="75"/>
      <c r="BA13">
        <v>2675</v>
      </c>
      <c r="BB13">
        <v>2567</v>
      </c>
      <c r="BC13" s="101">
        <v>6874</v>
      </c>
      <c r="BD13" s="75">
        <f t="shared" si="13"/>
        <v>61.085248763456505</v>
      </c>
      <c r="BE13" s="101">
        <v>6</v>
      </c>
      <c r="BF13">
        <v>7</v>
      </c>
      <c r="BG13">
        <v>13.6116062482548</v>
      </c>
      <c r="BH13">
        <v>11.231516389057299</v>
      </c>
      <c r="BI13">
        <v>25.693532091666398</v>
      </c>
      <c r="BJ13">
        <v>28.489649084286</v>
      </c>
    </row>
    <row r="14" spans="1:66" x14ac:dyDescent="0.25">
      <c r="A14" s="9" t="s">
        <v>89</v>
      </c>
      <c r="B14" s="19"/>
      <c r="C14" s="20">
        <f t="shared" ca="1" si="0"/>
        <v>120</v>
      </c>
      <c r="D14" s="20" t="s">
        <v>22</v>
      </c>
      <c r="E14" s="19">
        <v>43717</v>
      </c>
      <c r="F14" s="20" t="s">
        <v>17</v>
      </c>
      <c r="G14" s="20" t="s">
        <v>18</v>
      </c>
      <c r="H14" s="21">
        <v>0.12634684866611498</v>
      </c>
      <c r="I14" s="22">
        <v>27.156133490950758</v>
      </c>
      <c r="J14" s="22">
        <v>414.47623150232096</v>
      </c>
      <c r="K14" s="22">
        <f t="shared" si="14"/>
        <v>17.377654662973228</v>
      </c>
      <c r="L14" s="22">
        <f t="shared" si="15"/>
        <v>6.9067405355494031</v>
      </c>
      <c r="M14" s="22">
        <f t="shared" si="16"/>
        <v>77.229916897506925</v>
      </c>
      <c r="N14" s="14"/>
      <c r="O14" s="96">
        <v>1.5</v>
      </c>
      <c r="P14" s="23" t="s">
        <v>19</v>
      </c>
      <c r="Q14" s="23" t="s">
        <v>19</v>
      </c>
      <c r="R14" s="80">
        <v>351.37157615367499</v>
      </c>
      <c r="S14" s="76">
        <v>331.23329298771603</v>
      </c>
      <c r="T14" s="76">
        <f t="shared" si="4"/>
        <v>20.138283165958967</v>
      </c>
      <c r="U14" s="76">
        <v>2090.8271380942601</v>
      </c>
      <c r="V14" s="76">
        <v>1818.87739633518</v>
      </c>
      <c r="W14" s="76">
        <f t="shared" si="5"/>
        <v>271.9497417590801</v>
      </c>
      <c r="X14" s="76">
        <v>474.90903249004703</v>
      </c>
      <c r="Y14" s="76">
        <v>444.14307715567901</v>
      </c>
      <c r="Z14" s="76">
        <f t="shared" si="6"/>
        <v>6.4782838879807576</v>
      </c>
      <c r="AA14" s="76">
        <f t="shared" si="7"/>
        <v>5.5586334256694414</v>
      </c>
      <c r="AB14" s="81">
        <f t="shared" si="8"/>
        <v>14.598337950138507</v>
      </c>
      <c r="AC14" s="80">
        <f t="shared" si="9"/>
        <v>1.3665743305632532</v>
      </c>
      <c r="AD14" s="81">
        <f t="shared" si="10"/>
        <v>6.2234533702677766</v>
      </c>
      <c r="AE14">
        <v>0.85</v>
      </c>
      <c r="AF14">
        <v>0.92</v>
      </c>
      <c r="AK14" s="93">
        <v>26.16</v>
      </c>
      <c r="AL14" s="58">
        <v>13.3</v>
      </c>
      <c r="AM14" s="58">
        <v>0.13</v>
      </c>
      <c r="AN14" s="104">
        <v>0.03</v>
      </c>
      <c r="AP14" s="100"/>
      <c r="AQ14" s="101">
        <v>3939</v>
      </c>
      <c r="AR14" s="101">
        <v>4285</v>
      </c>
      <c r="AS14" s="101">
        <v>5415</v>
      </c>
      <c r="AT14" s="106">
        <f t="shared" si="11"/>
        <v>27.257617728531855</v>
      </c>
      <c r="AU14" s="101"/>
      <c r="AV14">
        <v>2951</v>
      </c>
      <c r="AW14">
        <v>3076</v>
      </c>
      <c r="AX14" s="101">
        <v>5415</v>
      </c>
      <c r="AY14" s="106">
        <f t="shared" si="12"/>
        <v>45.503231763619574</v>
      </c>
      <c r="AZ14" s="75"/>
      <c r="BA14">
        <v>2763</v>
      </c>
      <c r="BB14">
        <v>2543</v>
      </c>
      <c r="BC14" s="101">
        <v>5415</v>
      </c>
      <c r="BD14" s="75">
        <f t="shared" si="13"/>
        <v>48.97506925207756</v>
      </c>
      <c r="BE14" s="101">
        <v>6</v>
      </c>
      <c r="BF14">
        <v>7</v>
      </c>
      <c r="BG14">
        <v>9.1491671517485305</v>
      </c>
      <c r="BH14">
        <v>7.3298462699235998</v>
      </c>
      <c r="BI14">
        <v>6.8986589352079699</v>
      </c>
      <c r="BJ14">
        <v>7.1541288853558802</v>
      </c>
    </row>
    <row r="15" spans="1:66" x14ac:dyDescent="0.25">
      <c r="A15" s="18" t="s">
        <v>90</v>
      </c>
      <c r="B15" s="19"/>
      <c r="C15" s="20">
        <f t="shared" ca="1" si="0"/>
        <v>120</v>
      </c>
      <c r="D15" s="20" t="s">
        <v>22</v>
      </c>
      <c r="E15" s="19">
        <v>43717</v>
      </c>
      <c r="F15" s="20" t="s">
        <v>17</v>
      </c>
      <c r="G15" s="20" t="s">
        <v>18</v>
      </c>
      <c r="H15" s="71">
        <v>0.13859010069412533</v>
      </c>
      <c r="I15" s="22">
        <v>16.952449499292285</v>
      </c>
      <c r="J15" s="22">
        <v>456.87043495159645</v>
      </c>
      <c r="K15" s="22">
        <f t="shared" si="14"/>
        <v>16.600265604249671</v>
      </c>
      <c r="L15" s="22">
        <f t="shared" si="15"/>
        <v>7.6494023904382402</v>
      </c>
      <c r="M15" s="22">
        <f t="shared" si="16"/>
        <v>79.521912350597603</v>
      </c>
      <c r="N15" s="14"/>
      <c r="O15" s="96">
        <v>1.5</v>
      </c>
      <c r="P15" s="16" t="s">
        <v>19</v>
      </c>
      <c r="Q15" s="16" t="s">
        <v>19</v>
      </c>
      <c r="R15" s="80">
        <v>321.10716594522501</v>
      </c>
      <c r="S15" s="76">
        <v>294.46713586951398</v>
      </c>
      <c r="T15" s="76">
        <f t="shared" si="4"/>
        <v>26.640030075711024</v>
      </c>
      <c r="U15" s="76">
        <v>1840.2480715854299</v>
      </c>
      <c r="V15" s="76">
        <v>1600.40739810426</v>
      </c>
      <c r="W15" s="76">
        <f t="shared" si="5"/>
        <v>239.84067348116992</v>
      </c>
      <c r="X15" s="76">
        <v>669.82193210601304</v>
      </c>
      <c r="Y15" s="76">
        <v>590.23608495669498</v>
      </c>
      <c r="Z15" s="76">
        <f t="shared" si="6"/>
        <v>11.881642468631792</v>
      </c>
      <c r="AA15" s="76">
        <f t="shared" si="7"/>
        <v>7.1447543160690543</v>
      </c>
      <c r="AB15" s="81">
        <f t="shared" si="8"/>
        <v>13.027888446215144</v>
      </c>
      <c r="AC15" s="80">
        <f t="shared" si="9"/>
        <v>1.3280212483399652</v>
      </c>
      <c r="AD15" s="81">
        <f t="shared" si="10"/>
        <v>6.9853917662682576</v>
      </c>
      <c r="AE15">
        <v>0.88</v>
      </c>
      <c r="AF15">
        <v>0.95</v>
      </c>
      <c r="AK15" s="93">
        <v>16.079999999999998</v>
      </c>
      <c r="AL15" s="58">
        <v>8.51</v>
      </c>
      <c r="AM15" s="58">
        <v>0.14000000000000001</v>
      </c>
      <c r="AN15" s="104">
        <v>0.05</v>
      </c>
      <c r="AP15" s="100"/>
      <c r="AQ15" s="101">
        <v>2832</v>
      </c>
      <c r="AR15" s="101">
        <v>3094</v>
      </c>
      <c r="AS15" s="101">
        <v>3765</v>
      </c>
      <c r="AT15" s="106">
        <f t="shared" si="11"/>
        <v>24.7808764940239</v>
      </c>
      <c r="AU15" s="101"/>
      <c r="AV15">
        <v>2109</v>
      </c>
      <c r="AW15">
        <v>2077</v>
      </c>
      <c r="AX15" s="101">
        <v>3765</v>
      </c>
      <c r="AY15" s="106">
        <f t="shared" si="12"/>
        <v>43.984063745019917</v>
      </c>
      <c r="AZ15" s="75"/>
      <c r="BA15">
        <v>1877</v>
      </c>
      <c r="BB15">
        <v>1694</v>
      </c>
      <c r="BC15" s="101">
        <v>3765</v>
      </c>
      <c r="BD15" s="75">
        <f t="shared" si="13"/>
        <v>50.146082337317395</v>
      </c>
      <c r="BE15" s="101">
        <v>6</v>
      </c>
      <c r="BF15">
        <v>7</v>
      </c>
      <c r="BG15">
        <v>5.9236935618729101</v>
      </c>
      <c r="BH15">
        <v>4.2634227851485598</v>
      </c>
      <c r="BI15">
        <v>5.8905204849497999</v>
      </c>
      <c r="BJ15">
        <v>5.2128745500547904</v>
      </c>
    </row>
    <row r="16" spans="1:66" x14ac:dyDescent="0.25">
      <c r="A16" s="18" t="s">
        <v>91</v>
      </c>
      <c r="B16" s="10"/>
      <c r="C16" s="11">
        <f t="shared" ca="1" si="0"/>
        <v>120</v>
      </c>
      <c r="D16" s="11" t="s">
        <v>22</v>
      </c>
      <c r="E16" s="10">
        <v>43718</v>
      </c>
      <c r="F16" s="11" t="s">
        <v>17</v>
      </c>
      <c r="G16" s="11" t="s">
        <v>18</v>
      </c>
      <c r="H16" s="12">
        <v>0.22816752322470824</v>
      </c>
      <c r="I16" s="13">
        <v>27.791793949999999</v>
      </c>
      <c r="J16" s="13">
        <v>339.21766800615598</v>
      </c>
      <c r="K16" s="13">
        <f t="shared" si="14"/>
        <v>11.213260899846773</v>
      </c>
      <c r="L16" s="13">
        <f t="shared" si="15"/>
        <v>5.2096392255188704</v>
      </c>
      <c r="M16" s="13">
        <f t="shared" si="16"/>
        <v>84.022844407299061</v>
      </c>
      <c r="N16" s="14"/>
      <c r="O16" s="96">
        <v>1.5</v>
      </c>
      <c r="P16" s="16" t="s">
        <v>19</v>
      </c>
      <c r="Q16" s="16" t="s">
        <v>19</v>
      </c>
      <c r="R16" s="80">
        <v>311.927951480167</v>
      </c>
      <c r="S16" s="76">
        <v>294.99962010020698</v>
      </c>
      <c r="T16" s="76">
        <f t="shared" si="4"/>
        <v>16.928331379960014</v>
      </c>
      <c r="U16" s="76">
        <v>1503.75196515333</v>
      </c>
      <c r="V16" s="76">
        <v>1375.4058693085301</v>
      </c>
      <c r="W16" s="76">
        <f t="shared" si="5"/>
        <v>128.34609584479995</v>
      </c>
      <c r="X16" s="76">
        <v>383.86254828501097</v>
      </c>
      <c r="Y16" s="76">
        <v>335.16451336700499</v>
      </c>
      <c r="Z16" s="76">
        <f t="shared" si="6"/>
        <v>12.686320959305617</v>
      </c>
      <c r="AA16" s="76">
        <f t="shared" si="7"/>
        <v>4.2206435436690271</v>
      </c>
      <c r="AB16" s="81">
        <f t="shared" si="8"/>
        <v>9.1029391280122596</v>
      </c>
      <c r="AC16" s="80">
        <f t="shared" si="9"/>
        <v>3.3709430282769119</v>
      </c>
      <c r="AD16" s="81">
        <f t="shared" si="10"/>
        <v>3.5241677113804144</v>
      </c>
      <c r="AE16">
        <v>0.87</v>
      </c>
      <c r="AF16">
        <v>0.94</v>
      </c>
      <c r="AK16" s="93">
        <v>25</v>
      </c>
      <c r="AL16" s="58">
        <v>16.420000000000002</v>
      </c>
      <c r="AM16" s="58">
        <v>0.23</v>
      </c>
      <c r="AN16" s="104">
        <v>0.06</v>
      </c>
      <c r="AP16" s="100"/>
      <c r="AQ16" s="101">
        <v>5750</v>
      </c>
      <c r="AR16" s="101">
        <v>6151</v>
      </c>
      <c r="AS16" s="101">
        <v>7179</v>
      </c>
      <c r="AT16" s="106">
        <f t="shared" si="11"/>
        <v>19.905279286808749</v>
      </c>
      <c r="AU16" s="101"/>
      <c r="AV16">
        <v>4030</v>
      </c>
      <c r="AW16">
        <v>4174</v>
      </c>
      <c r="AX16" s="101">
        <v>7179</v>
      </c>
      <c r="AY16" s="106">
        <f t="shared" si="12"/>
        <v>43.864047917537263</v>
      </c>
      <c r="AZ16" s="75"/>
      <c r="BA16">
        <v>3268</v>
      </c>
      <c r="BB16">
        <v>2881</v>
      </c>
      <c r="BC16" s="101">
        <v>7179</v>
      </c>
      <c r="BD16" s="75">
        <f t="shared" si="13"/>
        <v>54.478339601615822</v>
      </c>
      <c r="BE16" s="101">
        <v>5</v>
      </c>
      <c r="BF16">
        <v>7</v>
      </c>
      <c r="BG16">
        <v>8.2949951764744991</v>
      </c>
      <c r="BH16">
        <v>5.9583571209511801</v>
      </c>
      <c r="BI16">
        <v>7.4226031672107702</v>
      </c>
      <c r="BJ16">
        <v>5.4566428790488004</v>
      </c>
    </row>
    <row r="17" spans="1:66" x14ac:dyDescent="0.25">
      <c r="A17" s="9" t="s">
        <v>92</v>
      </c>
      <c r="B17" s="10"/>
      <c r="C17" s="11">
        <f t="shared" ca="1" si="0"/>
        <v>120</v>
      </c>
      <c r="D17" s="11" t="s">
        <v>16</v>
      </c>
      <c r="E17" s="10">
        <v>43718</v>
      </c>
      <c r="F17" s="11" t="s">
        <v>17</v>
      </c>
      <c r="G17" s="26" t="s">
        <v>18</v>
      </c>
      <c r="H17" s="12">
        <v>0.10111053216261734</v>
      </c>
      <c r="I17" s="13">
        <v>26.817198530545056</v>
      </c>
      <c r="J17" s="13">
        <v>185.4327620356118</v>
      </c>
      <c r="K17" s="13">
        <f t="shared" si="14"/>
        <v>8.8150289017341095</v>
      </c>
      <c r="L17" s="13">
        <f t="shared" si="15"/>
        <v>2.4084778420038475</v>
      </c>
      <c r="M17" s="13">
        <f t="shared" si="16"/>
        <v>88.776493256262043</v>
      </c>
      <c r="N17" s="14"/>
      <c r="O17" s="96">
        <v>1.5</v>
      </c>
      <c r="P17" s="16" t="s">
        <v>19</v>
      </c>
      <c r="Q17" s="16" t="s">
        <v>19</v>
      </c>
      <c r="R17" s="80">
        <v>309.29654364055</v>
      </c>
      <c r="S17" s="76">
        <v>281.60510161715001</v>
      </c>
      <c r="T17" s="76">
        <f t="shared" si="4"/>
        <v>27.691442023399986</v>
      </c>
      <c r="U17" s="76">
        <v>1902.8559676134</v>
      </c>
      <c r="V17" s="76">
        <v>1673.71300785156</v>
      </c>
      <c r="W17" s="76">
        <f t="shared" si="5"/>
        <v>229.14295976184007</v>
      </c>
      <c r="X17" s="76">
        <v>668.68348243985997</v>
      </c>
      <c r="Y17" s="76">
        <v>530.50705844049105</v>
      </c>
      <c r="Z17" s="76">
        <f t="shared" si="6"/>
        <v>20.663950527863715</v>
      </c>
      <c r="AA17" s="76">
        <f t="shared" si="7"/>
        <v>5.6599229287090651</v>
      </c>
      <c r="AB17" s="81">
        <f t="shared" si="8"/>
        <v>5.9850674373795769</v>
      </c>
      <c r="AC17" s="80">
        <f t="shared" si="9"/>
        <v>-0.98747591522158018</v>
      </c>
      <c r="AD17" s="81">
        <f t="shared" si="10"/>
        <v>2.9022157996146376</v>
      </c>
      <c r="AE17">
        <v>0.92</v>
      </c>
      <c r="AF17">
        <v>0.96</v>
      </c>
      <c r="AK17" s="93">
        <v>23.15</v>
      </c>
      <c r="AL17" s="58">
        <v>18.16</v>
      </c>
      <c r="AM17" s="58">
        <v>0.1</v>
      </c>
      <c r="AN17" s="104">
        <v>0.03</v>
      </c>
      <c r="AP17" s="100"/>
      <c r="AQ17" s="101">
        <v>3361</v>
      </c>
      <c r="AR17" s="101">
        <v>3829</v>
      </c>
      <c r="AS17" s="101">
        <v>4152</v>
      </c>
      <c r="AT17" s="106">
        <f t="shared" si="11"/>
        <v>19.051059730250486</v>
      </c>
      <c r="AU17" s="101"/>
      <c r="AV17">
        <v>2321</v>
      </c>
      <c r="AW17">
        <v>2560</v>
      </c>
      <c r="AX17" s="101">
        <v>4152</v>
      </c>
      <c r="AY17" s="106">
        <f t="shared" si="12"/>
        <v>44.099229287090559</v>
      </c>
      <c r="AZ17" s="75"/>
      <c r="BA17">
        <v>1778</v>
      </c>
      <c r="BB17">
        <v>1495</v>
      </c>
      <c r="BC17" s="101">
        <v>4152</v>
      </c>
      <c r="BD17" s="75">
        <f t="shared" si="13"/>
        <v>57.177263969171484</v>
      </c>
      <c r="BE17" s="101">
        <v>6</v>
      </c>
      <c r="BF17">
        <v>7</v>
      </c>
      <c r="BG17">
        <v>16.052937938072301</v>
      </c>
      <c r="BH17">
        <v>13.822511707514201</v>
      </c>
      <c r="BI17">
        <v>14.656240805889199</v>
      </c>
      <c r="BJ17">
        <v>12.1849576347379</v>
      </c>
    </row>
    <row r="18" spans="1:66" x14ac:dyDescent="0.25">
      <c r="A18" s="18" t="s">
        <v>93</v>
      </c>
      <c r="B18" s="10"/>
      <c r="C18" s="11">
        <f t="shared" ca="1" si="0"/>
        <v>120</v>
      </c>
      <c r="D18" s="11" t="s">
        <v>22</v>
      </c>
      <c r="E18" s="10">
        <v>43718</v>
      </c>
      <c r="F18" s="11" t="s">
        <v>17</v>
      </c>
      <c r="G18" s="26" t="s">
        <v>18</v>
      </c>
      <c r="H18" s="12">
        <v>8.1695623627436445E-2</v>
      </c>
      <c r="I18" s="13">
        <v>21.968198695560297</v>
      </c>
      <c r="J18" s="13">
        <v>497.4256313103902</v>
      </c>
      <c r="K18" s="13">
        <f t="shared" si="14"/>
        <v>8.1476960634726936</v>
      </c>
      <c r="L18" s="13">
        <f t="shared" si="15"/>
        <v>4.0433323161428092</v>
      </c>
      <c r="M18" s="13">
        <f t="shared" si="16"/>
        <v>88.846505950564534</v>
      </c>
      <c r="N18" s="14"/>
      <c r="O18" s="96">
        <v>1.5</v>
      </c>
      <c r="P18" s="16" t="s">
        <v>19</v>
      </c>
      <c r="Q18" s="16" t="s">
        <v>19</v>
      </c>
      <c r="R18" s="80">
        <v>403.89201511957702</v>
      </c>
      <c r="S18" s="76">
        <v>377.09618549054898</v>
      </c>
      <c r="T18" s="76">
        <f t="shared" si="4"/>
        <v>26.795829629028049</v>
      </c>
      <c r="U18" s="76">
        <v>2094.99787325335</v>
      </c>
      <c r="V18" s="76">
        <v>1761.62725863327</v>
      </c>
      <c r="W18" s="76">
        <f t="shared" si="5"/>
        <v>333.37061462008</v>
      </c>
      <c r="X18" s="76">
        <v>532.35598405043402</v>
      </c>
      <c r="Y18" s="76">
        <v>481.40974620484201</v>
      </c>
      <c r="Z18" s="76">
        <f t="shared" si="6"/>
        <v>9.5699568281297829</v>
      </c>
      <c r="AA18" s="76">
        <f t="shared" si="7"/>
        <v>3.5245651510527978</v>
      </c>
      <c r="AB18" s="81">
        <f t="shared" si="8"/>
        <v>6.3854134879462947</v>
      </c>
      <c r="AC18" s="80">
        <f t="shared" si="9"/>
        <v>0.68660360085443983</v>
      </c>
      <c r="AD18" s="81">
        <f t="shared" si="10"/>
        <v>3.7000305157155893</v>
      </c>
      <c r="AE18">
        <v>0.92</v>
      </c>
      <c r="AF18">
        <v>0.96</v>
      </c>
      <c r="AK18" s="93">
        <v>19.350000000000001</v>
      </c>
      <c r="AL18" s="58">
        <v>12.48</v>
      </c>
      <c r="AM18" s="58">
        <v>0.08</v>
      </c>
      <c r="AN18" s="104">
        <v>0.03</v>
      </c>
      <c r="AP18" s="100"/>
      <c r="AQ18" s="101">
        <v>5334</v>
      </c>
      <c r="AR18" s="101">
        <v>5798</v>
      </c>
      <c r="AS18" s="101">
        <v>6554</v>
      </c>
      <c r="AT18" s="106">
        <f t="shared" si="11"/>
        <v>18.614586512053705</v>
      </c>
      <c r="AU18" s="101"/>
      <c r="AV18">
        <v>3688</v>
      </c>
      <c r="AW18">
        <v>3796</v>
      </c>
      <c r="AX18" s="101">
        <v>6554</v>
      </c>
      <c r="AY18" s="106">
        <f t="shared" si="12"/>
        <v>43.72902044552945</v>
      </c>
      <c r="AZ18" s="75"/>
      <c r="BA18">
        <v>2855</v>
      </c>
      <c r="BB18">
        <v>2542</v>
      </c>
      <c r="BC18" s="101">
        <v>6554</v>
      </c>
      <c r="BD18" s="75">
        <f t="shared" si="13"/>
        <v>56.438815990234971</v>
      </c>
      <c r="BE18" s="101">
        <v>6</v>
      </c>
      <c r="BF18">
        <v>7</v>
      </c>
      <c r="BG18">
        <v>5.2918919780894402</v>
      </c>
      <c r="BH18">
        <v>4.4586121590697996</v>
      </c>
      <c r="BI18">
        <v>7.0479285878180598</v>
      </c>
      <c r="BJ18">
        <v>6.6517356670171397</v>
      </c>
    </row>
    <row r="19" spans="1:66" x14ac:dyDescent="0.25">
      <c r="A19" s="18" t="s">
        <v>94</v>
      </c>
      <c r="B19" s="10"/>
      <c r="C19" s="11">
        <f t="shared" ca="1" si="0"/>
        <v>120</v>
      </c>
      <c r="D19" s="11" t="s">
        <v>22</v>
      </c>
      <c r="E19" s="10">
        <v>43718</v>
      </c>
      <c r="F19" s="11" t="s">
        <v>17</v>
      </c>
      <c r="G19" s="26" t="s">
        <v>18</v>
      </c>
      <c r="H19" s="12">
        <v>0.1024003083692803</v>
      </c>
      <c r="I19" s="13">
        <v>19.839840567813017</v>
      </c>
      <c r="J19" s="13">
        <v>507.96710808771314</v>
      </c>
      <c r="K19" s="13">
        <f t="shared" si="14"/>
        <v>11.336176261549397</v>
      </c>
      <c r="L19" s="13">
        <f t="shared" si="15"/>
        <v>2.7007818052594104</v>
      </c>
      <c r="M19" s="13">
        <f t="shared" si="16"/>
        <v>86.425017768301345</v>
      </c>
      <c r="N19" s="14"/>
      <c r="O19" s="96">
        <v>1.5</v>
      </c>
      <c r="P19" s="16" t="s">
        <v>19</v>
      </c>
      <c r="Q19" s="16" t="s">
        <v>19</v>
      </c>
      <c r="R19" s="80">
        <v>307.85470249073001</v>
      </c>
      <c r="S19" s="76">
        <v>285.92646214931398</v>
      </c>
      <c r="T19" s="76">
        <f t="shared" si="4"/>
        <v>21.928240341416029</v>
      </c>
      <c r="U19" s="76">
        <v>1746.41934142726</v>
      </c>
      <c r="V19" s="76">
        <v>1601.49498721994</v>
      </c>
      <c r="W19" s="76">
        <f t="shared" si="5"/>
        <v>144.92435420731999</v>
      </c>
      <c r="X19" s="76">
        <v>456.01672716215398</v>
      </c>
      <c r="Y19" s="76">
        <v>422.34024412050502</v>
      </c>
      <c r="Z19" s="76">
        <f t="shared" si="6"/>
        <v>7.3849227529923516</v>
      </c>
      <c r="AA19" s="76">
        <f t="shared" si="7"/>
        <v>4.708599857853585</v>
      </c>
      <c r="AB19" s="81">
        <f t="shared" si="8"/>
        <v>8.9818763326226048</v>
      </c>
      <c r="AC19" s="80">
        <f t="shared" si="9"/>
        <v>1.1194029850746148</v>
      </c>
      <c r="AD19" s="81">
        <f t="shared" si="10"/>
        <v>2.141080312722103</v>
      </c>
      <c r="AE19">
        <v>0.92</v>
      </c>
      <c r="AF19">
        <v>0.98</v>
      </c>
      <c r="AK19" s="93">
        <v>17.61</v>
      </c>
      <c r="AL19" s="58">
        <v>11.96</v>
      </c>
      <c r="AM19" s="58">
        <v>0.1</v>
      </c>
      <c r="AN19" s="104">
        <v>0.04</v>
      </c>
      <c r="AP19" s="100"/>
      <c r="AQ19" s="101">
        <v>4541</v>
      </c>
      <c r="AR19" s="101">
        <v>4835</v>
      </c>
      <c r="AS19" s="101">
        <v>5628</v>
      </c>
      <c r="AT19" s="106">
        <f t="shared" si="11"/>
        <v>19.314143567874908</v>
      </c>
      <c r="AU19" s="101"/>
      <c r="AV19">
        <v>3190</v>
      </c>
      <c r="AW19">
        <v>3205</v>
      </c>
      <c r="AX19" s="101">
        <v>5628</v>
      </c>
      <c r="AY19" s="106">
        <f t="shared" si="12"/>
        <v>43.319118692253021</v>
      </c>
      <c r="AZ19" s="75"/>
      <c r="BA19">
        <v>2509</v>
      </c>
      <c r="BB19">
        <v>2238</v>
      </c>
      <c r="BC19" s="101">
        <v>5628</v>
      </c>
      <c r="BD19" s="75">
        <f t="shared" si="13"/>
        <v>55.419331911869229</v>
      </c>
      <c r="BE19" s="101">
        <v>6</v>
      </c>
      <c r="BF19">
        <v>6</v>
      </c>
      <c r="BG19">
        <v>7.2232732931886696</v>
      </c>
      <c r="BH19">
        <v>5.63290535940083</v>
      </c>
      <c r="BI19">
        <v>7.7313302873739698</v>
      </c>
      <c r="BJ19">
        <v>7.8624362555059797</v>
      </c>
    </row>
    <row r="20" spans="1:66" ht="16.5" thickBot="1" x14ac:dyDescent="0.3">
      <c r="A20" s="9" t="s">
        <v>95</v>
      </c>
      <c r="B20" s="10"/>
      <c r="C20" s="11">
        <f t="shared" ca="1" si="0"/>
        <v>120</v>
      </c>
      <c r="D20" s="11" t="s">
        <v>16</v>
      </c>
      <c r="E20" s="10">
        <v>43718</v>
      </c>
      <c r="F20" s="11" t="s">
        <v>17</v>
      </c>
      <c r="G20" s="26" t="s">
        <v>18</v>
      </c>
      <c r="H20" s="12">
        <v>0.15105273626033444</v>
      </c>
      <c r="I20" s="13">
        <v>25.532520558470619</v>
      </c>
      <c r="J20" s="13">
        <v>426.83081229999999</v>
      </c>
      <c r="K20" s="13">
        <f t="shared" si="14"/>
        <v>7.8500292911540726</v>
      </c>
      <c r="L20" s="13">
        <f t="shared" si="15"/>
        <v>1.816051552431162</v>
      </c>
      <c r="M20" s="13">
        <f t="shared" si="16"/>
        <v>91.886350322202688</v>
      </c>
      <c r="N20" s="14"/>
      <c r="O20" s="96">
        <v>1.5</v>
      </c>
      <c r="P20" s="16" t="s">
        <v>19</v>
      </c>
      <c r="Q20" s="16" t="s">
        <v>19</v>
      </c>
      <c r="R20" s="82">
        <v>355.565278658198</v>
      </c>
      <c r="S20" s="83">
        <v>335.969302577934</v>
      </c>
      <c r="T20" s="83">
        <f t="shared" si="4"/>
        <v>19.595976080263995</v>
      </c>
      <c r="U20" s="83">
        <v>1873.78740983033</v>
      </c>
      <c r="V20" s="83">
        <v>1748.6702396231799</v>
      </c>
      <c r="W20" s="83">
        <f t="shared" si="5"/>
        <v>125.11717020715014</v>
      </c>
      <c r="X20" s="83">
        <v>504.223889906382</v>
      </c>
      <c r="Y20" s="83">
        <v>456.99313065082799</v>
      </c>
      <c r="Z20" s="83">
        <f t="shared" si="6"/>
        <v>9.367021317518935</v>
      </c>
      <c r="AA20" s="76">
        <f t="shared" si="7"/>
        <v>2.811950790861161</v>
      </c>
      <c r="AB20" s="81">
        <f t="shared" si="8"/>
        <v>6.4440538957234921</v>
      </c>
      <c r="AC20" s="80">
        <f t="shared" si="9"/>
        <v>1.816051552431162</v>
      </c>
      <c r="AD20" s="84">
        <f t="shared" si="10"/>
        <v>0.908025776215581</v>
      </c>
      <c r="AE20">
        <v>0.96</v>
      </c>
      <c r="AF20">
        <v>0.98</v>
      </c>
      <c r="AK20" s="94">
        <v>22.07</v>
      </c>
      <c r="AL20" s="99">
        <v>15.97</v>
      </c>
      <c r="AM20" s="99">
        <v>0.15</v>
      </c>
      <c r="AN20" s="105">
        <v>7.0000000000000007E-2</v>
      </c>
      <c r="AP20" s="100"/>
      <c r="AQ20" s="101">
        <v>5578</v>
      </c>
      <c r="AR20" s="101">
        <v>6265</v>
      </c>
      <c r="AS20" s="101">
        <v>6828</v>
      </c>
      <c r="AT20" s="106">
        <f t="shared" si="11"/>
        <v>18.306971294669012</v>
      </c>
      <c r="AU20" s="101"/>
      <c r="AV20">
        <v>3764</v>
      </c>
      <c r="AW20" s="107">
        <v>3974</v>
      </c>
      <c r="AX20" s="101">
        <v>6828</v>
      </c>
      <c r="AY20" s="106">
        <f t="shared" si="12"/>
        <v>44.874048037492678</v>
      </c>
      <c r="AZ20" s="75"/>
      <c r="BA20">
        <v>3035</v>
      </c>
      <c r="BB20">
        <v>2673</v>
      </c>
      <c r="BC20" s="101">
        <v>6828</v>
      </c>
      <c r="BD20" s="75">
        <f t="shared" si="13"/>
        <v>55.55067369654364</v>
      </c>
      <c r="BE20" s="101">
        <v>5</v>
      </c>
      <c r="BF20">
        <v>6</v>
      </c>
      <c r="BG20">
        <v>6.6224314304192902</v>
      </c>
      <c r="BH20">
        <v>5.2414787513795602</v>
      </c>
      <c r="BI20">
        <v>7.0959416411094303</v>
      </c>
      <c r="BJ20">
        <v>5.8980469403200297</v>
      </c>
    </row>
    <row r="21" spans="1:66" ht="16.5" thickBot="1" x14ac:dyDescent="0.3">
      <c r="A21" s="27" t="s">
        <v>24</v>
      </c>
      <c r="B21" s="28"/>
      <c r="C21" s="28"/>
      <c r="D21" s="28"/>
      <c r="E21" s="28"/>
      <c r="F21" s="28"/>
      <c r="G21" s="28"/>
      <c r="H21" s="3">
        <f>AVERAGE(H2:H20)</f>
        <v>0.14797881036756211</v>
      </c>
      <c r="I21" s="4">
        <f>AVERAGE(I2:I20)</f>
        <v>23.073302799785363</v>
      </c>
      <c r="J21" s="4">
        <f t="shared" ref="J21:M21" si="17">AVERAGE(J2:J20)</f>
        <v>339.63403446441947</v>
      </c>
      <c r="K21" s="4">
        <f t="shared" si="17"/>
        <v>10.199054061168312</v>
      </c>
      <c r="L21" s="4">
        <f t="shared" si="17"/>
        <v>5.1294956241382215</v>
      </c>
      <c r="M21" s="4">
        <f t="shared" si="17"/>
        <v>86.309050085984552</v>
      </c>
      <c r="N21" s="5"/>
      <c r="O21" s="29"/>
      <c r="P21" s="23"/>
      <c r="R21" s="82">
        <f>AVERAGE(R2:R20)</f>
        <v>346.3148679295744</v>
      </c>
      <c r="S21" s="83">
        <f t="shared" ref="S21:Z21" si="18">AVERAGE(S2:S20)</f>
        <v>323.61725792219386</v>
      </c>
      <c r="T21" s="83">
        <f t="shared" si="18"/>
        <v>22.697610007380529</v>
      </c>
      <c r="U21" s="83">
        <f t="shared" si="18"/>
        <v>1252.1902670307652</v>
      </c>
      <c r="V21" s="83">
        <f t="shared" si="18"/>
        <v>1102.0524569023348</v>
      </c>
      <c r="W21" s="83">
        <f t="shared" si="18"/>
        <v>150.13781012843037</v>
      </c>
      <c r="X21" s="83">
        <f t="shared" si="18"/>
        <v>515.31965027246713</v>
      </c>
      <c r="Y21" s="83">
        <f t="shared" si="18"/>
        <v>448.01873514117113</v>
      </c>
      <c r="Z21" s="83">
        <f t="shared" si="18"/>
        <v>13.209907463411778</v>
      </c>
      <c r="AA21" s="92" t="s">
        <v>49</v>
      </c>
      <c r="AB21" s="77">
        <f>AVERAGE(AB2:AB20)</f>
        <v>7.857964859022462</v>
      </c>
      <c r="AC21" s="89">
        <f>AVERAGE(AD2:AD20)</f>
        <v>4.2198295789914342</v>
      </c>
      <c r="AE21" s="97">
        <f>AVERAGE(AE2:AE19)</f>
        <v>0.90166666666666673</v>
      </c>
      <c r="AF21" s="97">
        <f>AVERAGE(AF2:AF19)</f>
        <v>0.93666666666666687</v>
      </c>
      <c r="AK21" s="75">
        <f>AVERAGE(AK2:AK20)</f>
        <v>20.291578947368421</v>
      </c>
      <c r="AL21" s="75">
        <f t="shared" ref="AL21:AN21" si="19">AVERAGE(AL2:AL20)</f>
        <v>13.833684210526314</v>
      </c>
      <c r="AM21" s="75">
        <f t="shared" si="19"/>
        <v>0.14947368421052634</v>
      </c>
      <c r="AN21" s="75">
        <f t="shared" si="19"/>
        <v>5.4210526315789487E-2</v>
      </c>
      <c r="AP21" s="100"/>
      <c r="AQ21" s="101"/>
      <c r="AR21" s="101"/>
      <c r="AS21" s="101"/>
      <c r="AT21" s="106"/>
      <c r="AU21" s="101"/>
      <c r="AV21" s="101"/>
      <c r="AW21" s="101"/>
      <c r="AX21" s="101"/>
      <c r="AY21" s="108">
        <f>AVERAGE(AY2:AY20)</f>
        <v>43.524411797215855</v>
      </c>
      <c r="BD21" s="109">
        <f>AVERAGE(BD2:BD20)</f>
        <v>55.71853086824467</v>
      </c>
      <c r="BG21" s="111">
        <f>AVERAGE(BG2:BG19)</f>
        <v>10.69012703613587</v>
      </c>
      <c r="BH21" s="112">
        <f>AVERAGE(BH2:BH19)</f>
        <v>8.354827819212975</v>
      </c>
      <c r="BI21" s="112">
        <f>AVERAGE(BI2:BI19)</f>
        <v>11.841126153628018</v>
      </c>
      <c r="BJ21" s="113">
        <f>AVERAGE(BJ2:BJ19)</f>
        <v>11.152533840089736</v>
      </c>
    </row>
    <row r="22" spans="1:66" ht="16.5" thickBot="1" x14ac:dyDescent="0.3">
      <c r="A22" s="30"/>
      <c r="B22" s="31"/>
      <c r="C22" s="31"/>
      <c r="D22" s="31"/>
      <c r="E22" s="31"/>
      <c r="F22" s="31"/>
      <c r="G22" s="31"/>
      <c r="H22" s="32"/>
      <c r="I22" s="33"/>
      <c r="J22" s="33"/>
      <c r="K22" s="33"/>
      <c r="L22" s="33"/>
      <c r="M22" s="33"/>
      <c r="N22" s="34"/>
      <c r="O22" s="15"/>
      <c r="P22" s="23"/>
      <c r="R22" s="85"/>
      <c r="S22" s="85"/>
      <c r="T22" s="85"/>
      <c r="U22" s="85"/>
      <c r="V22" s="85"/>
      <c r="W22" s="85"/>
      <c r="X22" s="85"/>
      <c r="Y22" s="85"/>
      <c r="Z22" s="86"/>
      <c r="AA22" s="93" t="s">
        <v>50</v>
      </c>
      <c r="AB22" s="80">
        <f>AVERAGE(AA2:AA20)</f>
        <v>4.6821784042917001</v>
      </c>
      <c r="AC22" s="91">
        <f>AVERAGE(AC2:AC20)</f>
        <v>1.8193320902935726</v>
      </c>
      <c r="AP22" s="100"/>
      <c r="AQ22" s="101"/>
      <c r="AR22" s="101"/>
      <c r="AS22" s="101"/>
      <c r="AT22" s="106"/>
      <c r="AU22" s="101"/>
      <c r="AV22" s="101"/>
      <c r="AW22" s="101"/>
      <c r="AX22" s="101"/>
      <c r="AY22" s="106"/>
      <c r="BD22" s="75"/>
    </row>
    <row r="23" spans="1:66" x14ac:dyDescent="0.25">
      <c r="A23" s="9" t="s">
        <v>77</v>
      </c>
      <c r="B23" s="16"/>
      <c r="C23" s="16"/>
      <c r="D23" s="16"/>
      <c r="E23" s="16"/>
      <c r="F23" s="16"/>
      <c r="G23" s="16"/>
      <c r="H23" s="35">
        <v>0.12600567517963709</v>
      </c>
      <c r="I23" s="36">
        <v>17.33639678589147</v>
      </c>
      <c r="J23" s="36">
        <v>117.32653524797128</v>
      </c>
      <c r="K23" s="36">
        <f>100-(100*L44/O44)</f>
        <v>5.6412258442318972</v>
      </c>
      <c r="L23" s="36">
        <f>100-(100*M44/O44)</f>
        <v>3.7868436463009942</v>
      </c>
      <c r="M23" s="36">
        <f>100*N44/O44</f>
        <v>90.571930509467109</v>
      </c>
      <c r="N23" s="34"/>
      <c r="O23" s="15">
        <v>3</v>
      </c>
      <c r="P23" s="23"/>
      <c r="Q23" s="17"/>
      <c r="R23" s="80">
        <v>217.88600694961701</v>
      </c>
      <c r="S23" s="76">
        <v>200.726718487461</v>
      </c>
      <c r="T23" s="76">
        <f>R23-S23</f>
        <v>17.159288462156013</v>
      </c>
      <c r="U23" s="76">
        <v>245.703142265737</v>
      </c>
      <c r="V23" s="76">
        <v>218.45730965758699</v>
      </c>
      <c r="W23" s="76">
        <f>U23-V23</f>
        <v>27.24583260815001</v>
      </c>
      <c r="X23" s="76">
        <v>245.703142265737</v>
      </c>
      <c r="Y23" s="76">
        <v>218.45730965758699</v>
      </c>
      <c r="Z23" s="76">
        <f>100*(X23-Y23)/X23</f>
        <v>11.088923143963148</v>
      </c>
      <c r="AA23" s="58" t="s">
        <v>47</v>
      </c>
      <c r="AB23" s="88">
        <f>STDEV(AA2:AA20)</f>
        <v>3.5209184801155011</v>
      </c>
      <c r="AC23" s="90">
        <f>STDEV(AC2:AC21)</f>
        <v>3.5474085792221404</v>
      </c>
      <c r="AK23" s="92">
        <v>13.67</v>
      </c>
      <c r="AL23" s="102">
        <v>14.48</v>
      </c>
      <c r="AM23" s="102">
        <v>0.12</v>
      </c>
      <c r="AN23" s="103">
        <v>0.05</v>
      </c>
      <c r="AP23" s="100"/>
      <c r="AQ23" s="101"/>
      <c r="AR23" s="101"/>
      <c r="AS23" s="101"/>
      <c r="AT23" s="106">
        <f>100-(100*AR2/AS2)</f>
        <v>14.327542455592422</v>
      </c>
      <c r="AU23" s="101"/>
      <c r="AV23" s="101"/>
      <c r="AW23" s="101"/>
      <c r="AX23" s="101"/>
      <c r="AY23" s="106">
        <f>100-(100*AW2/AX2)</f>
        <v>43.216865118094866</v>
      </c>
      <c r="BD23" s="75">
        <f>100-(100*BB2/BC2)</f>
        <v>60.843255904743316</v>
      </c>
      <c r="BG23">
        <v>10.7365790209553</v>
      </c>
      <c r="BH23">
        <v>7.2974404918752702</v>
      </c>
      <c r="BI23">
        <v>6.4738952873451199</v>
      </c>
      <c r="BJ23">
        <v>9.0336899429073299</v>
      </c>
    </row>
    <row r="24" spans="1:66" x14ac:dyDescent="0.25">
      <c r="A24" s="18" t="s">
        <v>78</v>
      </c>
      <c r="B24" s="26"/>
      <c r="C24" s="26"/>
      <c r="D24" s="26"/>
      <c r="E24" s="26"/>
      <c r="F24" s="26"/>
      <c r="G24" s="26"/>
      <c r="H24" s="69">
        <v>0.25995939543157986</v>
      </c>
      <c r="I24" s="70">
        <v>11.466650772288673</v>
      </c>
      <c r="J24" s="74">
        <v>575.187740473811</v>
      </c>
      <c r="K24" s="70">
        <f t="shared" ref="K24:K31" si="20">100-(100*L45/O45)</f>
        <v>6.6543438077633965</v>
      </c>
      <c r="L24" s="70">
        <f t="shared" ref="L24:L31" si="21">100-(100*M45/O45)</f>
        <v>0</v>
      </c>
      <c r="M24" s="70">
        <f t="shared" ref="M24:M31" si="22">100*N45/O45</f>
        <v>93.345656192236603</v>
      </c>
      <c r="N24" s="34"/>
      <c r="O24" s="37">
        <v>3</v>
      </c>
      <c r="P24" s="23"/>
      <c r="Q24" s="17"/>
      <c r="R24" s="80">
        <v>262.67456184647</v>
      </c>
      <c r="S24" s="76">
        <v>251.26643993575701</v>
      </c>
      <c r="T24" s="76">
        <f t="shared" ref="T24:T41" si="23">R24-S24</f>
        <v>11.408121910712993</v>
      </c>
      <c r="U24" s="76">
        <v>281.14502810728601</v>
      </c>
      <c r="V24" s="76">
        <v>215.76601734217499</v>
      </c>
      <c r="W24" s="76">
        <f t="shared" ref="W24:W41" si="24">U24-V24</f>
        <v>65.379010765111019</v>
      </c>
      <c r="X24" s="76">
        <v>281.14502810728601</v>
      </c>
      <c r="Y24" s="76">
        <v>215.76601734217499</v>
      </c>
      <c r="Z24" s="76">
        <f t="shared" ref="Z24:Z41" si="25">100*(X24-Y24)/X24</f>
        <v>23.254549868889068</v>
      </c>
      <c r="AA24" s="58" t="s">
        <v>52</v>
      </c>
      <c r="AB24" s="80">
        <f>AB22+AB27</f>
        <v>11.583178625318082</v>
      </c>
      <c r="AC24" s="91">
        <f>AC22+AC27</f>
        <v>8.8805292599875525</v>
      </c>
      <c r="AK24" s="93">
        <v>9.08</v>
      </c>
      <c r="AL24" s="58">
        <v>7.97</v>
      </c>
      <c r="AM24" s="58">
        <v>0.25</v>
      </c>
      <c r="AN24" s="104">
        <v>0.15</v>
      </c>
      <c r="AP24" s="100"/>
      <c r="AQ24" s="101"/>
      <c r="AR24" s="101"/>
      <c r="AS24" s="101"/>
      <c r="AT24" s="106">
        <f t="shared" ref="AT24:AT41" si="26">100-(100*AR3/AS3)</f>
        <v>17.39833641404806</v>
      </c>
      <c r="AU24" s="101"/>
      <c r="AV24" s="101"/>
      <c r="AW24" s="101"/>
      <c r="AX24" s="101"/>
      <c r="AY24" s="106">
        <f t="shared" ref="AY24:AY41" si="27">100-(100*AW3/AX3)</f>
        <v>44.708872458410355</v>
      </c>
      <c r="BD24" s="75">
        <f t="shared" ref="BD24:BD41" si="28">100-(100*BB3/BC3)</f>
        <v>58.341035120147872</v>
      </c>
      <c r="BG24">
        <v>15.719376409991</v>
      </c>
      <c r="BH24">
        <v>12.327663667284799</v>
      </c>
      <c r="BI24">
        <v>8.7327975030525202</v>
      </c>
      <c r="BJ24">
        <v>5.48208600333448</v>
      </c>
      <c r="BK24" s="114">
        <v>19.386971227876</v>
      </c>
      <c r="BL24" s="114">
        <v>12.729731996710001</v>
      </c>
      <c r="BM24" s="114">
        <v>10.986838295933699</v>
      </c>
      <c r="BN24" s="114">
        <v>8.4968984380726305</v>
      </c>
    </row>
    <row r="25" spans="1:66" x14ac:dyDescent="0.25">
      <c r="A25" s="18" t="s">
        <v>79</v>
      </c>
      <c r="B25" s="26"/>
      <c r="C25" s="26"/>
      <c r="D25" s="26"/>
      <c r="E25" s="26"/>
      <c r="F25" s="26"/>
      <c r="G25" s="26"/>
      <c r="H25" s="72">
        <v>0.27303532529112234</v>
      </c>
      <c r="I25" s="70">
        <v>11.025183344738556</v>
      </c>
      <c r="J25" s="70">
        <v>212.71379173411634</v>
      </c>
      <c r="K25" s="70">
        <f t="shared" si="20"/>
        <v>8.3622421033412451</v>
      </c>
      <c r="L25" s="70">
        <f t="shared" si="21"/>
        <v>0.25561438743838494</v>
      </c>
      <c r="M25" s="70">
        <f t="shared" si="22"/>
        <v>91.38214350922037</v>
      </c>
      <c r="N25" s="34"/>
      <c r="O25" s="37">
        <v>3</v>
      </c>
      <c r="P25" s="23"/>
      <c r="Q25" s="17"/>
      <c r="R25" s="80">
        <v>214.12295748181401</v>
      </c>
      <c r="S25" s="76">
        <v>203.31908296955299</v>
      </c>
      <c r="T25" s="76">
        <f t="shared" si="23"/>
        <v>10.803874512261018</v>
      </c>
      <c r="U25" s="76">
        <v>232.31996066178201</v>
      </c>
      <c r="V25" s="76">
        <v>180.86745245614</v>
      </c>
      <c r="W25" s="76">
        <f t="shared" si="24"/>
        <v>51.452508205642005</v>
      </c>
      <c r="X25" s="76">
        <v>232.31996066178201</v>
      </c>
      <c r="Y25" s="76">
        <v>180.86745245614</v>
      </c>
      <c r="Z25" s="76">
        <f t="shared" si="25"/>
        <v>22.147261070067081</v>
      </c>
      <c r="AA25" s="58" t="s">
        <v>53</v>
      </c>
      <c r="AB25" s="80">
        <f>AB22-AB27</f>
        <v>-2.2188218167346818</v>
      </c>
      <c r="AC25" s="91">
        <f>AC22-AC27</f>
        <v>-5.2418650794004069</v>
      </c>
      <c r="AK25" s="93">
        <v>9.56</v>
      </c>
      <c r="AL25" s="58">
        <v>7.64</v>
      </c>
      <c r="AM25" s="58">
        <v>0.25</v>
      </c>
      <c r="AN25" s="104">
        <v>0.13</v>
      </c>
      <c r="AP25" s="100"/>
      <c r="AQ25" s="101"/>
      <c r="AR25" s="101"/>
      <c r="AS25" s="101"/>
      <c r="AT25" s="106">
        <f t="shared" si="26"/>
        <v>17.856490779623883</v>
      </c>
      <c r="AU25" s="101"/>
      <c r="AV25" s="101"/>
      <c r="AW25" s="101"/>
      <c r="AX25" s="101"/>
      <c r="AY25" s="106">
        <f t="shared" si="27"/>
        <v>44.896841336498085</v>
      </c>
      <c r="BD25" s="75">
        <f t="shared" si="28"/>
        <v>56.125616213255434</v>
      </c>
      <c r="BG25">
        <v>8.0973056679133997</v>
      </c>
      <c r="BH25">
        <v>4.8629169137384203</v>
      </c>
      <c r="BI25">
        <v>14.019240225806501</v>
      </c>
      <c r="BJ25">
        <v>14.110126564522499</v>
      </c>
      <c r="BK25" s="114">
        <v>18.601142848617901</v>
      </c>
      <c r="BL25" s="114">
        <v>12.679091131981099</v>
      </c>
      <c r="BM25" s="114">
        <v>28.449411513644499</v>
      </c>
      <c r="BN25" s="114">
        <v>28.367549240109302</v>
      </c>
    </row>
    <row r="26" spans="1:66" ht="16.5" thickBot="1" x14ac:dyDescent="0.3">
      <c r="A26" s="9" t="s">
        <v>80</v>
      </c>
      <c r="B26" s="26"/>
      <c r="C26" s="26"/>
      <c r="D26" s="26"/>
      <c r="E26" s="26"/>
      <c r="F26" s="26"/>
      <c r="G26" s="26"/>
      <c r="H26" s="69">
        <v>9.689233249295387E-2</v>
      </c>
      <c r="I26" s="74">
        <v>15.309678638755416</v>
      </c>
      <c r="J26" s="70">
        <v>153.1079040994168</v>
      </c>
      <c r="K26" s="70">
        <f t="shared" si="20"/>
        <v>6.5002300966405926</v>
      </c>
      <c r="L26" s="70">
        <f t="shared" si="21"/>
        <v>0</v>
      </c>
      <c r="M26" s="70">
        <f t="shared" si="22"/>
        <v>93.499769903359407</v>
      </c>
      <c r="N26" s="34"/>
      <c r="O26" s="37">
        <v>3</v>
      </c>
      <c r="P26" s="16"/>
      <c r="Q26" s="17"/>
      <c r="R26" s="80">
        <v>179.18997573403601</v>
      </c>
      <c r="S26" s="76">
        <v>163.95918551022399</v>
      </c>
      <c r="T26" s="76">
        <f t="shared" si="23"/>
        <v>15.230790223812022</v>
      </c>
      <c r="U26" s="76">
        <v>304.08938572641898</v>
      </c>
      <c r="V26" s="76">
        <v>279.47493113450099</v>
      </c>
      <c r="W26" s="76">
        <f t="shared" si="24"/>
        <v>24.61445459191799</v>
      </c>
      <c r="X26" s="76">
        <v>304.08938572641898</v>
      </c>
      <c r="Y26" s="76">
        <v>279.47493113450099</v>
      </c>
      <c r="Z26" s="76">
        <f t="shared" si="25"/>
        <v>8.0944800270217101</v>
      </c>
      <c r="AA26" s="98" t="s">
        <v>51</v>
      </c>
      <c r="AB26" s="94">
        <v>19</v>
      </c>
      <c r="AC26" s="95">
        <v>19</v>
      </c>
      <c r="AK26" s="93">
        <v>12.48</v>
      </c>
      <c r="AL26" s="58">
        <v>11.98</v>
      </c>
      <c r="AM26" s="58">
        <v>0.09</v>
      </c>
      <c r="AN26" s="104">
        <v>0.08</v>
      </c>
      <c r="AP26" s="100"/>
      <c r="AQ26" s="101"/>
      <c r="AR26" s="101"/>
      <c r="AS26" s="101"/>
      <c r="AT26" s="106">
        <f t="shared" si="26"/>
        <v>20.605154164749194</v>
      </c>
      <c r="AU26" s="101"/>
      <c r="AV26" s="101"/>
      <c r="AW26" s="101"/>
      <c r="AX26" s="101"/>
      <c r="AY26" s="106">
        <f t="shared" si="27"/>
        <v>43.821905200184077</v>
      </c>
      <c r="BD26" s="75">
        <f t="shared" si="28"/>
        <v>57.62770363552692</v>
      </c>
      <c r="BG26">
        <v>5.7518588081895601</v>
      </c>
      <c r="BH26">
        <v>4.55196015082839</v>
      </c>
      <c r="BI26">
        <v>9.0707861193466499</v>
      </c>
      <c r="BJ26">
        <v>11.290145112329499</v>
      </c>
    </row>
    <row r="27" spans="1:66" x14ac:dyDescent="0.25">
      <c r="A27" s="18" t="s">
        <v>81</v>
      </c>
      <c r="B27" s="26"/>
      <c r="C27" s="26"/>
      <c r="D27" s="26"/>
      <c r="E27" s="26"/>
      <c r="F27" s="26"/>
      <c r="G27" s="26"/>
      <c r="H27" s="69">
        <v>0.1812280854621455</v>
      </c>
      <c r="I27" s="70">
        <v>16.365294712053881</v>
      </c>
      <c r="J27" s="70">
        <v>281.44725953671662</v>
      </c>
      <c r="K27" s="70">
        <f t="shared" si="20"/>
        <v>5.7753164556961991</v>
      </c>
      <c r="L27" s="70">
        <f t="shared" si="21"/>
        <v>4.8457278481012622</v>
      </c>
      <c r="M27" s="70">
        <f t="shared" si="22"/>
        <v>89.497626582278485</v>
      </c>
      <c r="N27" s="34"/>
      <c r="O27" s="37">
        <v>3</v>
      </c>
      <c r="P27" s="23"/>
      <c r="Q27" s="17"/>
      <c r="R27" s="80">
        <v>283.46273379148198</v>
      </c>
      <c r="S27" s="76">
        <v>267.43247247716198</v>
      </c>
      <c r="T27" s="76">
        <f t="shared" si="23"/>
        <v>16.030261314320001</v>
      </c>
      <c r="U27" s="76">
        <v>289.429747173235</v>
      </c>
      <c r="V27" s="76">
        <v>243.61259214371</v>
      </c>
      <c r="W27" s="76">
        <f t="shared" si="24"/>
        <v>45.817155029524997</v>
      </c>
      <c r="X27" s="76">
        <v>289.429747173235</v>
      </c>
      <c r="Y27" s="76">
        <v>243.61259214371</v>
      </c>
      <c r="Z27" s="76">
        <f t="shared" si="25"/>
        <v>15.830147203943639</v>
      </c>
      <c r="AA27" s="58" t="s">
        <v>48</v>
      </c>
      <c r="AB27" s="87">
        <f>1.96*STDEV(AA2:AA20)</f>
        <v>6.9010002210263819</v>
      </c>
      <c r="AC27" s="87">
        <f>1.96*STDEV(AC2:AC20)</f>
        <v>7.0611971696939797</v>
      </c>
      <c r="AK27" s="93">
        <v>13.91</v>
      </c>
      <c r="AL27" s="58">
        <v>10.7</v>
      </c>
      <c r="AM27" s="58">
        <v>0.18</v>
      </c>
      <c r="AN27" s="104">
        <v>0.06</v>
      </c>
      <c r="AP27" s="100"/>
      <c r="AQ27" s="101"/>
      <c r="AR27" s="101"/>
      <c r="AS27" s="101"/>
      <c r="AT27" s="106">
        <f t="shared" si="26"/>
        <v>16.613924050632917</v>
      </c>
      <c r="AU27" s="101"/>
      <c r="AV27" s="101"/>
      <c r="AW27" s="101"/>
      <c r="AX27" s="101"/>
      <c r="AY27" s="106">
        <f t="shared" si="27"/>
        <v>43.037974683544306</v>
      </c>
      <c r="BD27" s="75">
        <f t="shared" si="28"/>
        <v>57.990506329113927</v>
      </c>
      <c r="BG27">
        <v>15.610869565217399</v>
      </c>
      <c r="BH27">
        <v>12.2888121592873</v>
      </c>
      <c r="BI27">
        <v>18.424728260869799</v>
      </c>
      <c r="BJ27">
        <v>18.5391381512718</v>
      </c>
      <c r="BK27" s="114">
        <v>23.675876430693499</v>
      </c>
      <c r="BL27" s="114">
        <v>18.077247664136699</v>
      </c>
      <c r="BM27" s="114">
        <v>23.2544613887178</v>
      </c>
      <c r="BN27" s="114">
        <v>26.475566228068701</v>
      </c>
    </row>
    <row r="28" spans="1:66" x14ac:dyDescent="0.25">
      <c r="A28" s="18" t="s">
        <v>82</v>
      </c>
      <c r="B28" s="26"/>
      <c r="C28" s="26"/>
      <c r="D28" s="26"/>
      <c r="E28" s="26"/>
      <c r="F28" s="26"/>
      <c r="G28" s="26"/>
      <c r="H28" s="69">
        <v>0.14731870539858419</v>
      </c>
      <c r="I28" s="70">
        <v>24.997651130264625</v>
      </c>
      <c r="J28" s="70">
        <v>360.38237354589893</v>
      </c>
      <c r="K28" s="70">
        <f t="shared" si="20"/>
        <v>7.1518193224592181</v>
      </c>
      <c r="L28" s="70">
        <f t="shared" si="21"/>
        <v>6.7395590607635825</v>
      </c>
      <c r="M28" s="70">
        <f t="shared" si="22"/>
        <v>90.087829360100372</v>
      </c>
      <c r="N28" s="34"/>
      <c r="O28" s="37">
        <v>3</v>
      </c>
      <c r="P28" s="23"/>
      <c r="Q28" s="38"/>
      <c r="R28" s="80">
        <v>276.33032114259299</v>
      </c>
      <c r="S28" s="76">
        <v>252.240388519866</v>
      </c>
      <c r="T28" s="76">
        <f t="shared" si="23"/>
        <v>24.089932622726991</v>
      </c>
      <c r="U28" s="76">
        <v>337.35211914025501</v>
      </c>
      <c r="V28" s="76">
        <v>293.57787772494299</v>
      </c>
      <c r="W28" s="76">
        <f t="shared" si="24"/>
        <v>43.774241415312019</v>
      </c>
      <c r="X28" s="76">
        <v>337.35211914025501</v>
      </c>
      <c r="Y28" s="76">
        <v>293.57787772494299</v>
      </c>
      <c r="Z28" s="76">
        <f t="shared" si="25"/>
        <v>12.975831166222129</v>
      </c>
      <c r="AA28" s="87">
        <v>0.1</v>
      </c>
      <c r="AB28" s="75">
        <f>AB22</f>
        <v>4.6821784042917001</v>
      </c>
      <c r="AC28" s="75">
        <f>AC22</f>
        <v>1.8193320902935726</v>
      </c>
      <c r="AK28" s="93">
        <v>20.27</v>
      </c>
      <c r="AL28" s="58">
        <v>21.07</v>
      </c>
      <c r="AM28" s="58">
        <v>0.15</v>
      </c>
      <c r="AN28" s="104">
        <v>0.08</v>
      </c>
      <c r="AP28" s="100"/>
      <c r="AQ28" s="101"/>
      <c r="AR28" s="101"/>
      <c r="AS28" s="101"/>
      <c r="AT28" s="106">
        <f t="shared" si="26"/>
        <v>13.981000179243594</v>
      </c>
      <c r="AU28" s="101"/>
      <c r="AV28" s="101"/>
      <c r="AW28" s="101"/>
      <c r="AX28" s="101"/>
      <c r="AY28" s="106">
        <f t="shared" si="27"/>
        <v>42.91091593475533</v>
      </c>
      <c r="BD28" s="75">
        <f t="shared" si="28"/>
        <v>58.487184083169026</v>
      </c>
      <c r="BG28">
        <v>11.5493958645957</v>
      </c>
      <c r="BH28">
        <v>8.7789682721257805</v>
      </c>
      <c r="BI28">
        <v>9.7621048366665892</v>
      </c>
      <c r="BJ28">
        <v>10.6772102175768</v>
      </c>
    </row>
    <row r="29" spans="1:66" x14ac:dyDescent="0.25">
      <c r="A29" s="9" t="s">
        <v>83</v>
      </c>
      <c r="B29" s="16"/>
      <c r="C29" s="16"/>
      <c r="D29" s="16"/>
      <c r="E29" s="16"/>
      <c r="F29" s="16"/>
      <c r="G29" s="16"/>
      <c r="H29" s="35">
        <v>0.18793212374769519</v>
      </c>
      <c r="I29" s="74">
        <v>3.2618931676050003</v>
      </c>
      <c r="J29" s="36">
        <v>127.44260359701738</v>
      </c>
      <c r="K29" s="36">
        <f t="shared" si="20"/>
        <v>3.9283128167994192</v>
      </c>
      <c r="L29" s="36">
        <f t="shared" si="21"/>
        <v>4.7248370745836326</v>
      </c>
      <c r="M29" s="36">
        <f t="shared" si="22"/>
        <v>91.817523533671249</v>
      </c>
      <c r="N29" s="34"/>
      <c r="O29" s="37">
        <v>3</v>
      </c>
      <c r="P29" s="16"/>
      <c r="Q29" s="38"/>
      <c r="R29" s="80">
        <v>69.681966186067498</v>
      </c>
      <c r="S29" s="76">
        <v>66.4738998078235</v>
      </c>
      <c r="T29" s="76">
        <f t="shared" si="23"/>
        <v>3.2080663782439984</v>
      </c>
      <c r="U29" s="76">
        <v>85.982894283064894</v>
      </c>
      <c r="V29" s="76">
        <v>72.827362678472497</v>
      </c>
      <c r="W29" s="76">
        <f t="shared" si="24"/>
        <v>13.155531604592397</v>
      </c>
      <c r="X29" s="76">
        <v>85.982894283064894</v>
      </c>
      <c r="Y29" s="76">
        <v>72.827362678472497</v>
      </c>
      <c r="Z29" s="76">
        <f t="shared" si="25"/>
        <v>15.300173033583841</v>
      </c>
      <c r="AA29" s="87">
        <v>16</v>
      </c>
      <c r="AB29" s="75">
        <f>AB22</f>
        <v>4.6821784042917001</v>
      </c>
      <c r="AC29" s="75">
        <f>AC22</f>
        <v>1.8193320902935726</v>
      </c>
      <c r="AK29" s="93">
        <v>2.31</v>
      </c>
      <c r="AL29" s="58">
        <v>3.02</v>
      </c>
      <c r="AM29" s="58">
        <v>0.19</v>
      </c>
      <c r="AN29" s="104">
        <v>7.0000000000000007E-2</v>
      </c>
      <c r="AP29" s="100"/>
      <c r="AQ29" s="101"/>
      <c r="AR29" s="101"/>
      <c r="AS29" s="101"/>
      <c r="AT29" s="106">
        <f t="shared" si="26"/>
        <v>8.454018826937002</v>
      </c>
      <c r="AU29" s="101"/>
      <c r="AV29" s="101"/>
      <c r="AW29" s="101"/>
      <c r="AX29" s="101"/>
      <c r="AY29" s="106">
        <f t="shared" si="27"/>
        <v>39.536567704561911</v>
      </c>
      <c r="BD29" s="75">
        <f t="shared" si="28"/>
        <v>62.798696596669082</v>
      </c>
      <c r="BG29">
        <v>8.4687014441736501</v>
      </c>
      <c r="BH29">
        <v>6.0992351583319202</v>
      </c>
      <c r="BI29">
        <v>5.1931714655253201</v>
      </c>
      <c r="BJ29">
        <v>4.9803208083655601</v>
      </c>
    </row>
    <row r="30" spans="1:66" x14ac:dyDescent="0.25">
      <c r="A30" s="18" t="s">
        <v>84</v>
      </c>
      <c r="B30" s="16"/>
      <c r="C30" s="16"/>
      <c r="D30" s="16"/>
      <c r="E30" s="16"/>
      <c r="F30" s="16"/>
      <c r="G30" s="16"/>
      <c r="H30" s="35">
        <v>0.25737082238345571</v>
      </c>
      <c r="I30" s="36">
        <v>18.723865139312004</v>
      </c>
      <c r="J30" s="74">
        <v>1112.7415524260866</v>
      </c>
      <c r="K30" s="36">
        <f t="shared" si="20"/>
        <v>0</v>
      </c>
      <c r="L30" s="36">
        <f t="shared" si="21"/>
        <v>8.988266548594197</v>
      </c>
      <c r="M30" s="36">
        <f t="shared" si="22"/>
        <v>91.011733451405803</v>
      </c>
      <c r="N30" s="34"/>
      <c r="O30" s="37">
        <v>3</v>
      </c>
      <c r="P30" s="23"/>
      <c r="Q30" s="38"/>
      <c r="R30" s="80">
        <v>354.909759359433</v>
      </c>
      <c r="S30" s="76">
        <v>336.30159911103499</v>
      </c>
      <c r="T30" s="76">
        <f t="shared" si="23"/>
        <v>18.608160248398008</v>
      </c>
      <c r="U30" s="76">
        <v>412.97296847363202</v>
      </c>
      <c r="V30" s="76">
        <v>342.89927975935302</v>
      </c>
      <c r="W30" s="76">
        <f t="shared" si="24"/>
        <v>70.073688714279001</v>
      </c>
      <c r="X30" s="76">
        <v>412.97296847363202</v>
      </c>
      <c r="Y30" s="76">
        <v>342.89927975935302</v>
      </c>
      <c r="Z30" s="76">
        <f t="shared" si="25"/>
        <v>16.968105436361785</v>
      </c>
      <c r="AA30" s="87">
        <v>0.1</v>
      </c>
      <c r="AB30" s="75">
        <f>AB24</f>
        <v>11.583178625318082</v>
      </c>
      <c r="AC30" s="75">
        <f>AC24</f>
        <v>8.8805292599875525</v>
      </c>
      <c r="AK30" s="93">
        <v>13.24</v>
      </c>
      <c r="AL30" s="58">
        <v>20.010000000000002</v>
      </c>
      <c r="AM30" s="58">
        <v>0.27</v>
      </c>
      <c r="AN30" s="104">
        <v>0.12</v>
      </c>
      <c r="AP30" s="100"/>
      <c r="AQ30" s="101"/>
      <c r="AR30" s="101"/>
      <c r="AS30" s="101"/>
      <c r="AT30" s="106">
        <f t="shared" si="26"/>
        <v>6.1988045162718635</v>
      </c>
      <c r="AU30" s="101"/>
      <c r="AV30" s="101"/>
      <c r="AW30" s="101"/>
      <c r="AX30" s="101"/>
      <c r="AY30" s="106">
        <f t="shared" si="27"/>
        <v>39.539517378791231</v>
      </c>
      <c r="BD30" s="75">
        <f t="shared" si="28"/>
        <v>63.249944653531102</v>
      </c>
      <c r="BG30">
        <v>7.1704268547108496</v>
      </c>
      <c r="BH30">
        <v>4.7217761923513599</v>
      </c>
      <c r="BI30">
        <v>18.489972675253998</v>
      </c>
      <c r="BJ30">
        <v>15.671557140981999</v>
      </c>
      <c r="BK30" s="114">
        <v>18.3577341794728</v>
      </c>
      <c r="BL30" s="114">
        <v>13.1094311565003</v>
      </c>
      <c r="BM30" s="114">
        <v>40.931377716301199</v>
      </c>
      <c r="BN30" s="114">
        <v>36.628924257633898</v>
      </c>
    </row>
    <row r="31" spans="1:66" x14ac:dyDescent="0.25">
      <c r="A31" s="18" t="s">
        <v>85</v>
      </c>
      <c r="B31" s="16"/>
      <c r="C31" s="16"/>
      <c r="D31" s="16"/>
      <c r="E31" s="16"/>
      <c r="F31" s="16"/>
      <c r="G31" s="16"/>
      <c r="H31" s="35">
        <v>0.2809009767340036</v>
      </c>
      <c r="I31" s="74">
        <v>38.287258449557172</v>
      </c>
      <c r="J31" s="36">
        <v>143.79581960281544</v>
      </c>
      <c r="K31" s="36">
        <f t="shared" si="20"/>
        <v>0</v>
      </c>
      <c r="L31" s="36">
        <f t="shared" si="21"/>
        <v>8.346512036548944</v>
      </c>
      <c r="M31" s="36">
        <f t="shared" si="22"/>
        <v>91.653487963451056</v>
      </c>
      <c r="N31" s="34"/>
      <c r="O31" s="37">
        <v>3</v>
      </c>
      <c r="P31" s="23"/>
      <c r="Q31" s="17"/>
      <c r="R31" s="80">
        <v>349.236017587091</v>
      </c>
      <c r="S31" s="76">
        <v>311.57756542874</v>
      </c>
      <c r="T31" s="76">
        <f t="shared" si="23"/>
        <v>37.658452158350997</v>
      </c>
      <c r="U31" s="76">
        <v>515.33147910515402</v>
      </c>
      <c r="V31" s="76">
        <v>412.39781769535199</v>
      </c>
      <c r="W31" s="76">
        <f t="shared" si="24"/>
        <v>102.93366140980203</v>
      </c>
      <c r="X31" s="76">
        <v>515.33147910515402</v>
      </c>
      <c r="Y31" s="76">
        <v>412.39781769535199</v>
      </c>
      <c r="Z31" s="76">
        <f t="shared" si="25"/>
        <v>19.974262311423495</v>
      </c>
      <c r="AA31" s="87">
        <v>8</v>
      </c>
      <c r="AB31" s="75">
        <f>AB24</f>
        <v>11.583178625318082</v>
      </c>
      <c r="AC31" s="75">
        <f>AC24</f>
        <v>8.8805292599875525</v>
      </c>
      <c r="AK31" s="93">
        <v>27.6</v>
      </c>
      <c r="AL31" s="58">
        <v>39.270000000000003</v>
      </c>
      <c r="AM31" s="58">
        <v>0.28999999999999998</v>
      </c>
      <c r="AN31" s="104">
        <v>0.13</v>
      </c>
      <c r="AP31" s="100"/>
      <c r="AQ31" s="101"/>
      <c r="AR31" s="101"/>
      <c r="AS31" s="101"/>
      <c r="AT31" s="106">
        <f t="shared" si="26"/>
        <v>9.137234229485145</v>
      </c>
      <c r="AU31" s="101"/>
      <c r="AV31" s="101"/>
      <c r="AW31" s="101"/>
      <c r="AX31" s="101"/>
      <c r="AY31" s="106">
        <f t="shared" si="27"/>
        <v>39.307678791073627</v>
      </c>
      <c r="BD31" s="75">
        <f t="shared" si="28"/>
        <v>65.120365489369178</v>
      </c>
      <c r="BG31" s="110">
        <v>8.4379263895221097</v>
      </c>
      <c r="BH31" s="110">
        <v>4.7112432500139203</v>
      </c>
      <c r="BI31" s="110">
        <v>12.7967244668679</v>
      </c>
      <c r="BJ31" s="110">
        <v>10.1826375873452</v>
      </c>
    </row>
    <row r="32" spans="1:66" x14ac:dyDescent="0.25">
      <c r="A32" s="9" t="s">
        <v>86</v>
      </c>
      <c r="B32" s="16"/>
      <c r="C32" s="16"/>
      <c r="D32" s="16"/>
      <c r="E32" s="16"/>
      <c r="F32" s="16"/>
      <c r="G32" s="16"/>
      <c r="H32" s="35">
        <v>0.13721407404463812</v>
      </c>
      <c r="I32" s="36">
        <v>14.578145006997666</v>
      </c>
      <c r="J32" s="36">
        <v>197.32674382765038</v>
      </c>
      <c r="K32" s="36">
        <f>100-(100*L53/O53)</f>
        <v>2.7575367909701356</v>
      </c>
      <c r="L32" s="36">
        <f>100-(100*M53/O53)</f>
        <v>0</v>
      </c>
      <c r="M32" s="36">
        <f>100*N53/O53</f>
        <v>97.242463209029864</v>
      </c>
      <c r="N32" s="39"/>
      <c r="O32" s="15">
        <v>3</v>
      </c>
      <c r="P32" s="23"/>
      <c r="Q32" s="17"/>
      <c r="R32" s="80">
        <v>163.22288711562601</v>
      </c>
      <c r="S32" s="76">
        <v>148.80250371858401</v>
      </c>
      <c r="T32" s="76">
        <f t="shared" si="23"/>
        <v>14.420383397042002</v>
      </c>
      <c r="U32" s="76">
        <v>1659.16832213562</v>
      </c>
      <c r="V32" s="76">
        <v>1454.1588400456101</v>
      </c>
      <c r="W32" s="76">
        <f t="shared" si="24"/>
        <v>205.0094820900099</v>
      </c>
      <c r="X32" s="76">
        <v>183.84289226103601</v>
      </c>
      <c r="Y32" s="76">
        <v>162.39131646035401</v>
      </c>
      <c r="Z32" s="76">
        <f t="shared" si="25"/>
        <v>11.668428154526207</v>
      </c>
      <c r="AB32" s="75">
        <f>AB25</f>
        <v>-2.2188218167346818</v>
      </c>
      <c r="AC32" s="75">
        <f>AC25</f>
        <v>-5.2418650794004069</v>
      </c>
      <c r="AK32" s="93">
        <v>10.91</v>
      </c>
      <c r="AL32" s="58">
        <v>13.47</v>
      </c>
      <c r="AM32" s="58">
        <v>0.14000000000000001</v>
      </c>
      <c r="AN32" s="104">
        <v>0.09</v>
      </c>
      <c r="AP32" s="100"/>
      <c r="AQ32" s="101"/>
      <c r="AR32" s="101"/>
      <c r="AS32" s="101"/>
      <c r="AT32" s="106">
        <f t="shared" si="26"/>
        <v>6.7581083011858851</v>
      </c>
      <c r="AU32" s="101"/>
      <c r="AV32" s="101"/>
      <c r="AW32" s="101"/>
      <c r="AX32" s="101"/>
      <c r="AY32" s="106">
        <f t="shared" si="27"/>
        <v>39.605657951135875</v>
      </c>
      <c r="BD32" s="75">
        <f t="shared" si="28"/>
        <v>64.509215602228892</v>
      </c>
      <c r="BG32">
        <v>6.1392225938312599</v>
      </c>
      <c r="BH32">
        <v>5.1109944213228697</v>
      </c>
      <c r="BI32">
        <v>4.9090175718001898</v>
      </c>
      <c r="BJ32">
        <v>6.3881360134597198</v>
      </c>
    </row>
    <row r="33" spans="1:62" x14ac:dyDescent="0.25">
      <c r="A33" s="18" t="s">
        <v>87</v>
      </c>
      <c r="B33" s="16"/>
      <c r="C33" s="16"/>
      <c r="D33" s="16"/>
      <c r="E33" s="16"/>
      <c r="F33" s="16"/>
      <c r="G33" s="16"/>
      <c r="H33" s="35">
        <v>0.1537609256834318</v>
      </c>
      <c r="I33" s="74">
        <v>31.591668914712699</v>
      </c>
      <c r="J33" s="36">
        <v>311.29724656613087</v>
      </c>
      <c r="K33" s="36">
        <f t="shared" ref="K33:K41" si="29">100-(100*L54/O54)</f>
        <v>4.228588938256479</v>
      </c>
      <c r="L33" s="36">
        <f t="shared" ref="L33:L41" si="30">100-(100*M54/O54)</f>
        <v>3.1714417036923521</v>
      </c>
      <c r="M33" s="36">
        <f t="shared" ref="M33:M41" si="31">100*N54/O54</f>
        <v>93.396660027577752</v>
      </c>
      <c r="N33" s="34"/>
      <c r="O33" s="15">
        <v>3</v>
      </c>
      <c r="P33" s="16"/>
      <c r="Q33" s="38"/>
      <c r="R33" s="80">
        <v>201.87260971986501</v>
      </c>
      <c r="S33" s="76">
        <v>185.721412352301</v>
      </c>
      <c r="T33" s="76">
        <f t="shared" si="23"/>
        <v>16.151197367564009</v>
      </c>
      <c r="U33" s="76">
        <v>1829.9091223688299</v>
      </c>
      <c r="V33" s="76">
        <v>1619.3688569558999</v>
      </c>
      <c r="W33" s="76">
        <f t="shared" si="24"/>
        <v>210.54026541293001</v>
      </c>
      <c r="X33" s="76">
        <v>304.26563569823202</v>
      </c>
      <c r="Y33" s="76">
        <v>246.32580523628101</v>
      </c>
      <c r="Z33" s="76">
        <f t="shared" si="25"/>
        <v>19.042515376075929</v>
      </c>
      <c r="AB33" s="75">
        <f>AB25</f>
        <v>-2.2188218167346818</v>
      </c>
      <c r="AC33" s="75">
        <f>AC25</f>
        <v>-5.2418650794004069</v>
      </c>
      <c r="AK33" s="93">
        <v>24.91</v>
      </c>
      <c r="AL33" s="58">
        <v>26.03</v>
      </c>
      <c r="AM33" s="58">
        <v>0.15</v>
      </c>
      <c r="AN33" s="104">
        <v>7.0000000000000007E-2</v>
      </c>
      <c r="AP33" s="100"/>
      <c r="AQ33" s="101"/>
      <c r="AR33" s="101"/>
      <c r="AS33" s="101"/>
      <c r="AT33" s="106">
        <f t="shared" si="26"/>
        <v>12.31806342883408</v>
      </c>
      <c r="AU33" s="101"/>
      <c r="AV33" s="101"/>
      <c r="AW33" s="101"/>
      <c r="AX33" s="101"/>
      <c r="AY33" s="106">
        <f t="shared" si="27"/>
        <v>42.561666922016244</v>
      </c>
      <c r="BD33" s="75">
        <f t="shared" si="28"/>
        <v>61.054083039681323</v>
      </c>
      <c r="BG33">
        <v>16.1817204301075</v>
      </c>
      <c r="BH33">
        <v>12.800799169094899</v>
      </c>
      <c r="BI33">
        <v>17.712482468443401</v>
      </c>
      <c r="BJ33">
        <v>13.118237258637301</v>
      </c>
    </row>
    <row r="34" spans="1:62" x14ac:dyDescent="0.25">
      <c r="A34" s="18" t="s">
        <v>88</v>
      </c>
      <c r="B34" s="16"/>
      <c r="C34" s="16"/>
      <c r="D34" s="16"/>
      <c r="E34" s="16"/>
      <c r="F34" s="16"/>
      <c r="G34" s="26"/>
      <c r="H34" s="35">
        <v>9.3459420038099761E-2</v>
      </c>
      <c r="I34" s="36">
        <v>17.910639238280158</v>
      </c>
      <c r="J34" s="36">
        <v>313.05973619014708</v>
      </c>
      <c r="K34" s="36">
        <f t="shared" si="29"/>
        <v>6.109979633401224</v>
      </c>
      <c r="L34" s="36">
        <f t="shared" si="30"/>
        <v>0</v>
      </c>
      <c r="M34" s="36">
        <f t="shared" si="31"/>
        <v>93.890020366598776</v>
      </c>
      <c r="N34" s="34"/>
      <c r="O34" s="15">
        <v>3</v>
      </c>
      <c r="P34" s="16"/>
      <c r="Q34" s="17"/>
      <c r="R34" s="80">
        <v>238.666298170967</v>
      </c>
      <c r="S34" s="76">
        <v>207.441125668175</v>
      </c>
      <c r="T34" s="76">
        <f t="shared" si="23"/>
        <v>31.225172502791992</v>
      </c>
      <c r="U34" s="76">
        <v>1961.61357778195</v>
      </c>
      <c r="V34" s="76">
        <v>1688.77121215801</v>
      </c>
      <c r="W34" s="76">
        <f t="shared" si="24"/>
        <v>272.84236562393994</v>
      </c>
      <c r="X34" s="76">
        <v>307.47453270314901</v>
      </c>
      <c r="Y34" s="76">
        <v>265.42286576243498</v>
      </c>
      <c r="Z34" s="76">
        <f t="shared" si="25"/>
        <v>13.676471534412501</v>
      </c>
      <c r="AK34" s="93">
        <v>13.94</v>
      </c>
      <c r="AL34" s="58">
        <v>13.33</v>
      </c>
      <c r="AM34" s="58">
        <v>0.09</v>
      </c>
      <c r="AN34" s="104">
        <v>0.06</v>
      </c>
      <c r="AP34" s="100"/>
      <c r="AQ34" s="101"/>
      <c r="AR34" s="101"/>
      <c r="AS34" s="101"/>
      <c r="AT34" s="106">
        <f t="shared" si="26"/>
        <v>10.881582775676463</v>
      </c>
      <c r="AU34" s="101"/>
      <c r="AV34" s="101"/>
      <c r="AW34" s="101"/>
      <c r="AX34" s="101"/>
      <c r="AY34" s="106">
        <f t="shared" si="27"/>
        <v>41.300552807681115</v>
      </c>
      <c r="BD34" s="75">
        <f t="shared" si="28"/>
        <v>62.656386383473958</v>
      </c>
      <c r="BG34">
        <v>7.8131811378628599</v>
      </c>
      <c r="BH34">
        <v>6.6154961538740302</v>
      </c>
      <c r="BI34">
        <v>28.8986546109297</v>
      </c>
      <c r="BJ34">
        <v>35.587085367865399</v>
      </c>
    </row>
    <row r="35" spans="1:62" x14ac:dyDescent="0.25">
      <c r="A35" s="9" t="s">
        <v>89</v>
      </c>
      <c r="B35" s="16"/>
      <c r="C35" s="16"/>
      <c r="D35" s="16"/>
      <c r="E35" s="16"/>
      <c r="F35" s="16"/>
      <c r="G35" s="26"/>
      <c r="H35" s="35">
        <v>0.18117648453586488</v>
      </c>
      <c r="I35" s="36">
        <v>20.937038367648192</v>
      </c>
      <c r="J35" s="36">
        <v>252.04336656301368</v>
      </c>
      <c r="K35" s="36">
        <f t="shared" si="29"/>
        <v>11.819021237303787</v>
      </c>
      <c r="L35" s="36">
        <f t="shared" si="30"/>
        <v>5.54016620498615</v>
      </c>
      <c r="M35" s="36">
        <f t="shared" si="31"/>
        <v>84.48753462603878</v>
      </c>
      <c r="N35" s="34"/>
      <c r="O35" s="15">
        <v>3</v>
      </c>
      <c r="P35" s="16"/>
      <c r="Q35" s="38"/>
      <c r="R35" s="80">
        <v>221.89570362558899</v>
      </c>
      <c r="S35" s="76">
        <v>204.59566198930301</v>
      </c>
      <c r="T35" s="76">
        <f t="shared" si="23"/>
        <v>17.300041636285982</v>
      </c>
      <c r="U35" s="76">
        <v>1888.6911500676799</v>
      </c>
      <c r="V35" s="76">
        <v>1702.6799345536999</v>
      </c>
      <c r="W35" s="76">
        <f t="shared" si="24"/>
        <v>186.01121551398001</v>
      </c>
      <c r="X35" s="76">
        <v>268.20882425655299</v>
      </c>
      <c r="Y35" s="76">
        <v>245.71684702411</v>
      </c>
      <c r="Z35" s="76">
        <f t="shared" si="25"/>
        <v>8.3859944932044712</v>
      </c>
      <c r="AK35" s="93">
        <v>19.11</v>
      </c>
      <c r="AL35" s="58">
        <v>12.26</v>
      </c>
      <c r="AM35" s="58">
        <v>0.18</v>
      </c>
      <c r="AN35" s="104">
        <v>7.0000000000000007E-2</v>
      </c>
      <c r="AP35" s="100"/>
      <c r="AQ35" s="101"/>
      <c r="AR35" s="101"/>
      <c r="AS35" s="101"/>
      <c r="AT35" s="106">
        <f t="shared" si="26"/>
        <v>20.867959372114498</v>
      </c>
      <c r="AU35" s="101"/>
      <c r="AV35" s="101"/>
      <c r="AW35" s="101"/>
      <c r="AX35" s="101"/>
      <c r="AY35" s="106">
        <f t="shared" si="27"/>
        <v>43.194829178208678</v>
      </c>
      <c r="BD35" s="75">
        <f t="shared" si="28"/>
        <v>53.037857802400737</v>
      </c>
      <c r="BG35">
        <v>8.0577909605119409</v>
      </c>
      <c r="BH35">
        <v>6.1763707765911997</v>
      </c>
      <c r="BI35">
        <v>11.056520633690999</v>
      </c>
      <c r="BJ35">
        <v>12.911551928722799</v>
      </c>
    </row>
    <row r="36" spans="1:62" x14ac:dyDescent="0.25">
      <c r="A36" s="18" t="s">
        <v>90</v>
      </c>
      <c r="B36" s="16"/>
      <c r="C36" s="16"/>
      <c r="D36" s="16"/>
      <c r="E36" s="16"/>
      <c r="F36" s="16"/>
      <c r="G36" s="16"/>
      <c r="H36" s="72">
        <v>0.29095800342261352</v>
      </c>
      <c r="I36" s="36">
        <v>15.540378416887304</v>
      </c>
      <c r="J36" s="36">
        <v>206.37920817369522</v>
      </c>
      <c r="K36" s="36">
        <f t="shared" si="29"/>
        <v>9.4555112881806167</v>
      </c>
      <c r="L36" s="36">
        <f t="shared" si="30"/>
        <v>6.3213811420982751</v>
      </c>
      <c r="M36" s="36">
        <f t="shared" si="31"/>
        <v>86.613545816733065</v>
      </c>
      <c r="N36" s="39"/>
      <c r="O36" s="15">
        <v>3</v>
      </c>
      <c r="P36" s="16"/>
      <c r="Q36" s="38"/>
      <c r="R36" s="80">
        <v>195.93422775013701</v>
      </c>
      <c r="S36" s="76">
        <v>175.45756084051601</v>
      </c>
      <c r="T36" s="76">
        <f t="shared" si="23"/>
        <v>20.476666909621002</v>
      </c>
      <c r="U36" s="76">
        <v>1665.4544560081699</v>
      </c>
      <c r="V36" s="76">
        <v>1415.43994372938</v>
      </c>
      <c r="W36" s="76">
        <f t="shared" si="24"/>
        <v>250.01451227878988</v>
      </c>
      <c r="X36" s="76">
        <v>272.93729442153602</v>
      </c>
      <c r="Y36" s="76">
        <v>229.28448468553501</v>
      </c>
      <c r="Z36" s="76">
        <f t="shared" si="25"/>
        <v>15.993713804674034</v>
      </c>
      <c r="AK36" s="93">
        <v>13.64</v>
      </c>
      <c r="AL36" s="58">
        <v>10.74</v>
      </c>
      <c r="AM36" s="58">
        <v>0.3</v>
      </c>
      <c r="AN36" s="104">
        <v>0.12</v>
      </c>
      <c r="AP36" s="100"/>
      <c r="AQ36" s="101"/>
      <c r="AR36" s="101"/>
      <c r="AS36" s="101"/>
      <c r="AT36" s="106">
        <f t="shared" si="26"/>
        <v>17.822045152722438</v>
      </c>
      <c r="AU36" s="101"/>
      <c r="AV36" s="101"/>
      <c r="AW36" s="101"/>
      <c r="AX36" s="101"/>
      <c r="AY36" s="106">
        <f t="shared" si="27"/>
        <v>44.833997343957506</v>
      </c>
      <c r="BD36" s="75">
        <f t="shared" si="28"/>
        <v>55.006640106241697</v>
      </c>
      <c r="BG36">
        <v>9.9694768834590999</v>
      </c>
      <c r="BH36">
        <v>6.5613211898861801</v>
      </c>
      <c r="BI36">
        <v>8.9921380233732204</v>
      </c>
      <c r="BJ36">
        <v>8.0224580743278402</v>
      </c>
    </row>
    <row r="37" spans="1:62" x14ac:dyDescent="0.25">
      <c r="A37" s="18" t="s">
        <v>91</v>
      </c>
      <c r="H37" s="35">
        <v>0.26938671482403848</v>
      </c>
      <c r="I37" s="36">
        <v>19.953280741653295</v>
      </c>
      <c r="J37" s="36">
        <v>208.19188474509141</v>
      </c>
      <c r="K37" s="36">
        <f t="shared" si="29"/>
        <v>6.992617356177746</v>
      </c>
      <c r="L37" s="36">
        <f t="shared" si="30"/>
        <v>1.8386961972419584</v>
      </c>
      <c r="M37" s="36">
        <f t="shared" si="31"/>
        <v>91.670149045828111</v>
      </c>
      <c r="N37" s="40"/>
      <c r="O37" s="15">
        <v>3</v>
      </c>
      <c r="P37" s="26"/>
      <c r="Q37" s="38"/>
      <c r="R37" s="80">
        <v>228.074466441044</v>
      </c>
      <c r="S37" s="76">
        <v>212.79436185023999</v>
      </c>
      <c r="T37" s="76">
        <f t="shared" si="23"/>
        <v>15.280104590804001</v>
      </c>
      <c r="U37" s="76">
        <v>1773.8565917829001</v>
      </c>
      <c r="V37" s="76">
        <v>1536.17004207747</v>
      </c>
      <c r="W37" s="76">
        <f t="shared" si="24"/>
        <v>237.68654970543002</v>
      </c>
      <c r="X37" s="76">
        <v>284.879254821914</v>
      </c>
      <c r="Y37" s="76">
        <v>217.50047134010001</v>
      </c>
      <c r="Z37" s="76">
        <f t="shared" si="25"/>
        <v>23.651698865870159</v>
      </c>
      <c r="AK37" s="93">
        <v>15.76</v>
      </c>
      <c r="AL37" s="58">
        <v>16.78</v>
      </c>
      <c r="AM37" s="58">
        <v>0.26</v>
      </c>
      <c r="AN37" s="104">
        <v>0.12</v>
      </c>
      <c r="AP37" s="100"/>
      <c r="AQ37" s="101"/>
      <c r="AR37" s="101"/>
      <c r="AS37" s="101"/>
      <c r="AT37" s="106">
        <f t="shared" si="26"/>
        <v>14.319543111854017</v>
      </c>
      <c r="AU37" s="101"/>
      <c r="AV37" s="101"/>
      <c r="AW37" s="101"/>
      <c r="AX37" s="101"/>
      <c r="AY37" s="106">
        <f t="shared" si="27"/>
        <v>41.858197520546035</v>
      </c>
      <c r="BD37" s="75">
        <f t="shared" si="28"/>
        <v>59.869062543529736</v>
      </c>
      <c r="BG37">
        <v>7.53196679219446</v>
      </c>
      <c r="BH37">
        <v>4.68593364409102</v>
      </c>
      <c r="BI37">
        <v>10.1396051141601</v>
      </c>
      <c r="BJ37">
        <v>13.1898595403978</v>
      </c>
    </row>
    <row r="38" spans="1:62" x14ac:dyDescent="0.25">
      <c r="A38" s="9" t="s">
        <v>92</v>
      </c>
      <c r="H38" s="35">
        <v>0.17914005214463502</v>
      </c>
      <c r="I38" s="36">
        <v>20.609836472984632</v>
      </c>
      <c r="J38" s="36">
        <v>246.40287548945673</v>
      </c>
      <c r="K38" s="36">
        <f t="shared" si="29"/>
        <v>3.1551059730250444</v>
      </c>
      <c r="L38" s="36">
        <f t="shared" si="30"/>
        <v>3.3959537572254277</v>
      </c>
      <c r="M38" s="36">
        <f t="shared" si="31"/>
        <v>94.026974951830439</v>
      </c>
      <c r="N38" s="40"/>
      <c r="O38" s="15">
        <v>3</v>
      </c>
      <c r="P38" s="26"/>
      <c r="Q38" s="17"/>
      <c r="R38" s="80">
        <v>198.14217502606101</v>
      </c>
      <c r="S38" s="76">
        <v>178.56727828138901</v>
      </c>
      <c r="T38" s="76">
        <f t="shared" si="23"/>
        <v>19.574896744672003</v>
      </c>
      <c r="U38" s="76">
        <v>1941.1099142559201</v>
      </c>
      <c r="V38" s="76">
        <v>1670.00429819441</v>
      </c>
      <c r="W38" s="76">
        <f t="shared" si="24"/>
        <v>271.10561606151009</v>
      </c>
      <c r="X38" s="76">
        <v>307.2067303984</v>
      </c>
      <c r="Y38" s="76">
        <v>237.48442758073699</v>
      </c>
      <c r="Z38" s="76">
        <f t="shared" si="25"/>
        <v>22.695564881421664</v>
      </c>
      <c r="AK38" s="93">
        <v>15.94</v>
      </c>
      <c r="AL38" s="58">
        <v>15.13</v>
      </c>
      <c r="AM38" s="58">
        <v>0.18</v>
      </c>
      <c r="AN38" s="104">
        <v>0.06</v>
      </c>
      <c r="AP38" s="100"/>
      <c r="AQ38" s="101"/>
      <c r="AR38" s="101"/>
      <c r="AS38" s="101"/>
      <c r="AT38" s="106">
        <f t="shared" si="26"/>
        <v>7.7793834296724498</v>
      </c>
      <c r="AU38" s="101"/>
      <c r="AV38" s="101"/>
      <c r="AW38" s="101"/>
      <c r="AX38" s="101"/>
      <c r="AY38" s="106">
        <f t="shared" si="27"/>
        <v>38.342967244701349</v>
      </c>
      <c r="BD38" s="75">
        <f t="shared" si="28"/>
        <v>63.993256262042387</v>
      </c>
      <c r="BG38">
        <v>9.3999608981396499</v>
      </c>
      <c r="BH38">
        <v>7.9958608695652202</v>
      </c>
      <c r="BI38">
        <v>15.7846405511358</v>
      </c>
      <c r="BJ38">
        <v>15.967380237154201</v>
      </c>
    </row>
    <row r="39" spans="1:62" x14ac:dyDescent="0.25">
      <c r="A39" s="18" t="s">
        <v>93</v>
      </c>
      <c r="H39" s="35">
        <v>0.13930189259746406</v>
      </c>
      <c r="I39" s="36">
        <v>17.511497465432253</v>
      </c>
      <c r="J39" s="36">
        <v>260.0763288594182</v>
      </c>
      <c r="K39" s="36">
        <f t="shared" si="29"/>
        <v>4.6231309124198958</v>
      </c>
      <c r="L39" s="36">
        <f t="shared" si="30"/>
        <v>3.3567287152883694</v>
      </c>
      <c r="M39" s="36">
        <f t="shared" si="31"/>
        <v>94.91913335367714</v>
      </c>
      <c r="N39" s="40"/>
      <c r="O39" s="15">
        <v>3</v>
      </c>
      <c r="P39" s="26"/>
      <c r="Q39" s="17"/>
      <c r="R39" s="80">
        <v>259.11939879036697</v>
      </c>
      <c r="S39" s="76">
        <v>238.66033914164501</v>
      </c>
      <c r="T39" s="76">
        <f t="shared" si="23"/>
        <v>20.459059648721961</v>
      </c>
      <c r="U39" s="76">
        <v>1589.0403825077501</v>
      </c>
      <c r="V39" s="76">
        <v>1351.49061371435</v>
      </c>
      <c r="W39" s="76">
        <f t="shared" si="24"/>
        <v>237.54976879340006</v>
      </c>
      <c r="X39" s="76">
        <v>312.63257400447202</v>
      </c>
      <c r="Y39" s="76">
        <v>262.461872480517</v>
      </c>
      <c r="Z39" s="76">
        <f t="shared" si="25"/>
        <v>16.04781641315385</v>
      </c>
      <c r="AK39" s="93">
        <v>13.42</v>
      </c>
      <c r="AL39" s="58">
        <v>16.63</v>
      </c>
      <c r="AM39" s="58">
        <v>0.14000000000000001</v>
      </c>
      <c r="AN39" s="104">
        <v>0.05</v>
      </c>
      <c r="AP39" s="100"/>
      <c r="AQ39" s="101"/>
      <c r="AR39" s="101"/>
      <c r="AS39" s="101"/>
      <c r="AT39" s="106">
        <f t="shared" si="26"/>
        <v>11.534940494354586</v>
      </c>
      <c r="AU39" s="101"/>
      <c r="AV39" s="101"/>
      <c r="AW39" s="101"/>
      <c r="AX39" s="101"/>
      <c r="AY39" s="106">
        <f t="shared" si="27"/>
        <v>42.081171803478789</v>
      </c>
      <c r="BD39" s="75">
        <f t="shared" si="28"/>
        <v>61.21452548062252</v>
      </c>
      <c r="BG39">
        <v>6.8999121812578803</v>
      </c>
      <c r="BH39">
        <v>5.20284669701421</v>
      </c>
      <c r="BI39">
        <v>15.5544356448291</v>
      </c>
      <c r="BJ39">
        <v>10.8688924334206</v>
      </c>
    </row>
    <row r="40" spans="1:62" x14ac:dyDescent="0.25">
      <c r="A40" s="18" t="s">
        <v>94</v>
      </c>
      <c r="H40" s="35">
        <v>0.14444206280410399</v>
      </c>
      <c r="I40" s="36">
        <v>19.980946596439981</v>
      </c>
      <c r="J40" s="36">
        <v>285.39056849999997</v>
      </c>
      <c r="K40" s="36">
        <f t="shared" si="29"/>
        <v>6.6275764036958122</v>
      </c>
      <c r="L40" s="36">
        <f t="shared" si="30"/>
        <v>1.5813788201847956</v>
      </c>
      <c r="M40" s="36">
        <f t="shared" si="31"/>
        <v>92.572850035536604</v>
      </c>
      <c r="N40" s="40"/>
      <c r="O40" s="15">
        <v>3</v>
      </c>
      <c r="P40" s="26"/>
      <c r="Q40" s="17"/>
      <c r="R40" s="80">
        <v>193.93813359250899</v>
      </c>
      <c r="S40" s="76">
        <v>176.65244227280601</v>
      </c>
      <c r="T40" s="76">
        <f t="shared" si="23"/>
        <v>17.285691319702977</v>
      </c>
      <c r="U40" s="76">
        <v>1574.4799278056</v>
      </c>
      <c r="V40" s="76">
        <v>1385.0896326186401</v>
      </c>
      <c r="W40" s="76">
        <f t="shared" si="24"/>
        <v>189.39029518695997</v>
      </c>
      <c r="X40" s="76">
        <v>237.41663288458301</v>
      </c>
      <c r="Y40" s="76">
        <v>208.28506073364699</v>
      </c>
      <c r="Z40" s="76">
        <f t="shared" si="25"/>
        <v>12.270232206139472</v>
      </c>
      <c r="AK40" s="93">
        <v>15.43</v>
      </c>
      <c r="AL40" s="58">
        <v>16.59</v>
      </c>
      <c r="AM40" s="58">
        <v>0.14000000000000001</v>
      </c>
      <c r="AN40" s="104">
        <v>0.06</v>
      </c>
      <c r="AP40" s="100"/>
      <c r="AQ40" s="101"/>
      <c r="AR40" s="101"/>
      <c r="AS40" s="101"/>
      <c r="AT40" s="106">
        <f t="shared" si="26"/>
        <v>14.090262970859982</v>
      </c>
      <c r="AU40" s="101"/>
      <c r="AV40" s="101"/>
      <c r="AW40" s="101"/>
      <c r="AX40" s="101"/>
      <c r="AY40" s="106">
        <f t="shared" si="27"/>
        <v>43.052594171997157</v>
      </c>
      <c r="BD40" s="75">
        <f t="shared" si="28"/>
        <v>60.234541577825162</v>
      </c>
      <c r="BG40">
        <v>5.9802591541241998</v>
      </c>
      <c r="BH40">
        <v>4.3379686640065902</v>
      </c>
      <c r="BI40">
        <v>15.817566932832399</v>
      </c>
      <c r="BJ40">
        <v>13.3752559736746</v>
      </c>
    </row>
    <row r="41" spans="1:62" ht="16.5" thickBot="1" x14ac:dyDescent="0.3">
      <c r="A41" s="9" t="s">
        <v>95</v>
      </c>
      <c r="H41" s="35">
        <v>0.20726491082795698</v>
      </c>
      <c r="I41" s="36">
        <v>18.388459875009062</v>
      </c>
      <c r="J41" s="36">
        <v>313.61400546993264</v>
      </c>
      <c r="K41" s="36">
        <f t="shared" si="29"/>
        <v>5.0380785002929116</v>
      </c>
      <c r="L41" s="36">
        <f t="shared" si="30"/>
        <v>0</v>
      </c>
      <c r="M41" s="36">
        <f t="shared" si="31"/>
        <v>94.961921499707088</v>
      </c>
      <c r="N41" s="40"/>
      <c r="O41" s="15">
        <v>3</v>
      </c>
      <c r="P41" s="26"/>
      <c r="Q41" s="17"/>
      <c r="R41" s="82">
        <v>226.50374398522001</v>
      </c>
      <c r="S41" s="83">
        <v>206.78498971403801</v>
      </c>
      <c r="T41" s="83">
        <f t="shared" si="23"/>
        <v>19.718754271182007</v>
      </c>
      <c r="U41" s="83">
        <v>1636.04205660355</v>
      </c>
      <c r="V41" s="83">
        <v>1473.8856707714799</v>
      </c>
      <c r="W41" s="83">
        <f t="shared" si="24"/>
        <v>162.1563858320701</v>
      </c>
      <c r="X41" s="83">
        <v>255.263430870989</v>
      </c>
      <c r="Y41" s="83">
        <v>222.784239469629</v>
      </c>
      <c r="Z41" s="83">
        <f t="shared" si="25"/>
        <v>12.723793334022488</v>
      </c>
      <c r="AK41" s="94">
        <v>14.25</v>
      </c>
      <c r="AL41" s="99">
        <v>14.58</v>
      </c>
      <c r="AM41" s="99">
        <v>0.19</v>
      </c>
      <c r="AN41" s="105">
        <v>0.14000000000000001</v>
      </c>
      <c r="AP41" s="100"/>
      <c r="AQ41" s="101"/>
      <c r="AR41" s="101"/>
      <c r="AS41" s="101"/>
      <c r="AT41" s="106">
        <f t="shared" si="26"/>
        <v>8.2454598711189249</v>
      </c>
      <c r="AU41" s="101"/>
      <c r="AV41" s="101"/>
      <c r="AW41" s="101"/>
      <c r="AX41" s="101"/>
      <c r="AY41" s="106">
        <f t="shared" si="27"/>
        <v>41.798476859988284</v>
      </c>
      <c r="BD41" s="75">
        <f t="shared" si="28"/>
        <v>60.852372583479792</v>
      </c>
      <c r="BG41">
        <v>10.704575727403499</v>
      </c>
      <c r="BH41">
        <v>7.0199814716109401</v>
      </c>
      <c r="BI41">
        <v>21.649428849255798</v>
      </c>
      <c r="BJ41">
        <v>18.979829492472302</v>
      </c>
    </row>
    <row r="42" spans="1:62" ht="16.5" thickBot="1" x14ac:dyDescent="0.3">
      <c r="A42" s="41" t="s">
        <v>24</v>
      </c>
      <c r="B42" s="42"/>
      <c r="C42" s="42"/>
      <c r="D42" s="42"/>
      <c r="E42" s="42"/>
      <c r="F42" s="42"/>
      <c r="G42" s="42"/>
      <c r="H42" s="43">
        <f>AVERAGE(H23:H41)</f>
        <v>0.18982884121284335</v>
      </c>
      <c r="I42" s="44">
        <f t="shared" ref="I42:M42" si="32">AVERAGE(I23:I41)</f>
        <v>18.619777012448001</v>
      </c>
      <c r="J42" s="44">
        <f t="shared" si="32"/>
        <v>298.83829182359932</v>
      </c>
      <c r="K42" s="44">
        <f t="shared" si="32"/>
        <v>5.5168756568766115</v>
      </c>
      <c r="L42" s="44">
        <f t="shared" si="32"/>
        <v>3.3101635338446487</v>
      </c>
      <c r="M42" s="44">
        <f t="shared" si="32"/>
        <v>91.928892312513071</v>
      </c>
      <c r="N42" s="45"/>
      <c r="O42" s="46"/>
      <c r="P42" s="26"/>
      <c r="Q42" s="47"/>
      <c r="R42" s="82">
        <f>AVERAGE(R23:R41)</f>
        <v>228.15073391031518</v>
      </c>
      <c r="S42" s="83">
        <f t="shared" ref="S42:Z42" si="33">AVERAGE(S23:S41)</f>
        <v>209.93552779350625</v>
      </c>
      <c r="T42" s="83">
        <f t="shared" si="33"/>
        <v>18.215206116808943</v>
      </c>
      <c r="U42" s="83">
        <f t="shared" si="33"/>
        <v>1064.4048540133967</v>
      </c>
      <c r="V42" s="83">
        <f t="shared" si="33"/>
        <v>924.04945712690426</v>
      </c>
      <c r="W42" s="83">
        <f t="shared" si="33"/>
        <v>140.35539688649217</v>
      </c>
      <c r="X42" s="83">
        <f t="shared" si="33"/>
        <v>286.23444880302264</v>
      </c>
      <c r="Y42" s="83">
        <f t="shared" si="33"/>
        <v>239.87042270345151</v>
      </c>
      <c r="Z42" s="84">
        <f t="shared" si="33"/>
        <v>15.88368222763035</v>
      </c>
      <c r="AK42" s="75">
        <f>AVERAGE(AK23:AK41)</f>
        <v>14.706842105263155</v>
      </c>
      <c r="AL42" s="75">
        <f t="shared" ref="AL42:AN42" si="34">AVERAGE(AL23:AL41)</f>
        <v>15.351578947368422</v>
      </c>
      <c r="AM42" s="75">
        <f t="shared" si="34"/>
        <v>0.18736842105263155</v>
      </c>
      <c r="AN42" s="75">
        <f t="shared" si="34"/>
        <v>9.0000000000000024E-2</v>
      </c>
      <c r="AP42" s="100"/>
      <c r="AY42" s="109">
        <f>AVERAGE(AY23:AY41)</f>
        <v>42.084592126822358</v>
      </c>
      <c r="BD42" s="109">
        <f>AVERAGE(BD23:BD41)</f>
        <v>60.158539442476417</v>
      </c>
      <c r="BG42" s="111">
        <f>AVERAGE(BG23:BG40)</f>
        <v>9.4175517253754357</v>
      </c>
      <c r="BH42" s="112">
        <f>AVERAGE(BH23:BH40)</f>
        <v>6.9515337689601893</v>
      </c>
      <c r="BI42" s="112">
        <f>AVERAGE(BI23:BI40)</f>
        <v>12.879360132884962</v>
      </c>
      <c r="BJ42" s="113">
        <f>AVERAGE(BJ23:BJ40)</f>
        <v>12.744209353127523</v>
      </c>
    </row>
    <row r="43" spans="1:62" ht="16.5" thickBot="1" x14ac:dyDescent="0.3">
      <c r="A43" s="11"/>
      <c r="B43" s="11"/>
      <c r="C43" s="11"/>
      <c r="D43" s="11"/>
      <c r="E43" s="11"/>
      <c r="F43" s="11"/>
      <c r="G43" s="11"/>
      <c r="H43" s="48" t="s">
        <v>25</v>
      </c>
      <c r="I43" s="49" t="s">
        <v>26</v>
      </c>
      <c r="J43" s="49" t="s">
        <v>27</v>
      </c>
      <c r="K43" s="50" t="s">
        <v>28</v>
      </c>
      <c r="L43" s="51" t="s">
        <v>29</v>
      </c>
      <c r="M43" s="52" t="s">
        <v>30</v>
      </c>
      <c r="N43" s="52" t="s">
        <v>31</v>
      </c>
      <c r="O43" s="53" t="s">
        <v>32</v>
      </c>
      <c r="P43" s="26"/>
      <c r="Q43" s="26"/>
    </row>
    <row r="44" spans="1:62" x14ac:dyDescent="0.25">
      <c r="A44" s="26"/>
      <c r="B44" s="11"/>
      <c r="C44" s="11"/>
      <c r="D44" s="11"/>
      <c r="E44" s="11"/>
      <c r="F44" s="11"/>
      <c r="G44" s="11"/>
      <c r="H44">
        <v>4721</v>
      </c>
      <c r="I44">
        <v>4850</v>
      </c>
      <c r="J44">
        <v>4514</v>
      </c>
      <c r="K44" s="54">
        <v>5123</v>
      </c>
      <c r="L44">
        <v>4834</v>
      </c>
      <c r="M44">
        <v>4929</v>
      </c>
      <c r="N44">
        <v>4640</v>
      </c>
      <c r="O44" s="54">
        <v>5123</v>
      </c>
      <c r="P44" s="26"/>
      <c r="Q44" s="55"/>
    </row>
    <row r="45" spans="1:62" x14ac:dyDescent="0.25">
      <c r="A45" s="11"/>
      <c r="B45" s="11"/>
      <c r="C45" s="11"/>
      <c r="D45" s="11"/>
      <c r="E45" s="11"/>
      <c r="F45" s="11"/>
      <c r="G45" s="11"/>
      <c r="H45">
        <v>3577</v>
      </c>
      <c r="I45">
        <v>3826</v>
      </c>
      <c r="J45">
        <v>3583</v>
      </c>
      <c r="K45" s="54">
        <v>4328</v>
      </c>
      <c r="L45">
        <v>4040</v>
      </c>
      <c r="M45">
        <v>4328</v>
      </c>
      <c r="N45">
        <v>4040</v>
      </c>
      <c r="O45" s="54">
        <v>4328</v>
      </c>
      <c r="P45" s="26"/>
      <c r="Q45" s="55"/>
    </row>
    <row r="46" spans="1:62" x14ac:dyDescent="0.25">
      <c r="A46" s="11"/>
      <c r="B46" s="11"/>
      <c r="C46" s="11"/>
      <c r="D46" s="11"/>
      <c r="E46" s="11"/>
      <c r="F46" s="11"/>
      <c r="G46" s="11"/>
      <c r="H46">
        <v>5031</v>
      </c>
      <c r="I46">
        <v>5345</v>
      </c>
      <c r="J46">
        <v>4907</v>
      </c>
      <c r="K46" s="54">
        <v>5477</v>
      </c>
      <c r="L46">
        <v>5019</v>
      </c>
      <c r="M46">
        <v>5463</v>
      </c>
      <c r="N46">
        <v>5005</v>
      </c>
      <c r="O46" s="54">
        <v>5477</v>
      </c>
      <c r="P46" s="26"/>
      <c r="Q46" s="55"/>
    </row>
    <row r="47" spans="1:62" x14ac:dyDescent="0.25">
      <c r="A47" s="11"/>
      <c r="B47" s="11"/>
      <c r="C47" s="11"/>
      <c r="D47" s="11"/>
      <c r="E47" s="11"/>
      <c r="F47" s="11"/>
      <c r="G47" s="11"/>
      <c r="H47">
        <v>7528</v>
      </c>
      <c r="I47">
        <v>8257</v>
      </c>
      <c r="J47">
        <v>7141</v>
      </c>
      <c r="K47" s="54">
        <v>8692</v>
      </c>
      <c r="L47">
        <v>8127</v>
      </c>
      <c r="M47">
        <v>8692</v>
      </c>
      <c r="N47">
        <v>8127</v>
      </c>
      <c r="O47" s="54">
        <v>8692</v>
      </c>
      <c r="P47" s="26"/>
      <c r="Q47" s="55"/>
    </row>
    <row r="48" spans="1:62" x14ac:dyDescent="0.25">
      <c r="A48" s="11"/>
      <c r="B48" s="11"/>
      <c r="C48" s="11"/>
      <c r="D48" s="11"/>
      <c r="E48" s="11"/>
      <c r="F48" s="11"/>
      <c r="G48" s="11"/>
      <c r="H48">
        <v>4634</v>
      </c>
      <c r="I48">
        <v>4727</v>
      </c>
      <c r="J48">
        <v>4349</v>
      </c>
      <c r="K48" s="54">
        <v>5056</v>
      </c>
      <c r="L48">
        <v>4764</v>
      </c>
      <c r="M48">
        <v>4811</v>
      </c>
      <c r="N48">
        <v>4525</v>
      </c>
      <c r="O48" s="54">
        <v>5056</v>
      </c>
      <c r="P48" s="26"/>
      <c r="Q48" s="55"/>
    </row>
    <row r="49" spans="1:17" x14ac:dyDescent="0.25">
      <c r="A49" s="11"/>
      <c r="B49" s="11"/>
      <c r="C49" s="11"/>
      <c r="D49" s="11"/>
      <c r="E49" s="11"/>
      <c r="F49" s="11"/>
      <c r="G49" s="11"/>
      <c r="H49">
        <v>4932</v>
      </c>
      <c r="I49">
        <v>5323</v>
      </c>
      <c r="J49">
        <v>4794</v>
      </c>
      <c r="K49" s="54">
        <v>5579</v>
      </c>
      <c r="L49">
        <v>5180</v>
      </c>
      <c r="M49">
        <v>5203</v>
      </c>
      <c r="N49">
        <v>5026</v>
      </c>
      <c r="O49" s="54">
        <v>5579</v>
      </c>
      <c r="P49" s="26"/>
      <c r="Q49" s="55"/>
    </row>
    <row r="50" spans="1:17" x14ac:dyDescent="0.25">
      <c r="A50" s="11"/>
      <c r="B50" s="11"/>
      <c r="C50" s="11"/>
      <c r="D50" s="11"/>
      <c r="E50" s="11"/>
      <c r="F50" s="11"/>
      <c r="G50" s="11"/>
      <c r="H50">
        <v>5054</v>
      </c>
      <c r="I50">
        <v>5359</v>
      </c>
      <c r="J50">
        <v>4919</v>
      </c>
      <c r="K50" s="54">
        <v>5524</v>
      </c>
      <c r="L50">
        <v>5307</v>
      </c>
      <c r="M50">
        <v>5263</v>
      </c>
      <c r="N50">
        <v>5072</v>
      </c>
      <c r="O50" s="54">
        <v>5524</v>
      </c>
      <c r="P50" s="26"/>
      <c r="Q50" s="55"/>
    </row>
    <row r="51" spans="1:17" x14ac:dyDescent="0.25">
      <c r="A51" s="11"/>
      <c r="B51" s="11"/>
      <c r="C51" s="11"/>
      <c r="D51" s="11"/>
      <c r="E51" s="11"/>
      <c r="F51" s="11"/>
      <c r="G51" s="11"/>
      <c r="H51">
        <v>3887</v>
      </c>
      <c r="I51">
        <v>4185</v>
      </c>
      <c r="J51">
        <v>3741</v>
      </c>
      <c r="K51" s="54">
        <v>4517</v>
      </c>
      <c r="L51">
        <v>4517</v>
      </c>
      <c r="M51">
        <v>4111</v>
      </c>
      <c r="N51">
        <v>4111</v>
      </c>
      <c r="O51" s="54">
        <v>4517</v>
      </c>
      <c r="P51" s="26"/>
      <c r="Q51" s="55"/>
    </row>
    <row r="52" spans="1:17" x14ac:dyDescent="0.25">
      <c r="A52" s="11"/>
      <c r="B52" s="11"/>
      <c r="C52" s="11"/>
      <c r="D52" s="11"/>
      <c r="E52" s="11"/>
      <c r="F52" s="11"/>
      <c r="G52" s="11"/>
      <c r="H52">
        <v>5314</v>
      </c>
      <c r="I52">
        <v>5426</v>
      </c>
      <c r="J52">
        <v>5055</v>
      </c>
      <c r="K52" s="54">
        <v>5691</v>
      </c>
      <c r="L52">
        <v>5691</v>
      </c>
      <c r="M52">
        <v>5216</v>
      </c>
      <c r="N52">
        <v>5216</v>
      </c>
      <c r="O52" s="54">
        <v>5691</v>
      </c>
      <c r="P52" s="26"/>
      <c r="Q52" s="55"/>
    </row>
    <row r="53" spans="1:17" x14ac:dyDescent="0.25">
      <c r="A53" s="11"/>
      <c r="B53" s="11"/>
      <c r="C53" s="11"/>
      <c r="D53" s="11"/>
      <c r="E53" s="11"/>
      <c r="F53" s="11"/>
      <c r="G53" s="11"/>
      <c r="H53">
        <v>6678</v>
      </c>
      <c r="I53">
        <v>6447</v>
      </c>
      <c r="J53">
        <v>6142</v>
      </c>
      <c r="K53" s="54">
        <v>6999</v>
      </c>
      <c r="L53">
        <v>6806</v>
      </c>
      <c r="M53">
        <v>6999</v>
      </c>
      <c r="N53">
        <v>6806</v>
      </c>
      <c r="O53" s="54">
        <v>6999</v>
      </c>
      <c r="P53" s="56"/>
      <c r="Q53" s="55"/>
    </row>
    <row r="54" spans="1:17" x14ac:dyDescent="0.25">
      <c r="A54" s="11"/>
      <c r="B54" s="11"/>
      <c r="C54" s="11"/>
      <c r="D54" s="11"/>
      <c r="E54" s="11"/>
      <c r="F54" s="11"/>
      <c r="G54" s="11"/>
      <c r="H54">
        <v>6064</v>
      </c>
      <c r="I54">
        <v>6265</v>
      </c>
      <c r="J54">
        <v>5822</v>
      </c>
      <c r="K54" s="54">
        <v>6527</v>
      </c>
      <c r="L54">
        <v>6251</v>
      </c>
      <c r="M54">
        <v>6320</v>
      </c>
      <c r="N54">
        <v>6096</v>
      </c>
      <c r="O54" s="54">
        <v>6527</v>
      </c>
      <c r="P54" s="56"/>
      <c r="Q54" s="55"/>
    </row>
    <row r="55" spans="1:17" x14ac:dyDescent="0.25">
      <c r="H55">
        <v>6530</v>
      </c>
      <c r="I55">
        <v>6572</v>
      </c>
      <c r="J55">
        <v>6250</v>
      </c>
      <c r="K55" s="54">
        <v>6874</v>
      </c>
      <c r="L55">
        <v>6454</v>
      </c>
      <c r="M55">
        <v>6874</v>
      </c>
      <c r="N55">
        <v>6454</v>
      </c>
      <c r="O55" s="54">
        <v>6874</v>
      </c>
      <c r="P55" s="56"/>
      <c r="Q55" s="57"/>
    </row>
    <row r="56" spans="1:17" x14ac:dyDescent="0.25">
      <c r="H56">
        <v>4474</v>
      </c>
      <c r="I56">
        <v>5041</v>
      </c>
      <c r="J56">
        <v>4182</v>
      </c>
      <c r="K56" s="54">
        <v>5415</v>
      </c>
      <c r="L56">
        <v>4775</v>
      </c>
      <c r="M56">
        <v>5115</v>
      </c>
      <c r="N56">
        <v>4575</v>
      </c>
      <c r="O56" s="54">
        <v>5415</v>
      </c>
      <c r="P56" s="56"/>
      <c r="Q56" s="57"/>
    </row>
    <row r="57" spans="1:17" x14ac:dyDescent="0.25">
      <c r="H57">
        <v>3140</v>
      </c>
      <c r="I57">
        <v>3477</v>
      </c>
      <c r="J57">
        <v>2994</v>
      </c>
      <c r="K57" s="54">
        <v>3765</v>
      </c>
      <c r="L57">
        <v>3409</v>
      </c>
      <c r="M57">
        <v>3527</v>
      </c>
      <c r="N57">
        <v>3261</v>
      </c>
      <c r="O57" s="54">
        <v>3765</v>
      </c>
      <c r="P57" s="56"/>
      <c r="Q57" s="57"/>
    </row>
    <row r="58" spans="1:17" x14ac:dyDescent="0.25">
      <c r="H58">
        <v>6374</v>
      </c>
      <c r="I58">
        <v>6805</v>
      </c>
      <c r="J58">
        <v>6032</v>
      </c>
      <c r="K58" s="54">
        <v>7179</v>
      </c>
      <c r="L58">
        <v>6677</v>
      </c>
      <c r="M58">
        <v>7047</v>
      </c>
      <c r="N58">
        <v>6581</v>
      </c>
      <c r="O58" s="54">
        <v>7179</v>
      </c>
      <c r="P58" s="56"/>
      <c r="Q58" s="57"/>
    </row>
    <row r="59" spans="1:17" x14ac:dyDescent="0.25">
      <c r="H59">
        <v>3786</v>
      </c>
      <c r="I59">
        <v>4052</v>
      </c>
      <c r="J59">
        <v>3686</v>
      </c>
      <c r="K59" s="54">
        <v>4152</v>
      </c>
      <c r="L59">
        <v>4021</v>
      </c>
      <c r="M59">
        <v>4011</v>
      </c>
      <c r="N59">
        <v>3904</v>
      </c>
      <c r="O59" s="54">
        <v>4152</v>
      </c>
      <c r="P59" s="58"/>
      <c r="Q59" s="57"/>
    </row>
    <row r="60" spans="1:17" x14ac:dyDescent="0.25">
      <c r="H60">
        <v>6020</v>
      </c>
      <c r="I60">
        <v>6289</v>
      </c>
      <c r="J60">
        <v>5823</v>
      </c>
      <c r="K60" s="54">
        <v>6554</v>
      </c>
      <c r="L60">
        <v>6251</v>
      </c>
      <c r="M60">
        <v>6334</v>
      </c>
      <c r="N60">
        <v>6221</v>
      </c>
      <c r="O60" s="54">
        <v>6554</v>
      </c>
      <c r="P60" s="56"/>
      <c r="Q60" s="57"/>
    </row>
    <row r="61" spans="1:17" x14ac:dyDescent="0.25">
      <c r="H61">
        <v>4990</v>
      </c>
      <c r="I61">
        <v>5476</v>
      </c>
      <c r="J61">
        <v>4864</v>
      </c>
      <c r="K61" s="54">
        <v>5628</v>
      </c>
      <c r="L61">
        <v>5255</v>
      </c>
      <c r="M61">
        <v>5539</v>
      </c>
      <c r="N61">
        <v>5210</v>
      </c>
      <c r="O61" s="59">
        <v>5628</v>
      </c>
      <c r="P61" s="56"/>
      <c r="Q61" s="57"/>
    </row>
    <row r="62" spans="1:17" ht="16.5" thickBot="1" x14ac:dyDescent="0.3">
      <c r="H62">
        <v>6292</v>
      </c>
      <c r="I62">
        <v>6704</v>
      </c>
      <c r="J62">
        <v>6274</v>
      </c>
      <c r="K62" s="60">
        <v>6828</v>
      </c>
      <c r="L62">
        <v>6484</v>
      </c>
      <c r="M62">
        <v>6828</v>
      </c>
      <c r="N62">
        <v>6484</v>
      </c>
      <c r="O62" s="60">
        <v>6828</v>
      </c>
      <c r="P62" s="56"/>
      <c r="Q62" s="57"/>
    </row>
    <row r="63" spans="1:17" ht="61.5" x14ac:dyDescent="0.9">
      <c r="H63" s="61" t="s">
        <v>33</v>
      </c>
      <c r="I63" s="62"/>
      <c r="J63" s="62"/>
      <c r="K63" s="62"/>
      <c r="L63" s="62"/>
      <c r="M63" s="62"/>
      <c r="N63" s="62"/>
      <c r="O63" s="63"/>
      <c r="Q63" s="56"/>
    </row>
    <row r="64" spans="1:17" x14ac:dyDescent="0.25">
      <c r="H64" s="64"/>
      <c r="I64" s="62"/>
      <c r="J64" s="62"/>
      <c r="K64" s="62"/>
      <c r="L64" s="62"/>
      <c r="M64" s="62"/>
      <c r="N64" s="62"/>
      <c r="O64" s="63"/>
      <c r="Q64" s="56"/>
    </row>
    <row r="65" spans="8:17" ht="62.25" thickBot="1" x14ac:dyDescent="0.95">
      <c r="H65" s="65"/>
      <c r="I65" s="66"/>
      <c r="J65" s="66"/>
      <c r="K65" s="66"/>
      <c r="L65" s="66"/>
      <c r="M65" s="66"/>
      <c r="N65" s="66"/>
      <c r="O65" s="67"/>
      <c r="Q65" s="68"/>
    </row>
  </sheetData>
  <phoneticPr fontId="6" type="noConversion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 Glandorf</dc:creator>
  <cp:lastModifiedBy>Julian</cp:lastModifiedBy>
  <dcterms:created xsi:type="dcterms:W3CDTF">2019-09-18T07:33:37Z</dcterms:created>
  <dcterms:modified xsi:type="dcterms:W3CDTF">2020-12-17T09:15:23Z</dcterms:modified>
</cp:coreProperties>
</file>