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3BA16D8B-79CF-411F-A878-FAACC9178DE7}" xr6:coauthVersionLast="45" xr6:coauthVersionMax="45" xr10:uidLastSave="{00000000-0000-0000-0000-000000000000}"/>
  <bookViews>
    <workbookView xWindow="-120" yWindow="-120" windowWidth="20730" windowHeight="11160" tabRatio="859" xr2:uid="{00000000-000D-0000-FFFF-FFFF00000000}"/>
  </bookViews>
  <sheets>
    <sheet name="Table S1" sheetId="12" r:id="rId1"/>
    <sheet name="Table S2&amp;S3 Sporulation Results" sheetId="10" r:id="rId2"/>
    <sheet name="Table S4 Strains and mutants" sheetId="1" r:id="rId3"/>
    <sheet name="Table S5" sheetId="11" r:id="rId4"/>
    <sheet name="Table S6 Primers" sheetId="9" r:id="rId5"/>
    <sheet name="Table S7 Y2H media" sheetId="3" r:id="rId6"/>
    <sheet name="Table S8 Beta-gal Results" sheetId="8" r:id="rId7"/>
    <sheet name="Table S9 Real-time results" sheetId="4" r:id="rId8"/>
  </sheet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 i="4" l="1"/>
  <c r="L5" i="4"/>
  <c r="K5" i="4"/>
  <c r="R25" i="4"/>
  <c r="U23" i="4"/>
  <c r="X23" i="4"/>
  <c r="R23" i="4"/>
  <c r="R21" i="4"/>
  <c r="U19" i="4"/>
  <c r="X19" i="4"/>
  <c r="R19" i="4"/>
  <c r="R15" i="4"/>
  <c r="U13" i="4"/>
  <c r="X13" i="4"/>
  <c r="R13" i="4"/>
  <c r="R11" i="4"/>
  <c r="U9" i="4"/>
  <c r="X9" i="4"/>
  <c r="R9" i="4"/>
  <c r="S7" i="4"/>
  <c r="V7" i="4"/>
  <c r="R7" i="4"/>
  <c r="R5" i="4"/>
  <c r="S19" i="4"/>
  <c r="V19" i="4"/>
  <c r="T19" i="4"/>
  <c r="W19" i="4"/>
  <c r="S23" i="4"/>
  <c r="V23" i="4"/>
  <c r="T23" i="4"/>
  <c r="W23" i="4"/>
  <c r="S9" i="4"/>
  <c r="V9" i="4"/>
  <c r="T7" i="4"/>
  <c r="W7" i="4"/>
  <c r="T9" i="4"/>
  <c r="W9" i="4"/>
  <c r="U5" i="4"/>
  <c r="X5" i="4"/>
  <c r="U7" i="4"/>
  <c r="X7" i="4"/>
  <c r="S13" i="4"/>
  <c r="V13" i="4"/>
  <c r="T13" i="4"/>
  <c r="W13" i="4"/>
  <c r="J23" i="4"/>
  <c r="M23" i="4"/>
  <c r="I23" i="4"/>
  <c r="L23" i="4"/>
  <c r="H23" i="4"/>
  <c r="K23" i="4"/>
  <c r="J19" i="4"/>
  <c r="M19" i="4"/>
  <c r="I19" i="4"/>
  <c r="L19" i="4"/>
  <c r="H19" i="4"/>
  <c r="K19" i="4"/>
  <c r="J17" i="4"/>
  <c r="M17" i="4"/>
  <c r="I17" i="4"/>
  <c r="L17" i="4"/>
  <c r="H17" i="4"/>
  <c r="K17" i="4"/>
  <c r="J13" i="4"/>
  <c r="M13" i="4"/>
  <c r="I13" i="4"/>
  <c r="L13" i="4"/>
  <c r="H13" i="4"/>
  <c r="K13" i="4"/>
  <c r="J9" i="4"/>
  <c r="M9" i="4"/>
  <c r="I9" i="4"/>
  <c r="L9" i="4"/>
  <c r="H9" i="4"/>
  <c r="K9" i="4"/>
  <c r="J7" i="4"/>
  <c r="M7" i="4"/>
  <c r="I7" i="4"/>
  <c r="L7" i="4"/>
  <c r="H7" i="4"/>
  <c r="K7" i="4"/>
</calcChain>
</file>

<file path=xl/sharedStrings.xml><?xml version="1.0" encoding="utf-8"?>
<sst xmlns="http://schemas.openxmlformats.org/spreadsheetml/2006/main" count="558" uniqueCount="408">
  <si>
    <t>Strains</t>
  </si>
  <si>
    <t>Genotypes</t>
  </si>
  <si>
    <t>PYCC 5626</t>
  </si>
  <si>
    <t>CBS 6938</t>
  </si>
  <si>
    <r>
      <t xml:space="preserve">C. capitatum </t>
    </r>
    <r>
      <rPr>
        <sz val="11"/>
        <color theme="1"/>
        <rFont val="Calibri"/>
        <family val="2"/>
        <scheme val="minor"/>
      </rPr>
      <t>wild type strain</t>
    </r>
  </si>
  <si>
    <t>Relevant information</t>
  </si>
  <si>
    <r>
      <t xml:space="preserve">P. rhodozyma </t>
    </r>
    <r>
      <rPr>
        <sz val="11"/>
        <color theme="1"/>
        <rFont val="Calibri"/>
        <family val="2"/>
        <scheme val="minor"/>
      </rPr>
      <t>wild type strain</t>
    </r>
  </si>
  <si>
    <r>
      <t xml:space="preserve">P. rhodozyma </t>
    </r>
    <r>
      <rPr>
        <sz val="11"/>
        <color theme="1"/>
        <rFont val="Calibri"/>
        <family val="2"/>
        <scheme val="minor"/>
      </rPr>
      <t>CBS 6938 mutant</t>
    </r>
  </si>
  <si>
    <r>
      <t>P. rhodozyma</t>
    </r>
    <r>
      <rPr>
        <sz val="11"/>
        <color theme="1"/>
        <rFont val="Calibri"/>
        <family val="2"/>
        <scheme val="minor"/>
      </rPr>
      <t xml:space="preserve"> CBS 6938 mutant</t>
    </r>
  </si>
  <si>
    <t>G418 = Geneticin Resistance cassette</t>
  </si>
  <si>
    <t>HYG = Hygromycin Resistance cassette</t>
  </si>
  <si>
    <t>Zeo = Zeocin Resistance cassette</t>
  </si>
  <si>
    <t>-</t>
  </si>
  <si>
    <t>Gal4 BD = DNA binding domain of Gal4</t>
  </si>
  <si>
    <t>Medium</t>
  </si>
  <si>
    <t>Composition</t>
  </si>
  <si>
    <t>Selection</t>
  </si>
  <si>
    <t>Yeast Nitrogen Base without aminoacids + supplements</t>
  </si>
  <si>
    <t>1x YNB without amino acids (Formedium); 2% of Glucose; 0.02mg/mL of Uracil; 0.02mg/mL of Adenine Sulphate; 0.02mg/mL of L-Histidine; 0.02mg/mL of L-Tryptophan; 0.02mg/mL of Methionine (2% of Agar for solid medium)</t>
  </si>
  <si>
    <t>1x YNB without amino acids (Formedium); 2% of Glucose; 0.02mg/mL of Uracil; 0.02mg/mL of Adenine Sulphate; 0.02mg/mL of L-Histidine; 0.06mg/mL of Leucin (2% of Agar for solid medium)</t>
  </si>
  <si>
    <t>1x YNB without amino acids (Formedium); 2% of Glucose; 0.02mg/mL of Uracil; 0.02mg/mL of Adenine Sulphate; 0.02mg/mL of L-Histidine (2% of Agar for solid medium)</t>
  </si>
  <si>
    <t>1x YNB without amino acids (Formedium); 2% of Glucose; 0.02mg/mL of Uracil; 0.02mg/mL of Adenine Sulphate (2% of Agar for solid medium)</t>
  </si>
  <si>
    <t>1x YNB without amino acids (Formedium); 2% of Glucose; 0.02mg/mL of Uracil; 0.02mg/mL of L-Histidine (2% of Agar for solid medium)</t>
  </si>
  <si>
    <t>1x YNB without amino acids (Formedium); 2% of Glucose; 0.02mg/mL of Uracil; 0.02mg/mL of Adenine Sulphate; 0.06mg/mL of Leucin (2% of Agar for solid medium)</t>
  </si>
  <si>
    <t>1x YNB without amino acids (Formedium); 2% of Glucose; 0.02mg/mL of Uracil; 0.02mg/mL of L-Histidine; 0.06mg/mL of Leucin (2% of Agar for solid medium)</t>
  </si>
  <si>
    <t>Gal4 AD = Activation domain of Gal4</t>
  </si>
  <si>
    <t>Gene</t>
  </si>
  <si>
    <t>Ct (mean)</t>
  </si>
  <si>
    <t>Amount of cDNA</t>
  </si>
  <si>
    <t>HD1</t>
  </si>
  <si>
    <t>HD2</t>
  </si>
  <si>
    <t>STE3</t>
  </si>
  <si>
    <t>Actin</t>
  </si>
  <si>
    <t>50 ng</t>
  </si>
  <si>
    <t>Fragment size</t>
  </si>
  <si>
    <t>170 bp</t>
  </si>
  <si>
    <t>122 bp</t>
  </si>
  <si>
    <t>177 bp</t>
  </si>
  <si>
    <t>114 bp</t>
  </si>
  <si>
    <t>33.32</t>
  </si>
  <si>
    <t>29.99</t>
  </si>
  <si>
    <t>33.26</t>
  </si>
  <si>
    <t>32.19</t>
  </si>
  <si>
    <t>17.2</t>
  </si>
  <si>
    <t>16.19</t>
  </si>
  <si>
    <t>16.1</t>
  </si>
  <si>
    <t>16.5</t>
  </si>
  <si>
    <t>14.69</t>
  </si>
  <si>
    <t>14.56</t>
  </si>
  <si>
    <t>14.38</t>
  </si>
  <si>
    <t>14.5</t>
  </si>
  <si>
    <t>12.27</t>
  </si>
  <si>
    <t>12.3</t>
  </si>
  <si>
    <t>12.63</t>
  </si>
  <si>
    <t>12.4</t>
  </si>
  <si>
    <t>Ct 1</t>
  </si>
  <si>
    <t>Ct 2</t>
  </si>
  <si>
    <t>Ct 3</t>
  </si>
  <si>
    <r>
      <t xml:space="preserve">Downstream of </t>
    </r>
    <r>
      <rPr>
        <i/>
        <sz val="11"/>
        <color theme="1"/>
        <rFont val="Calibri"/>
        <family val="2"/>
        <scheme val="minor"/>
      </rPr>
      <t>MFA1</t>
    </r>
  </si>
  <si>
    <r>
      <t xml:space="preserve">Downstream of </t>
    </r>
    <r>
      <rPr>
        <i/>
        <sz val="11"/>
        <color theme="1"/>
        <rFont val="Calibri"/>
        <family val="2"/>
        <scheme val="minor"/>
      </rPr>
      <t>STE3-1</t>
    </r>
  </si>
  <si>
    <r>
      <t xml:space="preserve">Deletion fragment of </t>
    </r>
    <r>
      <rPr>
        <i/>
        <sz val="11"/>
        <color theme="1"/>
        <rFont val="Calibri"/>
        <family val="2"/>
        <scheme val="minor"/>
      </rPr>
      <t>STE3-1/MFA1</t>
    </r>
  </si>
  <si>
    <r>
      <rPr>
        <i/>
        <sz val="11"/>
        <color theme="1"/>
        <rFont val="Calibri"/>
        <family val="2"/>
        <scheme val="minor"/>
      </rPr>
      <t>HD</t>
    </r>
    <r>
      <rPr>
        <sz val="11"/>
        <color theme="1"/>
        <rFont val="Calibri"/>
        <family val="2"/>
        <scheme val="minor"/>
      </rPr>
      <t xml:space="preserve"> locus</t>
    </r>
  </si>
  <si>
    <t>Zeocin resistance cassette</t>
  </si>
  <si>
    <r>
      <t xml:space="preserve">Deletion fragment of </t>
    </r>
    <r>
      <rPr>
        <i/>
        <sz val="11"/>
        <color theme="1"/>
        <rFont val="Calibri"/>
        <family val="2"/>
        <scheme val="minor"/>
      </rPr>
      <t>HD1/HD2</t>
    </r>
  </si>
  <si>
    <r>
      <rPr>
        <b/>
        <sz val="11"/>
        <color theme="1"/>
        <rFont val="Calibri"/>
        <family val="2"/>
        <scheme val="minor"/>
      </rPr>
      <t>MP203</t>
    </r>
    <r>
      <rPr>
        <sz val="11"/>
        <color theme="1"/>
        <rFont val="Calibri"/>
        <family val="2"/>
        <scheme val="minor"/>
      </rPr>
      <t xml:space="preserve"> - TTTTTATCGATTCAGAGTGTGGATGG </t>
    </r>
    <r>
      <rPr>
        <b/>
        <sz val="11"/>
        <color theme="1"/>
        <rFont val="Calibri"/>
        <family val="2"/>
        <scheme val="minor"/>
      </rPr>
      <t xml:space="preserve">    </t>
    </r>
  </si>
  <si>
    <r>
      <rPr>
        <b/>
        <sz val="11"/>
        <color theme="1"/>
        <rFont val="Calibri"/>
        <family val="2"/>
        <scheme val="minor"/>
      </rPr>
      <t xml:space="preserve">MP204 </t>
    </r>
    <r>
      <rPr>
        <sz val="11"/>
        <color theme="1"/>
        <rFont val="Calibri"/>
        <family val="2"/>
        <scheme val="minor"/>
      </rPr>
      <t>- TTTTTGAATGCAACTTATTCGAGGCTC</t>
    </r>
  </si>
  <si>
    <r>
      <rPr>
        <b/>
        <sz val="11"/>
        <color theme="1"/>
        <rFont val="Calibri"/>
        <family val="2"/>
        <scheme val="minor"/>
      </rPr>
      <t>MP205</t>
    </r>
    <r>
      <rPr>
        <sz val="11"/>
        <color theme="1"/>
        <rFont val="Calibri"/>
        <family val="2"/>
        <scheme val="minor"/>
      </rPr>
      <t xml:space="preserve"> - ACTAGGTACATCACTCGG </t>
    </r>
    <r>
      <rPr>
        <b/>
        <sz val="11"/>
        <color theme="1"/>
        <rFont val="Calibri"/>
        <family val="2"/>
        <scheme val="minor"/>
      </rPr>
      <t xml:space="preserve">                       </t>
    </r>
  </si>
  <si>
    <r>
      <rPr>
        <b/>
        <sz val="11"/>
        <color theme="1"/>
        <rFont val="Calibri"/>
        <family val="2"/>
        <scheme val="minor"/>
      </rPr>
      <t>MP206</t>
    </r>
    <r>
      <rPr>
        <sz val="11"/>
        <color theme="1"/>
        <rFont val="Calibri"/>
        <family val="2"/>
        <scheme val="minor"/>
      </rPr>
      <t xml:space="preserve"> - AACTTATTCGAGGCTCGC</t>
    </r>
  </si>
  <si>
    <r>
      <rPr>
        <b/>
        <sz val="11"/>
        <color theme="1"/>
        <rFont val="Calibri"/>
        <family val="2"/>
        <scheme val="minor"/>
      </rPr>
      <t>AC027</t>
    </r>
    <r>
      <rPr>
        <sz val="11"/>
        <color theme="1"/>
        <rFont val="Calibri"/>
        <family val="2"/>
        <scheme val="minor"/>
      </rPr>
      <t xml:space="preserve"> - ACAGGATCGATGGTTCTGCGATTGGG </t>
    </r>
    <r>
      <rPr>
        <b/>
        <sz val="11"/>
        <color theme="1"/>
        <rFont val="Calibri"/>
        <family val="2"/>
        <scheme val="minor"/>
      </rPr>
      <t xml:space="preserve">     </t>
    </r>
  </si>
  <si>
    <r>
      <rPr>
        <b/>
        <sz val="11"/>
        <color theme="1"/>
        <rFont val="Calibri"/>
        <family val="2"/>
        <scheme val="minor"/>
      </rPr>
      <t>AC028</t>
    </r>
    <r>
      <rPr>
        <sz val="11"/>
        <color theme="1"/>
        <rFont val="Calibri"/>
        <family val="2"/>
        <scheme val="minor"/>
      </rPr>
      <t xml:space="preserve"> - TTTTTGCGGCCGCTGAAATGATTCTCCG</t>
    </r>
  </si>
  <si>
    <r>
      <rPr>
        <b/>
        <sz val="11"/>
        <color theme="1"/>
        <rFont val="Calibri"/>
        <family val="2"/>
        <scheme val="minor"/>
      </rPr>
      <t>AC029</t>
    </r>
    <r>
      <rPr>
        <sz val="11"/>
        <color theme="1"/>
        <rFont val="Calibri"/>
        <family val="2"/>
        <scheme val="minor"/>
      </rPr>
      <t xml:space="preserve"> - ATTAAGCTAGCATCGGCTCATCAGCCGACAG</t>
    </r>
    <r>
      <rPr>
        <b/>
        <sz val="11"/>
        <color theme="1"/>
        <rFont val="Calibri"/>
        <family val="2"/>
        <scheme val="minor"/>
      </rPr>
      <t xml:space="preserve">    </t>
    </r>
  </si>
  <si>
    <r>
      <rPr>
        <b/>
        <sz val="11"/>
        <color theme="1"/>
        <rFont val="Calibri"/>
        <family val="2"/>
        <scheme val="minor"/>
      </rPr>
      <t>AC030</t>
    </r>
    <r>
      <rPr>
        <sz val="11"/>
        <color theme="1"/>
        <rFont val="Calibri"/>
        <family val="2"/>
        <scheme val="minor"/>
      </rPr>
      <t xml:space="preserve"> - ACCCACCATGGATCATGAGAGATGACGG</t>
    </r>
  </si>
  <si>
    <r>
      <rPr>
        <b/>
        <sz val="11"/>
        <color theme="1"/>
        <rFont val="Calibri"/>
        <family val="2"/>
        <scheme val="minor"/>
      </rPr>
      <t>AC031</t>
    </r>
    <r>
      <rPr>
        <sz val="11"/>
        <color theme="1"/>
        <rFont val="Calibri"/>
        <family val="2"/>
        <scheme val="minor"/>
      </rPr>
      <t xml:space="preserve"> - TGGTTGATGAGTGAGCAAGC</t>
    </r>
    <r>
      <rPr>
        <b/>
        <sz val="11"/>
        <color theme="1"/>
        <rFont val="Calibri"/>
        <family val="2"/>
        <scheme val="minor"/>
      </rPr>
      <t xml:space="preserve">                    </t>
    </r>
  </si>
  <si>
    <r>
      <rPr>
        <b/>
        <sz val="11"/>
        <color theme="1"/>
        <rFont val="Calibri"/>
        <family val="2"/>
        <scheme val="minor"/>
      </rPr>
      <t>AC032</t>
    </r>
    <r>
      <rPr>
        <sz val="11"/>
        <color theme="1"/>
        <rFont val="Calibri"/>
        <family val="2"/>
        <scheme val="minor"/>
      </rPr>
      <t xml:space="preserve"> - AAGGGAAGGTTCGATTTGAGG</t>
    </r>
  </si>
  <si>
    <r>
      <rPr>
        <b/>
        <sz val="11"/>
        <color theme="1"/>
        <rFont val="Calibri"/>
        <family val="2"/>
        <scheme val="minor"/>
      </rPr>
      <t>AC059</t>
    </r>
    <r>
      <rPr>
        <sz val="11"/>
        <color theme="1"/>
        <rFont val="Calibri"/>
        <family val="2"/>
        <scheme val="minor"/>
      </rPr>
      <t xml:space="preserve"> - AAAAAGCGGCCGCACCAAAGGCAGACAAG </t>
    </r>
  </si>
  <si>
    <r>
      <rPr>
        <b/>
        <sz val="11"/>
        <color theme="1"/>
        <rFont val="Calibri"/>
        <family val="2"/>
        <scheme val="minor"/>
      </rPr>
      <t>AC060</t>
    </r>
    <r>
      <rPr>
        <sz val="11"/>
        <color theme="1"/>
        <rFont val="Calibri"/>
        <family val="2"/>
        <scheme val="minor"/>
      </rPr>
      <t xml:space="preserve"> - AAAAAGCGGCCGCACAACTGAGATTGTCG</t>
    </r>
  </si>
  <si>
    <r>
      <rPr>
        <b/>
        <sz val="11"/>
        <color theme="1"/>
        <rFont val="Calibri"/>
        <family val="2"/>
        <scheme val="minor"/>
      </rPr>
      <t xml:space="preserve">AC033 </t>
    </r>
    <r>
      <rPr>
        <sz val="11"/>
        <color theme="1"/>
        <rFont val="Calibri"/>
        <family val="2"/>
        <scheme val="minor"/>
      </rPr>
      <t>- TATGGAAGCTTGATGTTCGAGAACGC</t>
    </r>
    <r>
      <rPr>
        <b/>
        <sz val="11"/>
        <color theme="1"/>
        <rFont val="Calibri"/>
        <family val="2"/>
        <scheme val="minor"/>
      </rPr>
      <t xml:space="preserve">       </t>
    </r>
  </si>
  <si>
    <r>
      <rPr>
        <b/>
        <sz val="11"/>
        <color theme="1"/>
        <rFont val="Calibri"/>
        <family val="2"/>
        <scheme val="minor"/>
      </rPr>
      <t>AC034</t>
    </r>
    <r>
      <rPr>
        <sz val="11"/>
        <color theme="1"/>
        <rFont val="Calibri"/>
        <family val="2"/>
        <scheme val="minor"/>
      </rPr>
      <t xml:space="preserve"> - AAACCGGATCCACAATTCGAGAAACG</t>
    </r>
  </si>
  <si>
    <r>
      <rPr>
        <b/>
        <sz val="11"/>
        <color theme="1"/>
        <rFont val="Calibri"/>
        <family val="2"/>
        <scheme val="minor"/>
      </rPr>
      <t>AC061</t>
    </r>
    <r>
      <rPr>
        <sz val="11"/>
        <color theme="1"/>
        <rFont val="Calibri"/>
        <family val="2"/>
        <scheme val="minor"/>
      </rPr>
      <t xml:space="preserve"> - TGACACGAGATGTGGATTGC </t>
    </r>
  </si>
  <si>
    <r>
      <rPr>
        <b/>
        <sz val="11"/>
        <color theme="1"/>
        <rFont val="Calibri"/>
        <family val="2"/>
        <scheme val="minor"/>
      </rPr>
      <t>AC062</t>
    </r>
    <r>
      <rPr>
        <sz val="11"/>
        <color theme="1"/>
        <rFont val="Calibri"/>
        <family val="2"/>
        <scheme val="minor"/>
      </rPr>
      <t xml:space="preserve"> - TAGGAAAGGGGTGTTCGAGG</t>
    </r>
  </si>
  <si>
    <r>
      <rPr>
        <b/>
        <sz val="11"/>
        <color theme="1"/>
        <rFont val="Calibri"/>
        <family val="2"/>
        <scheme val="minor"/>
      </rPr>
      <t xml:space="preserve">AC063 </t>
    </r>
    <r>
      <rPr>
        <sz val="11"/>
        <color theme="1"/>
        <rFont val="Calibri"/>
        <family val="2"/>
        <scheme val="minor"/>
      </rPr>
      <t xml:space="preserve">- TCTTCACCAAGGCCACCATCG </t>
    </r>
  </si>
  <si>
    <r>
      <rPr>
        <b/>
        <sz val="11"/>
        <color theme="1"/>
        <rFont val="Calibri"/>
        <family val="2"/>
        <scheme val="minor"/>
      </rPr>
      <t>AC064</t>
    </r>
    <r>
      <rPr>
        <sz val="11"/>
        <color theme="1"/>
        <rFont val="Calibri"/>
        <family val="2"/>
        <scheme val="minor"/>
      </rPr>
      <t xml:space="preserve"> - AGACCCGAACCTGCTTGTAG</t>
    </r>
  </si>
  <si>
    <r>
      <rPr>
        <b/>
        <sz val="11"/>
        <color theme="1"/>
        <rFont val="Calibri"/>
        <family val="2"/>
        <scheme val="minor"/>
      </rPr>
      <t xml:space="preserve">AC065 </t>
    </r>
    <r>
      <rPr>
        <sz val="11"/>
        <color theme="1"/>
        <rFont val="Calibri"/>
        <family val="2"/>
        <scheme val="minor"/>
      </rPr>
      <t xml:space="preserve">- TCTTGTGACCGTGCCTCCAG </t>
    </r>
  </si>
  <si>
    <r>
      <rPr>
        <b/>
        <sz val="11"/>
        <color theme="1"/>
        <rFont val="Calibri"/>
        <family val="2"/>
        <scheme val="minor"/>
      </rPr>
      <t>AC066</t>
    </r>
    <r>
      <rPr>
        <sz val="11"/>
        <color theme="1"/>
        <rFont val="Calibri"/>
        <family val="2"/>
        <scheme val="minor"/>
      </rPr>
      <t xml:space="preserve"> - ACCTCCGTAGACGAACGACG</t>
    </r>
  </si>
  <si>
    <r>
      <rPr>
        <b/>
        <sz val="11"/>
        <color theme="1"/>
        <rFont val="Calibri"/>
        <family val="2"/>
        <scheme val="minor"/>
      </rPr>
      <t xml:space="preserve">AC068 </t>
    </r>
    <r>
      <rPr>
        <sz val="11"/>
        <color theme="1"/>
        <rFont val="Calibri"/>
        <family val="2"/>
        <scheme val="minor"/>
      </rPr>
      <t xml:space="preserve">- TTCGAGACTTTCAACGCTCC </t>
    </r>
  </si>
  <si>
    <r>
      <rPr>
        <b/>
        <sz val="11"/>
        <color theme="1"/>
        <rFont val="Calibri"/>
        <family val="2"/>
        <scheme val="minor"/>
      </rPr>
      <t>AC069</t>
    </r>
    <r>
      <rPr>
        <sz val="11"/>
        <color theme="1"/>
        <rFont val="Calibri"/>
        <family val="2"/>
        <scheme val="minor"/>
      </rPr>
      <t xml:space="preserve"> - TGTGCGAAACTCCGTCTCC</t>
    </r>
  </si>
  <si>
    <r>
      <rPr>
        <b/>
        <sz val="11"/>
        <color theme="1"/>
        <rFont val="Calibri"/>
        <family val="2"/>
        <scheme val="minor"/>
      </rPr>
      <t xml:space="preserve">AC043 </t>
    </r>
    <r>
      <rPr>
        <sz val="11"/>
        <color theme="1"/>
        <rFont val="Calibri"/>
        <family val="2"/>
        <scheme val="minor"/>
      </rPr>
      <t xml:space="preserve">- CATCATGGAGGAGCAGAAGCTGATCTCAGAGGAGGACCTGATGGACGACACCGACAAGTC     </t>
    </r>
  </si>
  <si>
    <r>
      <rPr>
        <b/>
        <sz val="11"/>
        <color theme="1"/>
        <rFont val="Calibri"/>
        <family val="2"/>
        <scheme val="minor"/>
      </rPr>
      <t>AC044</t>
    </r>
    <r>
      <rPr>
        <sz val="11"/>
        <color theme="1"/>
        <rFont val="Calibri"/>
        <family val="2"/>
        <scheme val="minor"/>
      </rPr>
      <t xml:space="preserve"> - TCAAGACCCGTTTAGAGGCCCCAAGGGGTTATGCTAGTTACTACCAAGCTGCAGCCGGT</t>
    </r>
  </si>
  <si>
    <r>
      <rPr>
        <b/>
        <sz val="11"/>
        <color theme="1"/>
        <rFont val="Calibri"/>
        <family val="2"/>
        <scheme val="minor"/>
      </rPr>
      <t xml:space="preserve">AC045 </t>
    </r>
    <r>
      <rPr>
        <sz val="11"/>
        <color theme="1"/>
        <rFont val="Calibri"/>
        <family val="2"/>
        <scheme val="minor"/>
      </rPr>
      <t xml:space="preserve">- CGCCGCCATGGAGTACCCATACGACGTACCAGATTACGCTATGTCCTTCCACAACCCGAAACCTCC </t>
    </r>
  </si>
  <si>
    <r>
      <rPr>
        <b/>
        <sz val="11"/>
        <color theme="1"/>
        <rFont val="Calibri"/>
        <family val="2"/>
        <scheme val="minor"/>
      </rPr>
      <t>AC046</t>
    </r>
    <r>
      <rPr>
        <sz val="11"/>
        <color theme="1"/>
        <rFont val="Calibri"/>
        <family val="2"/>
        <scheme val="minor"/>
      </rPr>
      <t xml:space="preserve"> - TTGAAGTGAACTTGCGGGGTTTTTCAGTATCTACGATTCATCAGAGTCCAAACTCCCTCTCCTC</t>
    </r>
  </si>
  <si>
    <r>
      <rPr>
        <b/>
        <sz val="11"/>
        <color theme="1"/>
        <rFont val="Calibri"/>
        <family val="2"/>
        <scheme val="minor"/>
      </rPr>
      <t xml:space="preserve">AC041 </t>
    </r>
    <r>
      <rPr>
        <sz val="11"/>
        <color theme="1"/>
        <rFont val="Calibri"/>
        <family val="2"/>
        <scheme val="minor"/>
      </rPr>
      <t xml:space="preserve">- CGCCGCCATGGAGTACCCATACGACGTACCAGATTACGCTATGGACGACACCGACAAGTC         </t>
    </r>
  </si>
  <si>
    <r>
      <rPr>
        <b/>
        <sz val="11"/>
        <color theme="1"/>
        <rFont val="Calibri"/>
        <family val="2"/>
        <scheme val="minor"/>
      </rPr>
      <t>AC042</t>
    </r>
    <r>
      <rPr>
        <sz val="11"/>
        <color theme="1"/>
        <rFont val="Calibri"/>
        <family val="2"/>
        <scheme val="minor"/>
      </rPr>
      <t xml:space="preserve"> - TTGAAGTGAACTTGCGGGGTTTTTCAGTATCTACGATTCACTACCAAGCTGCAGCCGGT</t>
    </r>
  </si>
  <si>
    <r>
      <rPr>
        <b/>
        <sz val="11"/>
        <color theme="1"/>
        <rFont val="Calibri"/>
        <family val="2"/>
        <scheme val="minor"/>
      </rPr>
      <t>AC049</t>
    </r>
    <r>
      <rPr>
        <sz val="11"/>
        <color theme="1"/>
        <rFont val="Calibri"/>
        <family val="2"/>
        <scheme val="minor"/>
      </rPr>
      <t xml:space="preserve"> - CATCATGGAGGAGCAGAAGCTGATCTCAGAGGAGGACCTGATGGCAACCCAAACTATTCTC       </t>
    </r>
  </si>
  <si>
    <r>
      <rPr>
        <b/>
        <sz val="11"/>
        <color theme="1"/>
        <rFont val="Calibri"/>
        <family val="2"/>
        <scheme val="minor"/>
      </rPr>
      <t xml:space="preserve"> AC050</t>
    </r>
    <r>
      <rPr>
        <sz val="11"/>
        <color theme="1"/>
        <rFont val="Calibri"/>
        <family val="2"/>
        <scheme val="minor"/>
      </rPr>
      <t xml:space="preserve"> - TCAAGACCCGTTTAGAGGCCCCAAGGGGTTATGCTAGTTATTATTGACCACCACCAGAAC</t>
    </r>
  </si>
  <si>
    <r>
      <rPr>
        <b/>
        <sz val="11"/>
        <color theme="1"/>
        <rFont val="Calibri"/>
        <family val="2"/>
        <scheme val="minor"/>
      </rPr>
      <t>AC051</t>
    </r>
    <r>
      <rPr>
        <sz val="11"/>
        <color theme="1"/>
        <rFont val="Calibri"/>
        <family val="2"/>
        <scheme val="minor"/>
      </rPr>
      <t xml:space="preserve"> - CGCCGCCATGGAGTACCCATACGACGTACCAGATTACGCTATGCCGGATGATACTGC                 </t>
    </r>
  </si>
  <si>
    <r>
      <rPr>
        <b/>
        <sz val="11"/>
        <color theme="1"/>
        <rFont val="Calibri"/>
        <family val="2"/>
        <scheme val="minor"/>
      </rPr>
      <t xml:space="preserve">AC052 </t>
    </r>
    <r>
      <rPr>
        <sz val="11"/>
        <color theme="1"/>
        <rFont val="Calibri"/>
        <family val="2"/>
        <scheme val="minor"/>
      </rPr>
      <t>- TTGAAGTGAACTTGCGGGGTTTTTCAGTATCTACGATTCATTACCAAACTGGTTCTGG</t>
    </r>
  </si>
  <si>
    <r>
      <t>AC036</t>
    </r>
    <r>
      <rPr>
        <sz val="11"/>
        <color theme="1"/>
        <rFont val="Calibri"/>
        <family val="2"/>
        <scheme val="minor"/>
      </rPr>
      <t xml:space="preserve"> - ATGGACGACACCGACAAGTC</t>
    </r>
  </si>
  <si>
    <r>
      <t>AC038</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CTACCAAGCTGCAGCCGGT</t>
    </r>
  </si>
  <si>
    <r>
      <rPr>
        <b/>
        <sz val="11"/>
        <color theme="1"/>
        <rFont val="Calibri"/>
        <family val="2"/>
        <scheme val="minor"/>
      </rPr>
      <t>AC039</t>
    </r>
    <r>
      <rPr>
        <sz val="11"/>
        <color theme="1"/>
        <rFont val="Calibri"/>
        <family val="2"/>
        <scheme val="minor"/>
      </rPr>
      <t xml:space="preserve"> - ATGTCCTTCCACAACCCGAAACCTCC</t>
    </r>
  </si>
  <si>
    <r>
      <t>AC040</t>
    </r>
    <r>
      <rPr>
        <sz val="11"/>
        <color theme="1"/>
        <rFont val="Calibri"/>
        <family val="2"/>
        <scheme val="minor"/>
      </rPr>
      <t xml:space="preserve"> - TCAGAGTCCAAACTCCCTCTCCTC</t>
    </r>
  </si>
  <si>
    <t xml:space="preserve">1957 bp (gene) </t>
  </si>
  <si>
    <t>1729 bp (gene)</t>
  </si>
  <si>
    <t>Strain</t>
  </si>
  <si>
    <r>
      <rPr>
        <b/>
        <sz val="11"/>
        <color theme="1"/>
        <rFont val="Calibri"/>
        <family val="2"/>
        <scheme val="minor"/>
      </rPr>
      <t xml:space="preserve">AC071 </t>
    </r>
    <r>
      <rPr>
        <sz val="11"/>
        <color theme="1"/>
        <rFont val="Calibri"/>
        <family val="2"/>
        <scheme val="minor"/>
      </rPr>
      <t>- AGTGGTGGTGAAAGGGTATCC</t>
    </r>
  </si>
  <si>
    <r>
      <rPr>
        <b/>
        <sz val="11"/>
        <color theme="1"/>
        <rFont val="Calibri"/>
        <family val="2"/>
        <scheme val="minor"/>
      </rPr>
      <t>AC070</t>
    </r>
    <r>
      <rPr>
        <sz val="11"/>
        <color theme="1"/>
        <rFont val="Calibri"/>
        <family val="2"/>
        <scheme val="minor"/>
      </rPr>
      <t xml:space="preserve"> - TTCGAGACCTTCAACGCTCCC</t>
    </r>
  </si>
  <si>
    <t>239 bp</t>
  </si>
  <si>
    <t>23.14</t>
  </si>
  <si>
    <t>23.32</t>
  </si>
  <si>
    <t>23.21</t>
  </si>
  <si>
    <t>12.6</t>
  </si>
  <si>
    <t>12.85</t>
  </si>
  <si>
    <t>12.77</t>
  </si>
  <si>
    <t>23.22</t>
  </si>
  <si>
    <t>12.74</t>
  </si>
  <si>
    <t>51.4 ng</t>
  </si>
  <si>
    <r>
      <rPr>
        <i/>
        <sz val="11"/>
        <color theme="1"/>
        <rFont val="Calibri"/>
        <family val="2"/>
        <scheme val="minor"/>
      </rPr>
      <t xml:space="preserve">C. capitatum </t>
    </r>
    <r>
      <rPr>
        <sz val="11"/>
        <color theme="1"/>
        <rFont val="Calibri"/>
        <family val="2"/>
        <scheme val="minor"/>
      </rPr>
      <t>PYCC 5626</t>
    </r>
  </si>
  <si>
    <t>30.59</t>
  </si>
  <si>
    <t>30.89</t>
  </si>
  <si>
    <t>34.92</t>
  </si>
  <si>
    <t>27.17</t>
  </si>
  <si>
    <t>27.5</t>
  </si>
  <si>
    <t>27.14</t>
  </si>
  <si>
    <t>13.89</t>
  </si>
  <si>
    <t>13.67</t>
  </si>
  <si>
    <t>49.87 ng</t>
  </si>
  <si>
    <t>49.2 ng</t>
  </si>
  <si>
    <t>22.98</t>
  </si>
  <si>
    <t>22.85</t>
  </si>
  <si>
    <t>13.2</t>
  </si>
  <si>
    <t>13.33</t>
  </si>
  <si>
    <t>13.46</t>
  </si>
  <si>
    <t>27.27</t>
  </si>
  <si>
    <t>22.99</t>
  </si>
  <si>
    <t>13.82</t>
  </si>
  <si>
    <t>32.13</t>
  </si>
  <si>
    <t>50.6 ng</t>
  </si>
  <si>
    <t>51.8 ng</t>
  </si>
  <si>
    <t>25.8 ng</t>
  </si>
  <si>
    <t>51.7 ng</t>
  </si>
  <si>
    <t>Replicate 1</t>
  </si>
  <si>
    <t>Replicate 2</t>
  </si>
  <si>
    <r>
      <rPr>
        <i/>
        <sz val="11"/>
        <color theme="1"/>
        <rFont val="Calibri"/>
        <family val="2"/>
        <scheme val="minor"/>
      </rPr>
      <t xml:space="preserve">C. ferigula </t>
    </r>
    <r>
      <rPr>
        <sz val="11"/>
        <color theme="1"/>
        <rFont val="Calibri"/>
        <family val="2"/>
        <scheme val="minor"/>
      </rPr>
      <t>wild type strain</t>
    </r>
  </si>
  <si>
    <r>
      <t xml:space="preserve">C. ferigula </t>
    </r>
    <r>
      <rPr>
        <sz val="11"/>
        <color theme="1"/>
        <rFont val="Calibri"/>
        <family val="2"/>
        <scheme val="minor"/>
      </rPr>
      <t>wild type strain</t>
    </r>
  </si>
  <si>
    <t>PYCC 4410</t>
  </si>
  <si>
    <t>PYCC 5628</t>
  </si>
  <si>
    <t>Sequenced genome</t>
  </si>
  <si>
    <t>STE3 C. capitatum</t>
  </si>
  <si>
    <t>STE3.A1 C. ferigula</t>
  </si>
  <si>
    <t>STE3.A2 C. ferigula</t>
  </si>
  <si>
    <t>1842 bp (estimated cDNA)</t>
  </si>
  <si>
    <t>1587 bp (estimated cDNA)</t>
  </si>
  <si>
    <r>
      <rPr>
        <b/>
        <sz val="11"/>
        <color theme="1"/>
        <rFont val="Calibri"/>
        <family val="2"/>
        <scheme val="minor"/>
      </rPr>
      <t>AC008</t>
    </r>
    <r>
      <rPr>
        <sz val="11"/>
        <color theme="1"/>
        <rFont val="Calibri"/>
        <family val="2"/>
        <scheme val="minor"/>
      </rPr>
      <t xml:space="preserve"> - CGTCCTCTTCATCGTCTATTCG</t>
    </r>
  </si>
  <si>
    <r>
      <rPr>
        <b/>
        <sz val="11"/>
        <color theme="1"/>
        <rFont val="Calibri"/>
        <family val="2"/>
        <scheme val="minor"/>
      </rPr>
      <t>AC009</t>
    </r>
    <r>
      <rPr>
        <sz val="11"/>
        <color theme="1"/>
        <rFont val="Calibri"/>
        <family val="2"/>
        <scheme val="minor"/>
      </rPr>
      <t xml:space="preserve"> - GCTGAACCCATAGTGGACATC</t>
    </r>
  </si>
  <si>
    <t>869 bp</t>
  </si>
  <si>
    <r>
      <t xml:space="preserve">AC003 </t>
    </r>
    <r>
      <rPr>
        <sz val="11"/>
        <color theme="1"/>
        <rFont val="Calibri"/>
        <family val="2"/>
        <scheme val="minor"/>
      </rPr>
      <t>- ATGGGCGACGTCCTCTTCATC</t>
    </r>
  </si>
  <si>
    <r>
      <rPr>
        <b/>
        <sz val="11"/>
        <color theme="1"/>
        <rFont val="Calibri"/>
        <family val="2"/>
        <scheme val="minor"/>
      </rPr>
      <t>AC005</t>
    </r>
    <r>
      <rPr>
        <sz val="11"/>
        <color theme="1"/>
        <rFont val="Calibri"/>
        <family val="2"/>
        <scheme val="minor"/>
      </rPr>
      <t xml:space="preserve"> - GACGAKGCCGAAGTYGTAATG</t>
    </r>
  </si>
  <si>
    <r>
      <rPr>
        <b/>
        <sz val="11"/>
        <color theme="1"/>
        <rFont val="Calibri"/>
        <family val="2"/>
        <scheme val="minor"/>
      </rPr>
      <t xml:space="preserve">AC004 </t>
    </r>
    <r>
      <rPr>
        <sz val="11"/>
        <color theme="1"/>
        <rFont val="Calibri"/>
        <family val="2"/>
        <scheme val="minor"/>
      </rPr>
      <t>- ATGGGCGACATCATCTTCCTC</t>
    </r>
  </si>
  <si>
    <t>860 bp</t>
  </si>
  <si>
    <t>864 bp</t>
  </si>
  <si>
    <t>Ste3 Phylogeny</t>
  </si>
  <si>
    <r>
      <t xml:space="preserve">HD2 C. capitatum </t>
    </r>
    <r>
      <rPr>
        <sz val="11"/>
        <color theme="1"/>
        <rFont val="Calibri"/>
        <family val="2"/>
        <scheme val="minor"/>
      </rPr>
      <t>PYCC 5626</t>
    </r>
  </si>
  <si>
    <r>
      <t xml:space="preserve">HD1 C. capitatum </t>
    </r>
    <r>
      <rPr>
        <sz val="11"/>
        <color theme="1"/>
        <rFont val="Calibri"/>
        <family val="2"/>
        <scheme val="minor"/>
      </rPr>
      <t>PYCC 5626</t>
    </r>
  </si>
  <si>
    <t>Yeast Two-Hybrid Assay: cDNA synthesis</t>
  </si>
  <si>
    <t>Yeast Two-Hybrid Assay: Construction of fused proteins</t>
  </si>
  <si>
    <r>
      <t xml:space="preserve">Construction of </t>
    </r>
    <r>
      <rPr>
        <i/>
        <sz val="11"/>
        <color theme="1"/>
        <rFont val="Calibri"/>
        <family val="2"/>
        <scheme val="minor"/>
      </rPr>
      <t xml:space="preserve">P. rhodozyma </t>
    </r>
    <r>
      <rPr>
        <sz val="11"/>
        <color theme="1"/>
        <rFont val="Calibri"/>
        <family val="2"/>
        <scheme val="minor"/>
      </rPr>
      <t>mutants</t>
    </r>
  </si>
  <si>
    <t>HD1 C. capitatum</t>
  </si>
  <si>
    <t>HD2 C. capitatum</t>
  </si>
  <si>
    <t>Actin C. capitatum</t>
  </si>
  <si>
    <t>Actin P. rhodozyma</t>
  </si>
  <si>
    <t>Real-Time qPCR</t>
  </si>
  <si>
    <r>
      <t xml:space="preserve">Gal4 BD+HD2  </t>
    </r>
    <r>
      <rPr>
        <i/>
        <sz val="11"/>
        <color theme="1"/>
        <rFont val="Calibri"/>
        <family val="2"/>
        <scheme val="minor"/>
      </rPr>
      <t xml:space="preserve">C. capitatum </t>
    </r>
    <r>
      <rPr>
        <sz val="11"/>
        <color theme="1"/>
        <rFont val="Calibri"/>
        <family val="2"/>
        <scheme val="minor"/>
      </rPr>
      <t>PYCC 5626 fused protein</t>
    </r>
  </si>
  <si>
    <r>
      <rPr>
        <i/>
        <sz val="11"/>
        <color theme="1"/>
        <rFont val="Calibri"/>
        <family val="2"/>
        <scheme val="minor"/>
      </rPr>
      <t>HD2</t>
    </r>
    <r>
      <rPr>
        <sz val="11"/>
        <color theme="1"/>
        <rFont val="Calibri"/>
        <family val="2"/>
        <scheme val="minor"/>
      </rPr>
      <t xml:space="preserve"> </t>
    </r>
    <r>
      <rPr>
        <i/>
        <sz val="11"/>
        <color theme="1"/>
        <rFont val="Calibri"/>
        <family val="2"/>
        <scheme val="minor"/>
      </rPr>
      <t xml:space="preserve">C. capitatum </t>
    </r>
    <r>
      <rPr>
        <sz val="11"/>
        <color theme="1"/>
        <rFont val="Calibri"/>
        <family val="2"/>
        <scheme val="minor"/>
      </rPr>
      <t>PYCC 5626</t>
    </r>
  </si>
  <si>
    <r>
      <rPr>
        <i/>
        <sz val="11"/>
        <color theme="1"/>
        <rFont val="Calibri"/>
        <family val="2"/>
        <scheme val="minor"/>
      </rPr>
      <t>HD1</t>
    </r>
    <r>
      <rPr>
        <sz val="11"/>
        <color theme="1"/>
        <rFont val="Calibri"/>
        <family val="2"/>
        <scheme val="minor"/>
      </rPr>
      <t xml:space="preserve"> </t>
    </r>
    <r>
      <rPr>
        <i/>
        <sz val="11"/>
        <color theme="1"/>
        <rFont val="Calibri"/>
        <family val="2"/>
        <scheme val="minor"/>
      </rPr>
      <t xml:space="preserve">C. capitatum </t>
    </r>
    <r>
      <rPr>
        <sz val="11"/>
        <color theme="1"/>
        <rFont val="Calibri"/>
        <family val="2"/>
        <scheme val="minor"/>
      </rPr>
      <t>PYCC 5626</t>
    </r>
  </si>
  <si>
    <r>
      <t xml:space="preserve">Gal4 AD+HD1 </t>
    </r>
    <r>
      <rPr>
        <i/>
        <sz val="11"/>
        <color theme="1"/>
        <rFont val="Calibri"/>
        <family val="2"/>
        <scheme val="minor"/>
      </rPr>
      <t>C. capitatum</t>
    </r>
    <r>
      <rPr>
        <sz val="11"/>
        <color theme="1"/>
        <rFont val="Calibri"/>
        <family val="2"/>
        <scheme val="minor"/>
      </rPr>
      <t xml:space="preserve"> PYCC 5626 fused protein</t>
    </r>
  </si>
  <si>
    <r>
      <t xml:space="preserve">Gal4 AD+HD2 </t>
    </r>
    <r>
      <rPr>
        <i/>
        <sz val="11"/>
        <color theme="1"/>
        <rFont val="Calibri"/>
        <family val="2"/>
        <scheme val="minor"/>
      </rPr>
      <t>C. capitatum</t>
    </r>
    <r>
      <rPr>
        <sz val="11"/>
        <color theme="1"/>
        <rFont val="Calibri"/>
        <family val="2"/>
        <scheme val="minor"/>
      </rPr>
      <t xml:space="preserve"> PYCC 5626 fused protein</t>
    </r>
  </si>
  <si>
    <r>
      <t xml:space="preserve">Gal4 BD+HD1 </t>
    </r>
    <r>
      <rPr>
        <i/>
        <sz val="11"/>
        <color theme="1"/>
        <rFont val="Calibri"/>
        <family val="2"/>
        <scheme val="minor"/>
      </rPr>
      <t>C. ferigula</t>
    </r>
    <r>
      <rPr>
        <sz val="11"/>
        <color theme="1"/>
        <rFont val="Calibri"/>
        <family val="2"/>
        <scheme val="minor"/>
      </rPr>
      <t xml:space="preserve"> PYCC 5628 fused protein</t>
    </r>
  </si>
  <si>
    <r>
      <rPr>
        <i/>
        <sz val="11"/>
        <color theme="1"/>
        <rFont val="Calibri"/>
        <family val="2"/>
        <scheme val="minor"/>
      </rPr>
      <t xml:space="preserve">HD1 C. ferigula </t>
    </r>
    <r>
      <rPr>
        <sz val="11"/>
        <color theme="1"/>
        <rFont val="Calibri"/>
        <family val="2"/>
        <scheme val="minor"/>
      </rPr>
      <t>PYCC 5628</t>
    </r>
  </si>
  <si>
    <r>
      <rPr>
        <i/>
        <sz val="11"/>
        <color theme="1"/>
        <rFont val="Calibri"/>
        <family val="2"/>
        <scheme val="minor"/>
      </rPr>
      <t>HD2</t>
    </r>
    <r>
      <rPr>
        <sz val="11"/>
        <color theme="1"/>
        <rFont val="Calibri"/>
        <family val="2"/>
        <scheme val="minor"/>
      </rPr>
      <t xml:space="preserve"> </t>
    </r>
    <r>
      <rPr>
        <i/>
        <sz val="11"/>
        <color theme="1"/>
        <rFont val="Calibri"/>
        <family val="2"/>
        <scheme val="minor"/>
      </rPr>
      <t xml:space="preserve">C. ferigula </t>
    </r>
    <r>
      <rPr>
        <sz val="11"/>
        <color theme="1"/>
        <rFont val="Calibri"/>
        <family val="2"/>
        <scheme val="minor"/>
      </rPr>
      <t>PYCC 4410</t>
    </r>
  </si>
  <si>
    <t>(2-ΔCt) 1</t>
  </si>
  <si>
    <t>(2-ΔCt) 2</t>
  </si>
  <si>
    <t>(2-ΔCt) 3</t>
  </si>
  <si>
    <t>(log2(2-ΔCt)) 1</t>
  </si>
  <si>
    <t>(log2(2-ΔCt)) 2</t>
  </si>
  <si>
    <t>(log2(2-ΔCt)) 3</t>
  </si>
  <si>
    <t>Tested interaction</t>
  </si>
  <si>
    <t>2 hours</t>
  </si>
  <si>
    <t>6 hours</t>
  </si>
  <si>
    <t>24 hours</t>
  </si>
  <si>
    <t>Positive Control</t>
  </si>
  <si>
    <t>Negative Control</t>
  </si>
  <si>
    <r>
      <t xml:space="preserve">HD1xHD2 </t>
    </r>
    <r>
      <rPr>
        <i/>
        <sz val="11"/>
        <color theme="1"/>
        <rFont val="Calibri"/>
        <family val="2"/>
        <scheme val="minor"/>
      </rPr>
      <t>C. ferigula</t>
    </r>
  </si>
  <si>
    <r>
      <t xml:space="preserve">HD2xHD1 </t>
    </r>
    <r>
      <rPr>
        <i/>
        <sz val="11"/>
        <color theme="1"/>
        <rFont val="Calibri"/>
        <family val="2"/>
        <scheme val="minor"/>
      </rPr>
      <t>C. capitatum</t>
    </r>
  </si>
  <si>
    <r>
      <t xml:space="preserve">HD2xHD2 </t>
    </r>
    <r>
      <rPr>
        <i/>
        <sz val="11"/>
        <color theme="1"/>
        <rFont val="Calibri"/>
        <family val="2"/>
        <scheme val="minor"/>
      </rPr>
      <t>C. capitatum</t>
    </r>
  </si>
  <si>
    <r>
      <rPr>
        <b/>
        <sz val="11"/>
        <color theme="0"/>
        <rFont val="Calibri"/>
        <family val="2"/>
      </rPr>
      <t xml:space="preserve">β-galactosidase Units </t>
    </r>
    <r>
      <rPr>
        <b/>
        <sz val="11"/>
        <color theme="0"/>
        <rFont val="Calibri"/>
        <family val="2"/>
        <scheme val="minor"/>
      </rPr>
      <t>Replicate 1</t>
    </r>
  </si>
  <si>
    <t>β-galactosidase Units Replicate 2</t>
  </si>
  <si>
    <t>β-galactosidase Units Replicate 1</t>
  </si>
  <si>
    <t>Total Number of Basidia</t>
  </si>
  <si>
    <r>
      <t xml:space="preserve">Selective medium for diploids to test the activation of </t>
    </r>
    <r>
      <rPr>
        <i/>
        <sz val="11"/>
        <color theme="1"/>
        <rFont val="Calibri"/>
        <family val="2"/>
        <scheme val="minor"/>
      </rPr>
      <t>ADE2</t>
    </r>
    <r>
      <rPr>
        <sz val="11"/>
        <color theme="1"/>
        <rFont val="Calibri"/>
        <family val="2"/>
        <scheme val="minor"/>
      </rPr>
      <t xml:space="preserve"> reporter gene.</t>
    </r>
  </si>
  <si>
    <r>
      <t xml:space="preserve">Selective medium for diploids to test the activation of </t>
    </r>
    <r>
      <rPr>
        <i/>
        <sz val="11"/>
        <color theme="1"/>
        <rFont val="Calibri"/>
        <family val="2"/>
        <scheme val="minor"/>
      </rPr>
      <t>HIS3</t>
    </r>
    <r>
      <rPr>
        <sz val="11"/>
        <color theme="1"/>
        <rFont val="Calibri"/>
        <family val="2"/>
        <scheme val="minor"/>
      </rPr>
      <t xml:space="preserve"> reporter gene.</t>
    </r>
  </si>
  <si>
    <t>Selective medium for diploids.</t>
  </si>
  <si>
    <t>Selective medium for haploid transformants harbouring the Gal4 AD fused constructs.</t>
  </si>
  <si>
    <t>Selective medium for haploid transformants harbouring the Gal4 BD fused constructs.</t>
  </si>
  <si>
    <r>
      <t xml:space="preserve">Selective medium to test the activation of </t>
    </r>
    <r>
      <rPr>
        <i/>
        <sz val="11"/>
        <color theme="1"/>
        <rFont val="Calibri"/>
        <family val="2"/>
        <scheme val="minor"/>
      </rPr>
      <t>HIS3</t>
    </r>
    <r>
      <rPr>
        <sz val="11"/>
        <color theme="1"/>
        <rFont val="Calibri"/>
        <family val="2"/>
        <scheme val="minor"/>
      </rPr>
      <t xml:space="preserve"> reporter gene in haploid transformants  harbouring the Gal4 BD fused constructs.</t>
    </r>
  </si>
  <si>
    <r>
      <t xml:space="preserve">Selective medium to test the activation of </t>
    </r>
    <r>
      <rPr>
        <i/>
        <sz val="11"/>
        <color theme="1"/>
        <rFont val="Calibri"/>
        <family val="2"/>
        <scheme val="minor"/>
      </rPr>
      <t xml:space="preserve">ADE2 </t>
    </r>
    <r>
      <rPr>
        <sz val="11"/>
        <color theme="1"/>
        <rFont val="Calibri"/>
        <family val="2"/>
        <scheme val="minor"/>
      </rPr>
      <t>reporter gene in haploid transformants  harbouring the Gal4 BD fused constructs.</t>
    </r>
  </si>
  <si>
    <t>Hd Phylogenies</t>
  </si>
  <si>
    <t>1667 bp</t>
  </si>
  <si>
    <t>1922 bp</t>
  </si>
  <si>
    <t>2024 bp</t>
  </si>
  <si>
    <t>1886 bp</t>
  </si>
  <si>
    <t>3480 bp</t>
  </si>
  <si>
    <t>1181 bp</t>
  </si>
  <si>
    <t>3373 bp</t>
  </si>
  <si>
    <t>3447 bp</t>
  </si>
  <si>
    <t>4300 bp</t>
  </si>
  <si>
    <t>5'-HD1/HD2 C. capitatum</t>
  </si>
  <si>
    <t>5'-HD1/HD2 C. ferigula</t>
  </si>
  <si>
    <r>
      <rPr>
        <b/>
        <sz val="11"/>
        <color theme="1"/>
        <rFont val="Calibri"/>
        <family val="2"/>
        <scheme val="minor"/>
      </rPr>
      <t>AC016 -</t>
    </r>
    <r>
      <rPr>
        <sz val="11"/>
        <color theme="1"/>
        <rFont val="Calibri"/>
        <family val="2"/>
        <scheme val="minor"/>
      </rPr>
      <t xml:space="preserve"> AACGCACCATCCGTTGACCTG</t>
    </r>
  </si>
  <si>
    <r>
      <rPr>
        <b/>
        <sz val="11"/>
        <color theme="1"/>
        <rFont val="Calibri"/>
        <family val="2"/>
        <scheme val="minor"/>
      </rPr>
      <t>AC017 -</t>
    </r>
    <r>
      <rPr>
        <sz val="11"/>
        <color theme="1"/>
        <rFont val="Calibri"/>
        <family val="2"/>
        <scheme val="minor"/>
      </rPr>
      <t xml:space="preserve"> AGACCCGAACCTGCTTGTAGTC</t>
    </r>
  </si>
  <si>
    <r>
      <rPr>
        <b/>
        <sz val="11"/>
        <color theme="1"/>
        <rFont val="Calibri"/>
        <family val="2"/>
        <scheme val="minor"/>
      </rPr>
      <t xml:space="preserve">AC012 - </t>
    </r>
    <r>
      <rPr>
        <sz val="11"/>
        <color theme="1"/>
        <rFont val="Calibri"/>
        <family val="2"/>
        <scheme val="minor"/>
      </rPr>
      <t>CRAGCRCGGCCTTCTCATC</t>
    </r>
  </si>
  <si>
    <r>
      <rPr>
        <b/>
        <sz val="11"/>
        <color theme="1"/>
        <rFont val="Calibri"/>
        <family val="2"/>
        <scheme val="minor"/>
      </rPr>
      <t>AC013 -</t>
    </r>
    <r>
      <rPr>
        <sz val="11"/>
        <color theme="1"/>
        <rFont val="Calibri"/>
        <family val="2"/>
        <scheme val="minor"/>
      </rPr>
      <t xml:space="preserve"> ACCTGCTTGTAGTCCATCTGG</t>
    </r>
  </si>
  <si>
    <t>1501 bp</t>
  </si>
  <si>
    <t>~1500 bp</t>
  </si>
  <si>
    <t>1165 bp</t>
  </si>
  <si>
    <t>764 bp</t>
  </si>
  <si>
    <t>4364 bp</t>
  </si>
  <si>
    <r>
      <t xml:space="preserve">P. rhodozyma </t>
    </r>
    <r>
      <rPr>
        <sz val="11"/>
        <color theme="1"/>
        <rFont val="Calibri"/>
        <family val="2"/>
        <scheme val="minor"/>
      </rPr>
      <t>Wild Type</t>
    </r>
  </si>
  <si>
    <t>E1</t>
  </si>
  <si>
    <t>E2</t>
  </si>
  <si>
    <t xml:space="preserve"> - </t>
  </si>
  <si>
    <t xml:space="preserve"> + </t>
  </si>
  <si>
    <t xml:space="preserve"> +++ </t>
  </si>
  <si>
    <t>E3</t>
  </si>
  <si>
    <t>E4</t>
  </si>
  <si>
    <t>1700*</t>
  </si>
  <si>
    <r>
      <t xml:space="preserve"> +++ : &gt; 1000 basidia (equivalent to </t>
    </r>
    <r>
      <rPr>
        <i/>
        <sz val="11"/>
        <color theme="1"/>
        <rFont val="Calibri"/>
        <family val="2"/>
        <scheme val="minor"/>
      </rPr>
      <t xml:space="preserve">P. rhodozyma </t>
    </r>
    <r>
      <rPr>
        <sz val="11"/>
        <color theme="1"/>
        <rFont val="Calibri"/>
        <family val="2"/>
        <scheme val="minor"/>
      </rPr>
      <t>wild type)</t>
    </r>
  </si>
  <si>
    <t>E5</t>
  </si>
  <si>
    <t>HDΔ</t>
  </si>
  <si>
    <t>hd1Δhd2Δ::Zeo</t>
  </si>
  <si>
    <r>
      <t>P/R</t>
    </r>
    <r>
      <rPr>
        <i/>
        <sz val="11"/>
        <color theme="1"/>
        <rFont val="Calibri"/>
        <family val="2"/>
      </rPr>
      <t>Δ</t>
    </r>
  </si>
  <si>
    <t>ste3-2Δmfa2Δ::G418/ste3-1Δmfa1Δ::Zeo</t>
  </si>
  <si>
    <t>P/RΔ</t>
  </si>
  <si>
    <t>E6</t>
  </si>
  <si>
    <t>E7</t>
  </si>
  <si>
    <t>E8</t>
  </si>
  <si>
    <t>not detemined</t>
  </si>
  <si>
    <t>Key:</t>
  </si>
  <si>
    <t>*Estimated value (Basidia were counted in three colonies per plate. The mean number of basidia per colony was subsequently calculated, and the total number of basidia was extrapolated for all 30 colonies observed).</t>
  </si>
  <si>
    <t>MT561333 - MT561342</t>
  </si>
  <si>
    <t>MT592882 - MT592890</t>
  </si>
  <si>
    <t>MT592891 - MT592894</t>
  </si>
  <si>
    <t>GenBank Accession Numbers of Amplified Sequences</t>
  </si>
  <si>
    <t>MT561330 - MT561332</t>
  </si>
  <si>
    <t xml:space="preserve"> - : &lt; 5 basidia</t>
  </si>
  <si>
    <t xml:space="preserve"> + : 5 - 30 basidia</t>
  </si>
  <si>
    <t>Cysfer_PYCC5628_20171029</t>
  </si>
  <si>
    <t># contigs</t>
  </si>
  <si>
    <t># contigs (&gt;= 5000 bp)</t>
  </si>
  <si>
    <t>Largest contig</t>
  </si>
  <si>
    <t>Total length</t>
  </si>
  <si>
    <t>Total length (&gt;= 5000 bp)</t>
  </si>
  <si>
    <t>N50</t>
  </si>
  <si>
    <t>GC (%)</t>
  </si>
  <si>
    <t>Statistics without reference</t>
  </si>
  <si>
    <t>Cysfer_PYCC5628_20171029_broken</t>
  </si>
  <si>
    <t>Genus</t>
  </si>
  <si>
    <t>Species</t>
  </si>
  <si>
    <t>Mode of reproduction</t>
  </si>
  <si>
    <t xml:space="preserve">Cystofilobasidium   </t>
  </si>
  <si>
    <t xml:space="preserve">Cystofilobasidium alribaticum   </t>
  </si>
  <si>
    <t xml:space="preserve">Cystofilobasidium bisporidii   </t>
  </si>
  <si>
    <t xml:space="preserve">Cystofilobasidium capitatum   </t>
  </si>
  <si>
    <t xml:space="preserve">Cystofilobasidium ferigula   </t>
  </si>
  <si>
    <t xml:space="preserve">Cystofilobasidium infirmominiatum   </t>
  </si>
  <si>
    <t xml:space="preserve">Cystofilobasidium intermedium   </t>
  </si>
  <si>
    <t xml:space="preserve">Cystofilobasidium lacus-mascardii   </t>
  </si>
  <si>
    <t xml:space="preserve">Cystofilobasidium macerans   </t>
  </si>
  <si>
    <t xml:space="preserve">Itersonilia   </t>
  </si>
  <si>
    <t xml:space="preserve">Itersonilia pannonica   </t>
  </si>
  <si>
    <t xml:space="preserve">Itersonilia perplexans   </t>
  </si>
  <si>
    <t>Itersonilia diksonensis</t>
  </si>
  <si>
    <t xml:space="preserve">Krasilnikovozyma   </t>
  </si>
  <si>
    <t xml:space="preserve">Krasilnikovozyma fibulata </t>
  </si>
  <si>
    <t>Krasilnikovozyma curviuscula</t>
  </si>
  <si>
    <t xml:space="preserve">Mrakia   </t>
  </si>
  <si>
    <t xml:space="preserve">Mrakia aquatica   </t>
  </si>
  <si>
    <t xml:space="preserve">Mrakia arctica   </t>
  </si>
  <si>
    <t xml:space="preserve">Mrakia blollopis   </t>
  </si>
  <si>
    <t xml:space="preserve">Mrakia cryoconiti   </t>
  </si>
  <si>
    <t xml:space="preserve">Mrakia frigida   </t>
  </si>
  <si>
    <t xml:space="preserve">Mrakia gelida   </t>
  </si>
  <si>
    <t xml:space="preserve">Mrakia hoshinonis   </t>
  </si>
  <si>
    <t xml:space="preserve">Mrakia niccombsii   </t>
  </si>
  <si>
    <t xml:space="preserve">Mrakia psychrophila   </t>
  </si>
  <si>
    <t xml:space="preserve">Mrakia robertii   </t>
  </si>
  <si>
    <t xml:space="preserve">Phaffia   </t>
  </si>
  <si>
    <t xml:space="preserve">Phaffia rhodozyma   </t>
  </si>
  <si>
    <t>Phaffia tasmanica</t>
  </si>
  <si>
    <t>Phaffia autralis</t>
  </si>
  <si>
    <t xml:space="preserve">Tausonia   </t>
  </si>
  <si>
    <t xml:space="preserve">Tausonia pamirica   </t>
  </si>
  <si>
    <t xml:space="preserve">Tausonia pullulans   </t>
  </si>
  <si>
    <t xml:space="preserve">Tausonia rosea </t>
  </si>
  <si>
    <t>Udeniomyces</t>
  </si>
  <si>
    <t xml:space="preserve">Udeniomyces kanasensis   </t>
  </si>
  <si>
    <t xml:space="preserve">Udeniomyces megalosporus   </t>
  </si>
  <si>
    <t xml:space="preserve">Udeniomyces pannonicus  </t>
  </si>
  <si>
    <t xml:space="preserve">Udeniomyces puniceus   </t>
  </si>
  <si>
    <t xml:space="preserve">Udeniomyces pyricola   </t>
  </si>
  <si>
    <t>Udeniomyces caspiensis</t>
  </si>
  <si>
    <t xml:space="preserve">Udeniomyces orazovii </t>
  </si>
  <si>
    <t>Vustinia</t>
  </si>
  <si>
    <t xml:space="preserve">Vustinia terrea </t>
  </si>
  <si>
    <t>* with some homothallic / self-fertile strains</t>
  </si>
  <si>
    <t>P/RΔ+STE3MFA-PYCC4530</t>
  </si>
  <si>
    <r>
      <rPr>
        <i/>
        <sz val="11"/>
        <color theme="1"/>
        <rFont val="Calibri"/>
        <family val="2"/>
        <scheme val="minor"/>
      </rPr>
      <t>PR</t>
    </r>
    <r>
      <rPr>
        <sz val="11"/>
        <color theme="1"/>
        <rFont val="Calibri"/>
        <family val="2"/>
        <scheme val="minor"/>
      </rPr>
      <t xml:space="preserve"> locus of </t>
    </r>
    <r>
      <rPr>
        <i/>
        <sz val="11"/>
        <color theme="1"/>
        <rFont val="Calibri"/>
        <family val="2"/>
        <scheme val="minor"/>
      </rPr>
      <t xml:space="preserve">C. capitatum </t>
    </r>
    <r>
      <rPr>
        <sz val="11"/>
        <color theme="1"/>
        <rFont val="Calibri"/>
        <family val="2"/>
        <scheme val="minor"/>
      </rPr>
      <t>PYCC4530</t>
    </r>
  </si>
  <si>
    <t>HDΔ+HD1HD2-PYCC4530</t>
  </si>
  <si>
    <r>
      <t xml:space="preserve">HD </t>
    </r>
    <r>
      <rPr>
        <sz val="11"/>
        <color theme="1"/>
        <rFont val="Calibri"/>
        <family val="2"/>
        <scheme val="minor"/>
      </rPr>
      <t>locus of</t>
    </r>
    <r>
      <rPr>
        <i/>
        <sz val="11"/>
        <color theme="1"/>
        <rFont val="Calibri"/>
        <family val="2"/>
        <scheme val="minor"/>
      </rPr>
      <t xml:space="preserve"> C. capitatum </t>
    </r>
    <r>
      <rPr>
        <sz val="11"/>
        <color theme="1"/>
        <rFont val="Calibri"/>
        <family val="2"/>
        <scheme val="minor"/>
      </rPr>
      <t>PYCC 4530</t>
    </r>
  </si>
  <si>
    <t>HDΔ+HD1/HD2-PYCC4530</t>
  </si>
  <si>
    <t>P/RΔ+STE3/MFA-PYCC4530</t>
  </si>
  <si>
    <r>
      <t>HD</t>
    </r>
    <r>
      <rPr>
        <i/>
        <sz val="11"/>
        <color theme="1"/>
        <rFont val="Calibri"/>
        <family val="2"/>
      </rPr>
      <t>Δ+HD1</t>
    </r>
    <r>
      <rPr>
        <b/>
        <i/>
        <sz val="11"/>
        <rFont val="Calibri"/>
        <family val="2"/>
      </rPr>
      <t>/</t>
    </r>
    <r>
      <rPr>
        <i/>
        <sz val="11"/>
        <color theme="1"/>
        <rFont val="Calibri"/>
        <family val="2"/>
      </rPr>
      <t>HD2-PYCC4530</t>
    </r>
  </si>
  <si>
    <r>
      <t>P/RΔ+STE</t>
    </r>
    <r>
      <rPr>
        <b/>
        <i/>
        <sz val="11"/>
        <rFont val="Calibri"/>
        <family val="2"/>
        <scheme val="minor"/>
      </rPr>
      <t>/</t>
    </r>
    <r>
      <rPr>
        <i/>
        <sz val="11"/>
        <color theme="1"/>
        <rFont val="Calibri"/>
        <family val="2"/>
        <scheme val="minor"/>
      </rPr>
      <t>MFA-PYCC4530</t>
    </r>
  </si>
  <si>
    <r>
      <t>P/RΔ+STE3</t>
    </r>
    <r>
      <rPr>
        <b/>
        <i/>
        <sz val="11"/>
        <rFont val="Calibri"/>
        <family val="2"/>
        <scheme val="minor"/>
      </rPr>
      <t>/</t>
    </r>
    <r>
      <rPr>
        <i/>
        <sz val="11"/>
        <color theme="1"/>
        <rFont val="Calibri"/>
        <family val="2"/>
        <scheme val="minor"/>
      </rPr>
      <t>MFA-PYCC4530</t>
    </r>
  </si>
  <si>
    <t>ste3-2Δmfa2Δ::G418/ste3-1Δmfa1Δ::Zeo/STE3MFA-PYCC4530::HYG + rDNA</t>
  </si>
  <si>
    <r>
      <rPr>
        <i/>
        <sz val="11"/>
        <color theme="1"/>
        <rFont val="Calibri"/>
        <family val="2"/>
        <scheme val="minor"/>
      </rPr>
      <t>P. rhodozyma</t>
    </r>
    <r>
      <rPr>
        <sz val="11"/>
        <color theme="1"/>
        <rFont val="Calibri"/>
        <family val="2"/>
        <scheme val="minor"/>
      </rPr>
      <t xml:space="preserve"> CBS 6938 mutant complemented with </t>
    </r>
    <r>
      <rPr>
        <i/>
        <sz val="11"/>
        <color theme="1"/>
        <rFont val="Calibri"/>
        <family val="2"/>
        <scheme val="minor"/>
      </rPr>
      <t>STE3</t>
    </r>
    <r>
      <rPr>
        <sz val="11"/>
        <color theme="1"/>
        <rFont val="Calibri"/>
        <family val="2"/>
        <scheme val="minor"/>
      </rPr>
      <t xml:space="preserve"> and </t>
    </r>
    <r>
      <rPr>
        <i/>
        <sz val="11"/>
        <color theme="1"/>
        <rFont val="Calibri"/>
        <family val="2"/>
        <scheme val="minor"/>
      </rPr>
      <t>MFA</t>
    </r>
    <r>
      <rPr>
        <sz val="11"/>
        <color theme="1"/>
        <rFont val="Calibri"/>
        <family val="2"/>
        <scheme val="minor"/>
      </rPr>
      <t xml:space="preserve"> genes of </t>
    </r>
    <r>
      <rPr>
        <i/>
        <sz val="11"/>
        <color theme="1"/>
        <rFont val="Calibri"/>
        <family val="2"/>
        <scheme val="minor"/>
      </rPr>
      <t xml:space="preserve">C. capitatum </t>
    </r>
    <r>
      <rPr>
        <sz val="11"/>
        <color theme="1"/>
        <rFont val="Calibri"/>
        <family val="2"/>
        <scheme val="minor"/>
      </rPr>
      <t>PYCC 4530</t>
    </r>
  </si>
  <si>
    <r>
      <t>HDΔ+HD1</t>
    </r>
    <r>
      <rPr>
        <b/>
        <i/>
        <sz val="11"/>
        <rFont val="Calibri"/>
        <family val="2"/>
        <scheme val="minor"/>
      </rPr>
      <t>/</t>
    </r>
    <r>
      <rPr>
        <i/>
        <sz val="11"/>
        <color theme="1"/>
        <rFont val="Calibri"/>
        <family val="2"/>
        <scheme val="minor"/>
      </rPr>
      <t>HD2-PYCC4530</t>
    </r>
  </si>
  <si>
    <t>hd1Δhd2Δ::Zeo/HD1HD2-PYCC4530::G418 + rDNA</t>
  </si>
  <si>
    <r>
      <rPr>
        <i/>
        <sz val="11"/>
        <color theme="1"/>
        <rFont val="Calibri"/>
        <family val="2"/>
        <scheme val="minor"/>
      </rPr>
      <t>P. rhodozyma</t>
    </r>
    <r>
      <rPr>
        <sz val="11"/>
        <color theme="1"/>
        <rFont val="Calibri"/>
        <family val="2"/>
        <scheme val="minor"/>
      </rPr>
      <t xml:space="preserve"> CBS 6938 mutant complemented with </t>
    </r>
    <r>
      <rPr>
        <i/>
        <sz val="11"/>
        <color theme="1"/>
        <rFont val="Calibri"/>
        <family val="2"/>
        <scheme val="minor"/>
      </rPr>
      <t>HD1</t>
    </r>
    <r>
      <rPr>
        <sz val="11"/>
        <color theme="1"/>
        <rFont val="Calibri"/>
        <family val="2"/>
        <scheme val="minor"/>
      </rPr>
      <t xml:space="preserve"> and </t>
    </r>
    <r>
      <rPr>
        <i/>
        <sz val="11"/>
        <color theme="1"/>
        <rFont val="Calibri"/>
        <family val="2"/>
        <scheme val="minor"/>
      </rPr>
      <t>HD2</t>
    </r>
    <r>
      <rPr>
        <sz val="11"/>
        <color theme="1"/>
        <rFont val="Calibri"/>
        <family val="2"/>
        <scheme val="minor"/>
      </rPr>
      <t xml:space="preserve"> genes of </t>
    </r>
    <r>
      <rPr>
        <i/>
        <sz val="11"/>
        <color theme="1"/>
        <rFont val="Calibri"/>
        <family val="2"/>
        <scheme val="minor"/>
      </rPr>
      <t xml:space="preserve">C. capitatum </t>
    </r>
    <r>
      <rPr>
        <sz val="11"/>
        <color theme="1"/>
        <rFont val="Calibri"/>
        <family val="2"/>
        <scheme val="minor"/>
      </rPr>
      <t>PYCC 4530</t>
    </r>
  </si>
  <si>
    <r>
      <rPr>
        <i/>
        <sz val="11"/>
        <color theme="1"/>
        <rFont val="Calibri"/>
        <family val="2"/>
        <scheme val="minor"/>
      </rPr>
      <t>P. rhodozyma</t>
    </r>
    <r>
      <rPr>
        <sz val="11"/>
        <color theme="1"/>
        <rFont val="Calibri"/>
        <family val="2"/>
        <scheme val="minor"/>
      </rPr>
      <t xml:space="preserve"> CBS 6938 mutant complemented with </t>
    </r>
    <r>
      <rPr>
        <i/>
        <sz val="11"/>
        <color theme="1"/>
        <rFont val="Calibri"/>
        <family val="2"/>
        <scheme val="minor"/>
      </rPr>
      <t xml:space="preserve">HD2 </t>
    </r>
    <r>
      <rPr>
        <sz val="11"/>
        <color theme="1"/>
        <rFont val="Calibri"/>
        <family val="2"/>
        <scheme val="minor"/>
      </rPr>
      <t xml:space="preserve">and the 5' end of </t>
    </r>
    <r>
      <rPr>
        <i/>
        <sz val="11"/>
        <color theme="1"/>
        <rFont val="Calibri"/>
        <family val="2"/>
        <scheme val="minor"/>
      </rPr>
      <t>HD1</t>
    </r>
    <r>
      <rPr>
        <sz val="11"/>
        <color theme="1"/>
        <rFont val="Calibri"/>
        <family val="2"/>
        <scheme val="minor"/>
      </rPr>
      <t xml:space="preserve"> of </t>
    </r>
    <r>
      <rPr>
        <i/>
        <sz val="11"/>
        <color theme="1"/>
        <rFont val="Calibri"/>
        <family val="2"/>
        <scheme val="minor"/>
      </rPr>
      <t xml:space="preserve">C. capitatum </t>
    </r>
    <r>
      <rPr>
        <sz val="11"/>
        <color theme="1"/>
        <rFont val="Calibri"/>
        <family val="2"/>
        <scheme val="minor"/>
      </rPr>
      <t>PYCC 4530</t>
    </r>
  </si>
  <si>
    <t>PYCC 4418</t>
  </si>
  <si>
    <t>PYCC 5544</t>
  </si>
  <si>
    <t>PYCC 5627</t>
  </si>
  <si>
    <t>PYCC 6804</t>
  </si>
  <si>
    <t>CRUB 0777</t>
  </si>
  <si>
    <t>CRUB 1111</t>
  </si>
  <si>
    <t>CRUB 1112</t>
  </si>
  <si>
    <t>A 301</t>
  </si>
  <si>
    <t>PYCC 4309</t>
  </si>
  <si>
    <t>PYCC 5359</t>
  </si>
  <si>
    <t>PYCC 5540</t>
  </si>
  <si>
    <t>TOFU R2</t>
  </si>
  <si>
    <t>PYCC 4530 (CBS 7420)</t>
  </si>
  <si>
    <t>PYCC 5604 (CBS 6347)</t>
  </si>
  <si>
    <r>
      <t xml:space="preserve">C. bisporidii </t>
    </r>
    <r>
      <rPr>
        <sz val="11"/>
        <color theme="1"/>
        <rFont val="Calibri"/>
        <family val="2"/>
        <scheme val="minor"/>
      </rPr>
      <t>wild type strain</t>
    </r>
  </si>
  <si>
    <t>CBS 6532</t>
  </si>
  <si>
    <r>
      <t xml:space="preserve">M. frigida </t>
    </r>
    <r>
      <rPr>
        <sz val="11"/>
        <color theme="1"/>
        <rFont val="Calibri"/>
        <family val="2"/>
        <scheme val="minor"/>
      </rPr>
      <t>wild type strain</t>
    </r>
  </si>
  <si>
    <r>
      <t xml:space="preserve">C. macerans </t>
    </r>
    <r>
      <rPr>
        <sz val="11"/>
        <color theme="1"/>
        <rFont val="Calibri"/>
        <family val="2"/>
        <scheme val="minor"/>
      </rPr>
      <t>wild type strain</t>
    </r>
  </si>
  <si>
    <t>PYCC 3896 (ATCC 22029)</t>
  </si>
  <si>
    <r>
      <t xml:space="preserve">K. curviuscula </t>
    </r>
    <r>
      <rPr>
        <sz val="11"/>
        <color theme="1"/>
        <rFont val="Calibri"/>
        <family val="2"/>
        <scheme val="minor"/>
      </rPr>
      <t>wild type strain</t>
    </r>
  </si>
  <si>
    <t>PYCC 5836</t>
  </si>
  <si>
    <r>
      <t>HDΔ+</t>
    </r>
    <r>
      <rPr>
        <i/>
        <sz val="11"/>
        <rFont val="Calibri"/>
        <family val="2"/>
        <scheme val="minor"/>
      </rPr>
      <t>H</t>
    </r>
    <r>
      <rPr>
        <i/>
        <sz val="11"/>
        <color theme="1"/>
        <rFont val="Calibri"/>
        <family val="2"/>
        <scheme val="minor"/>
      </rPr>
      <t>D2-PYCC4530</t>
    </r>
  </si>
  <si>
    <t>hd1Δhd2Δ::Zeo/HD2-PYCC4530::G418 + rDNA</t>
  </si>
  <si>
    <t>HDΔ+HD2-PYCC4530</t>
  </si>
  <si>
    <r>
      <t>HD</t>
    </r>
    <r>
      <rPr>
        <i/>
        <sz val="11"/>
        <color theme="1"/>
        <rFont val="Calibri"/>
        <family val="2"/>
      </rPr>
      <t>Δ+HD2-PYCC4530</t>
    </r>
  </si>
  <si>
    <r>
      <t xml:space="preserve">1. Pontes A, Röhl O, Carvalho C, Maldonado C, Yurkov AM, Paulo Sampaio J. 2016. </t>
    </r>
    <r>
      <rPr>
        <i/>
        <sz val="8"/>
        <rFont val="Arial"/>
        <family val="2"/>
      </rPr>
      <t>Cystofilobasidium intermedium</t>
    </r>
    <r>
      <rPr>
        <sz val="8"/>
        <rFont val="Arial"/>
        <family val="2"/>
      </rPr>
      <t xml:space="preserve"> sp. nov. and </t>
    </r>
    <r>
      <rPr>
        <i/>
        <sz val="8"/>
        <rFont val="Arial"/>
        <family val="2"/>
      </rPr>
      <t>Cystofilobasidium alribaticum</t>
    </r>
    <r>
      <rPr>
        <sz val="8"/>
        <rFont val="Arial"/>
        <family val="2"/>
      </rPr>
      <t xml:space="preserve"> f.a. sp. nov., isolated from Mediterranean forest soils. Int J Syst Evol Microbiol 66:1058–1062.</t>
    </r>
  </si>
  <si>
    <t>2. Kurtzman CP, Fell JW, Boekhout T. 2011. The Yeasts, a Taxonomic Study, 5th ed. Elsevier.</t>
  </si>
  <si>
    <t>4. Kachalkin A V, Turchetti B, Inácio J, Carvalho C, Mašínová T, Pontes A, Röhl O, Glushakova AM, Akulov A, Baldrian P, Begerow D, Buzzini P, Sampaio JP, Yurkov AM. 2019. Rare and undersampled dimorphic basidiomycetes. Mycol Prog 18:945–971.</t>
  </si>
  <si>
    <r>
      <t xml:space="preserve">6. Thomas-Hall SR, Turchetti B, Buzzini P, Branda E, Boekhout T, Theelen B, Watson K. 2010. Cold-adapted yeasts from Antarctica and the Italian Alps—description of three novel species: </t>
    </r>
    <r>
      <rPr>
        <i/>
        <sz val="8"/>
        <rFont val="Arial"/>
        <family val="2"/>
      </rPr>
      <t xml:space="preserve">Mrakia robertii </t>
    </r>
    <r>
      <rPr>
        <sz val="8"/>
        <rFont val="Arial"/>
        <family val="2"/>
      </rPr>
      <t xml:space="preserve">sp. nov., </t>
    </r>
    <r>
      <rPr>
        <i/>
        <sz val="8"/>
        <rFont val="Arial"/>
        <family val="2"/>
      </rPr>
      <t>Mrakia blollopis</t>
    </r>
    <r>
      <rPr>
        <sz val="8"/>
        <rFont val="Arial"/>
        <family val="2"/>
      </rPr>
      <t xml:space="preserve"> sp. nov. and </t>
    </r>
    <r>
      <rPr>
        <i/>
        <sz val="8"/>
        <rFont val="Arial"/>
        <family val="2"/>
      </rPr>
      <t>Mrakiella niccombsii</t>
    </r>
    <r>
      <rPr>
        <sz val="8"/>
        <rFont val="Arial"/>
        <family val="2"/>
      </rPr>
      <t xml:space="preserve"> sp. nov. Extremophiles 14:47–59.</t>
    </r>
  </si>
  <si>
    <r>
      <t>Heterothallic (tetrapolar)</t>
    </r>
    <r>
      <rPr>
        <vertAlign val="superscript"/>
        <sz val="10"/>
        <color theme="1"/>
        <rFont val="Arial"/>
        <family val="2"/>
      </rPr>
      <t>2</t>
    </r>
  </si>
  <si>
    <r>
      <t>Homothallic</t>
    </r>
    <r>
      <rPr>
        <vertAlign val="superscript"/>
        <sz val="10"/>
        <color theme="1"/>
        <rFont val="Arial"/>
        <family val="2"/>
      </rPr>
      <t>2</t>
    </r>
  </si>
  <si>
    <r>
      <t xml:space="preserve">8. Xin M, Zhou P. 2007. </t>
    </r>
    <r>
      <rPr>
        <i/>
        <sz val="8"/>
        <rFont val="Arial"/>
        <family val="2"/>
      </rPr>
      <t>Mrakia psychrophila</t>
    </r>
    <r>
      <rPr>
        <sz val="8"/>
        <rFont val="Arial"/>
        <family val="2"/>
      </rPr>
      <t xml:space="preserve"> sp. nov., a new species isolated from Antarctic soil. J Zhejiang Univ Sci B 8:260—265.</t>
    </r>
  </si>
  <si>
    <r>
      <t xml:space="preserve">10. Han PJ, Qiu JZ, Wang QM, Bai FY. 2012. </t>
    </r>
    <r>
      <rPr>
        <i/>
        <sz val="8"/>
        <rFont val="Arial"/>
        <family val="2"/>
      </rPr>
      <t xml:space="preserve">Udeniomyces kanasensis </t>
    </r>
    <r>
      <rPr>
        <sz val="8"/>
        <rFont val="Arial"/>
        <family val="2"/>
      </rPr>
      <t>sp. nov., a ballistoconidium-forming yeast species in the Cystofilobasidiales. Antonie van Leeuwenhoek. 102:45-51</t>
    </r>
  </si>
  <si>
    <r>
      <t xml:space="preserve">7. Tsuji M, Tanabe Y, Vincent WF, Uchida M. 2019. </t>
    </r>
    <r>
      <rPr>
        <i/>
        <sz val="8"/>
        <rFont val="Arial"/>
        <family val="2"/>
      </rPr>
      <t>Mrakia hoshinonis</t>
    </r>
    <r>
      <rPr>
        <sz val="8"/>
        <rFont val="Arial"/>
        <family val="2"/>
      </rPr>
      <t xml:space="preserve"> sp. nov., a novel psychrophilic yeast isolated from a retreating glacier on Ellesmere Island in the Canadian High Arctic. Int J Syst Evol Microbiol 69:944–948.</t>
    </r>
  </si>
  <si>
    <r>
      <t>Heterothallic (bipolar)</t>
    </r>
    <r>
      <rPr>
        <vertAlign val="superscript"/>
        <sz val="10"/>
        <color theme="1"/>
        <rFont val="Arial"/>
        <family val="2"/>
      </rPr>
      <t>2</t>
    </r>
  </si>
  <si>
    <r>
      <t>Homothallic</t>
    </r>
    <r>
      <rPr>
        <vertAlign val="superscript"/>
        <sz val="10"/>
        <color theme="1"/>
        <rFont val="Arial"/>
        <family val="2"/>
      </rPr>
      <t>1</t>
    </r>
  </si>
  <si>
    <r>
      <t>Heterothallic</t>
    </r>
    <r>
      <rPr>
        <vertAlign val="superscript"/>
        <sz val="10"/>
        <color theme="1"/>
        <rFont val="Arial"/>
        <family val="2"/>
      </rPr>
      <t>2</t>
    </r>
  </si>
  <si>
    <r>
      <t xml:space="preserve">Heterothallic * </t>
    </r>
    <r>
      <rPr>
        <vertAlign val="superscript"/>
        <sz val="10"/>
        <color theme="1"/>
        <rFont val="Arial"/>
        <family val="2"/>
      </rPr>
      <t>2</t>
    </r>
  </si>
  <si>
    <r>
      <t>Homothallic</t>
    </r>
    <r>
      <rPr>
        <vertAlign val="superscript"/>
        <sz val="10"/>
        <color theme="1"/>
        <rFont val="Arial"/>
        <family val="2"/>
      </rPr>
      <t>4</t>
    </r>
  </si>
  <si>
    <r>
      <t>Homothallic</t>
    </r>
    <r>
      <rPr>
        <vertAlign val="superscript"/>
        <sz val="10"/>
        <color theme="1"/>
        <rFont val="Arial"/>
        <family val="2"/>
      </rPr>
      <t>2, 4</t>
    </r>
  </si>
  <si>
    <r>
      <t>Homothallic</t>
    </r>
    <r>
      <rPr>
        <vertAlign val="superscript"/>
        <sz val="10"/>
        <color theme="1"/>
        <rFont val="Arial"/>
        <family val="2"/>
      </rPr>
      <t>6</t>
    </r>
  </si>
  <si>
    <r>
      <t>Homothallic</t>
    </r>
    <r>
      <rPr>
        <vertAlign val="superscript"/>
        <sz val="10"/>
        <color theme="1"/>
        <rFont val="Arial"/>
        <family val="2"/>
      </rPr>
      <t>8</t>
    </r>
  </si>
  <si>
    <r>
      <t>Homothallic</t>
    </r>
    <r>
      <rPr>
        <vertAlign val="superscript"/>
        <sz val="10"/>
        <color theme="1"/>
        <rFont val="Arial"/>
        <family val="2"/>
      </rPr>
      <t>9</t>
    </r>
  </si>
  <si>
    <r>
      <rPr>
        <b/>
        <sz val="10"/>
        <color theme="1"/>
        <rFont val="Arial"/>
        <family val="2"/>
      </rPr>
      <t>Table S5:</t>
    </r>
    <r>
      <rPr>
        <sz val="10"/>
        <color theme="1"/>
        <rFont val="Arial"/>
        <family val="2"/>
      </rPr>
      <t xml:space="preserve"> Quality assessment of the genome assembly for strain PYCC5628. Analysis performed with Quality Assessment Tool for Genome Assemblies (QUAST)</t>
    </r>
  </si>
  <si>
    <t>Table S6: Complete list of primers used in this work</t>
  </si>
  <si>
    <r>
      <t xml:space="preserve">Table S3: Number of basidia counted in assay </t>
    </r>
    <r>
      <rPr>
        <b/>
        <sz val="11"/>
        <rFont val="Calibri"/>
        <family val="2"/>
        <scheme val="minor"/>
      </rPr>
      <t>E8 after 20 days of incubation</t>
    </r>
  </si>
  <si>
    <t>Table S1: Species belonging to the Cystofilobasidiales and their mode of reproduction</t>
  </si>
  <si>
    <r>
      <t xml:space="preserve">3. Liu XZ, Wang QM, Göker M, Groenewald M, Kachalkin A V., Lumbsch HT, Millanes AM, Wedin M, Yurkov AM, Boekhout T, Bai FY. 2015. Towards an integrated phylogenetic classification of the </t>
    </r>
    <r>
      <rPr>
        <i/>
        <sz val="8"/>
        <rFont val="Arial"/>
        <family val="2"/>
      </rPr>
      <t>Tremellomycetes</t>
    </r>
    <r>
      <rPr>
        <sz val="8"/>
        <rFont val="Arial"/>
        <family val="2"/>
      </rPr>
      <t>. Stud Mycol 81:85–147</t>
    </r>
  </si>
  <si>
    <r>
      <t xml:space="preserve">5. Tsuji M, Tanabea Y, Vincent WF, Uchida M. 2018. </t>
    </r>
    <r>
      <rPr>
        <i/>
        <sz val="8"/>
        <rFont val="Arial"/>
        <family val="2"/>
      </rPr>
      <t>Mrakia arctica</t>
    </r>
    <r>
      <rPr>
        <sz val="8"/>
        <rFont val="Arial"/>
        <family val="2"/>
      </rPr>
      <t xml:space="preserve"> sp. nov., a new psychrophilic yeast isolated from ice island in the Canadian High Arctic. Mycoscience. 59:54-58</t>
    </r>
  </si>
  <si>
    <r>
      <t xml:space="preserve">9. David-Palma M, Libkind D, Brito PH, Silva M, Bellora N, Coelho MA, Heitman J, Gonçalves P, Sampaio JP. 2020. The Untapped Australasian Diversity of Astaxanthin-Producing Yeasts with Biotechnological Potential - </t>
    </r>
    <r>
      <rPr>
        <i/>
        <sz val="8"/>
        <rFont val="Arial"/>
        <family val="2"/>
      </rPr>
      <t>Phaffia australis</t>
    </r>
    <r>
      <rPr>
        <sz val="8"/>
        <rFont val="Arial"/>
        <family val="2"/>
      </rPr>
      <t xml:space="preserve"> sp. nov. and </t>
    </r>
    <r>
      <rPr>
        <i/>
        <sz val="8"/>
        <rFont val="Arial"/>
        <family val="2"/>
      </rPr>
      <t>Phaffia tasmanica</t>
    </r>
    <r>
      <rPr>
        <sz val="8"/>
        <rFont val="Arial"/>
        <family val="2"/>
      </rPr>
      <t xml:space="preserve"> sp. nov. Microorganisms (submitted).</t>
    </r>
  </si>
  <si>
    <r>
      <t xml:space="preserve">1. David-Palma M, Libkind D, Brito PH, Silva M, Bellora N, Coelho MA, Heitman J, Gonçalves P, Sampaio JP. 2020. The Untapped Australasian Diversity of Astaxanthin-Producing Yeasts with Biotechnological Potential - </t>
    </r>
    <r>
      <rPr>
        <i/>
        <sz val="8"/>
        <rFont val="Arial"/>
        <family val="2"/>
      </rPr>
      <t>Phaffia australis</t>
    </r>
    <r>
      <rPr>
        <sz val="8"/>
        <rFont val="Arial"/>
        <family val="2"/>
      </rPr>
      <t xml:space="preserve"> sp. nov. and </t>
    </r>
    <r>
      <rPr>
        <i/>
        <sz val="8"/>
        <rFont val="Arial"/>
        <family val="2"/>
      </rPr>
      <t>Phaffia tasmanica</t>
    </r>
    <r>
      <rPr>
        <sz val="8"/>
        <rFont val="Arial"/>
        <family val="2"/>
      </rPr>
      <t xml:space="preserve"> sp. nov. Microorganisms (submitted).</t>
    </r>
  </si>
  <si>
    <r>
      <t>Sequenced genome</t>
    </r>
    <r>
      <rPr>
        <vertAlign val="superscript"/>
        <sz val="11"/>
        <rFont val="Calibri"/>
        <family val="2"/>
        <scheme val="minor"/>
      </rPr>
      <t>1</t>
    </r>
  </si>
  <si>
    <r>
      <t xml:space="preserve">2. Sharma R, Gassel S, Steiger S, Xia X, Bauer R, Sandmann G, Thines M. 2015. The genome of the basal agaricomycete </t>
    </r>
    <r>
      <rPr>
        <i/>
        <sz val="8"/>
        <color theme="1"/>
        <rFont val="Arial"/>
        <family val="2"/>
      </rPr>
      <t>Xanthophyllomyces dendrorhous</t>
    </r>
    <r>
      <rPr>
        <sz val="8"/>
        <color theme="1"/>
        <rFont val="Arial"/>
        <family val="2"/>
      </rPr>
      <t xml:space="preserve"> provides insights into the organization of its acetyl-CoA derived pathways and the evolution of Agaricomycotina. BMC Genomics 16:233.</t>
    </r>
  </si>
  <si>
    <r>
      <t>Sequenced genome</t>
    </r>
    <r>
      <rPr>
        <vertAlign val="superscript"/>
        <sz val="11"/>
        <color theme="1"/>
        <rFont val="Calibri"/>
        <family val="2"/>
        <scheme val="minor"/>
      </rPr>
      <t>2</t>
    </r>
  </si>
  <si>
    <t>1. David-Palma M, Sampaio JP, Gonçalves P. 2016. Genetic Dissection of Sexual Reproduction in a Primary Homothallic Basidiomycete. PLoS Genet 12: e100611012:1–24.</t>
  </si>
  <si>
    <r>
      <rPr>
        <vertAlign val="superscript"/>
        <sz val="11"/>
        <color theme="1"/>
        <rFont val="Calibri"/>
        <family val="2"/>
        <scheme val="minor"/>
      </rPr>
      <t>1</t>
    </r>
    <r>
      <rPr>
        <sz val="11"/>
        <color theme="1"/>
        <rFont val="Calibri"/>
        <family val="2"/>
        <scheme val="minor"/>
      </rPr>
      <t xml:space="preserve"> </t>
    </r>
    <r>
      <rPr>
        <b/>
        <sz val="11"/>
        <color theme="1"/>
        <rFont val="Calibri"/>
        <family val="2"/>
        <scheme val="minor"/>
      </rPr>
      <t>MP171</t>
    </r>
    <r>
      <rPr>
        <sz val="11"/>
        <color theme="1"/>
        <rFont val="Calibri"/>
        <family val="2"/>
        <scheme val="minor"/>
      </rPr>
      <t xml:space="preserve"> - TTTTTCTGCAGACTAGGTACATCACTCG </t>
    </r>
    <r>
      <rPr>
        <b/>
        <sz val="11"/>
        <color theme="1"/>
        <rFont val="Calibri"/>
        <family val="2"/>
        <scheme val="minor"/>
      </rPr>
      <t xml:space="preserve">      </t>
    </r>
  </si>
  <si>
    <r>
      <rPr>
        <vertAlign val="superscript"/>
        <sz val="11"/>
        <color theme="1"/>
        <rFont val="Calibri"/>
        <family val="2"/>
        <scheme val="minor"/>
      </rPr>
      <t>1</t>
    </r>
    <r>
      <rPr>
        <sz val="11"/>
        <color theme="1"/>
        <rFont val="Calibri"/>
        <family val="2"/>
        <scheme val="minor"/>
      </rPr>
      <t xml:space="preserve"> </t>
    </r>
    <r>
      <rPr>
        <b/>
        <sz val="11"/>
        <color theme="1"/>
        <rFont val="Calibri"/>
        <family val="2"/>
        <scheme val="minor"/>
      </rPr>
      <t>MP172</t>
    </r>
    <r>
      <rPr>
        <sz val="11"/>
        <color theme="1"/>
        <rFont val="Calibri"/>
        <family val="2"/>
        <scheme val="minor"/>
      </rPr>
      <t xml:space="preserve"> - TTTATGCGGCCGCTCTTTACACTTTTGC </t>
    </r>
  </si>
  <si>
    <t>References</t>
  </si>
  <si>
    <t xml:space="preserve">Note:  Inforemation concerning the species listed were gathered from NCBI Taxonomy Database and Mycobank as of 07-07-2020 in addition to relevant publications as indicated in the table. Unclassified and encultured taxa within  Cystofilobasidiales was excluded for lack of futher information. </t>
  </si>
  <si>
    <r>
      <t xml:space="preserve">Table S4: List of </t>
    </r>
    <r>
      <rPr>
        <b/>
        <i/>
        <sz val="11"/>
        <color theme="1"/>
        <rFont val="Calibri"/>
        <family val="2"/>
        <scheme val="minor"/>
      </rPr>
      <t xml:space="preserve">Cystofilobasidium </t>
    </r>
    <r>
      <rPr>
        <b/>
        <sz val="11"/>
        <color theme="1"/>
        <rFont val="Calibri"/>
        <family val="2"/>
        <scheme val="minor"/>
      </rPr>
      <t xml:space="preserve">and </t>
    </r>
    <r>
      <rPr>
        <b/>
        <i/>
        <sz val="11"/>
        <color theme="1"/>
        <rFont val="Calibri"/>
        <family val="2"/>
        <scheme val="minor"/>
      </rPr>
      <t>Phaffia rhodozyma</t>
    </r>
    <r>
      <rPr>
        <b/>
        <sz val="11"/>
        <color theme="1"/>
        <rFont val="Calibri"/>
        <family val="2"/>
        <scheme val="minor"/>
      </rPr>
      <t xml:space="preserve"> strains used and constructed in this study.</t>
    </r>
  </si>
  <si>
    <t>Primers</t>
  </si>
  <si>
    <t>Region Amplified</t>
  </si>
  <si>
    <t>Results topic</t>
  </si>
  <si>
    <t>Reference:</t>
  </si>
  <si>
    <t>Table S7 : Culture media used in the Yeast Two-Hybrid Assay.</t>
  </si>
  <si>
    <t xml:space="preserve">Elapsed reaction time </t>
  </si>
  <si>
    <r>
      <t>Table S9: Results of Real-time qPCR experiments (d</t>
    </r>
    <r>
      <rPr>
        <sz val="11"/>
        <color theme="1"/>
        <rFont val="Calibri"/>
        <family val="2"/>
        <scheme val="minor"/>
      </rPr>
      <t>ata pertaining to the plot shown in Fig. 5).</t>
    </r>
  </si>
  <si>
    <r>
      <t xml:space="preserve">Gal4 AD+HD2 </t>
    </r>
    <r>
      <rPr>
        <i/>
        <sz val="11"/>
        <color theme="1"/>
        <rFont val="Calibri"/>
        <family val="2"/>
        <scheme val="minor"/>
      </rPr>
      <t>C. ferigula</t>
    </r>
    <r>
      <rPr>
        <sz val="11"/>
        <color theme="1"/>
        <rFont val="Calibri"/>
        <family val="2"/>
        <scheme val="minor"/>
      </rPr>
      <t xml:space="preserve"> PYCC 4410 fused protein</t>
    </r>
  </si>
  <si>
    <r>
      <t>Table S8: Results of the β-Galactosidase experiments (d</t>
    </r>
    <r>
      <rPr>
        <sz val="11"/>
        <color theme="1"/>
        <rFont val="Calibri"/>
        <family val="2"/>
        <scheme val="minor"/>
      </rPr>
      <t>ata pertaining to the plot in Fig. 4.B).</t>
    </r>
  </si>
  <si>
    <r>
      <rPr>
        <b/>
        <sz val="11"/>
        <color theme="1"/>
        <rFont val="Calibri"/>
        <family val="2"/>
        <scheme val="minor"/>
      </rPr>
      <t xml:space="preserve">Table S2: Results of sporulation assays (E1-E8) in which the ability of </t>
    </r>
    <r>
      <rPr>
        <b/>
        <i/>
        <sz val="11"/>
        <color theme="1"/>
        <rFont val="Calibri"/>
        <family val="2"/>
        <scheme val="minor"/>
      </rPr>
      <t>C. capitatum</t>
    </r>
    <r>
      <rPr>
        <b/>
        <sz val="11"/>
        <color theme="1"/>
        <rFont val="Calibri"/>
        <family val="2"/>
        <scheme val="minor"/>
      </rPr>
      <t xml:space="preserve"> genes to complement sporulation defects in </t>
    </r>
    <r>
      <rPr>
        <b/>
        <i/>
        <sz val="11"/>
        <color theme="1"/>
        <rFont val="Calibri"/>
        <family val="2"/>
        <scheme val="minor"/>
      </rPr>
      <t>P. rhodozyma</t>
    </r>
    <r>
      <rPr>
        <b/>
        <sz val="11"/>
        <color theme="1"/>
        <rFont val="Calibri"/>
        <family val="2"/>
        <scheme val="minor"/>
      </rPr>
      <t xml:space="preserve"> was scored. </t>
    </r>
    <r>
      <rPr>
        <sz val="11"/>
        <color theme="1"/>
        <rFont val="Calibri"/>
        <family val="2"/>
        <scheme val="minor"/>
      </rPr>
      <t xml:space="preserve"> Sporulation patterns were scored qualitatively using the criteria explained in the key.</t>
    </r>
  </si>
  <si>
    <r>
      <t>Asexual**</t>
    </r>
    <r>
      <rPr>
        <vertAlign val="superscript"/>
        <sz val="10"/>
        <rFont val="Arial"/>
        <family val="2"/>
      </rPr>
      <t>1</t>
    </r>
  </si>
  <si>
    <r>
      <t>Asexual**</t>
    </r>
    <r>
      <rPr>
        <vertAlign val="superscript"/>
        <sz val="10"/>
        <rFont val="Arial"/>
        <family val="2"/>
      </rPr>
      <t>2, 3</t>
    </r>
  </si>
  <si>
    <r>
      <t>Asexual**</t>
    </r>
    <r>
      <rPr>
        <vertAlign val="superscript"/>
        <sz val="10"/>
        <rFont val="Arial"/>
        <family val="2"/>
      </rPr>
      <t>2</t>
    </r>
  </si>
  <si>
    <r>
      <t>Asexual**</t>
    </r>
    <r>
      <rPr>
        <vertAlign val="superscript"/>
        <sz val="10"/>
        <rFont val="Arial"/>
        <family val="2"/>
      </rPr>
      <t>4</t>
    </r>
  </si>
  <si>
    <r>
      <t>Asexual**</t>
    </r>
    <r>
      <rPr>
        <vertAlign val="superscript"/>
        <sz val="10"/>
        <rFont val="Arial"/>
        <family val="2"/>
      </rPr>
      <t>2, 4</t>
    </r>
  </si>
  <si>
    <r>
      <t>Asexual**</t>
    </r>
    <r>
      <rPr>
        <vertAlign val="superscript"/>
        <sz val="10"/>
        <rFont val="Arial"/>
        <family val="2"/>
      </rPr>
      <t>5</t>
    </r>
  </si>
  <si>
    <r>
      <t>Asexual**</t>
    </r>
    <r>
      <rPr>
        <vertAlign val="superscript"/>
        <sz val="10"/>
        <rFont val="Arial"/>
        <family val="2"/>
      </rPr>
      <t>7</t>
    </r>
  </si>
  <si>
    <r>
      <t>Asexual**</t>
    </r>
    <r>
      <rPr>
        <vertAlign val="superscript"/>
        <sz val="10"/>
        <rFont val="Arial"/>
        <family val="2"/>
      </rPr>
      <t>6</t>
    </r>
  </si>
  <si>
    <r>
      <t>Asexual**</t>
    </r>
    <r>
      <rPr>
        <vertAlign val="superscript"/>
        <sz val="10"/>
        <rFont val="Arial"/>
        <family val="2"/>
      </rPr>
      <t>10</t>
    </r>
  </si>
  <si>
    <t>**As asexual species, in this context, means that no sexual cycle was thus far observed for this species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</si>
</sst>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0.0000000"/>
    <numFmt numFmtId="166" formatCode="0.0"/>
  </numFmts>
  <fonts count="32" x14ac:knownFonts="1">
    <font>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i/>
      <sz val="11"/>
      <color theme="1"/>
      <name val="Calibri"/>
      <family val="2"/>
    </font>
    <font>
      <sz val="11"/>
      <name val="Calibri"/>
      <family val="2"/>
      <scheme val="minor"/>
    </font>
    <font>
      <sz val="11"/>
      <color theme="0"/>
      <name val="Calibri"/>
      <family val="2"/>
      <scheme val="minor"/>
    </font>
    <font>
      <sz val="10"/>
      <name val="Arial"/>
      <family val="2"/>
    </font>
    <font>
      <b/>
      <sz val="11"/>
      <color theme="0"/>
      <name val="Calibri"/>
      <family val="2"/>
    </font>
    <font>
      <b/>
      <i/>
      <sz val="11"/>
      <color theme="1"/>
      <name val="Calibri"/>
      <family val="2"/>
      <scheme val="minor"/>
    </font>
    <font>
      <sz val="8"/>
      <name val="Calibri"/>
      <family val="2"/>
      <scheme val="minor"/>
    </font>
    <font>
      <sz val="11"/>
      <color rgb="FFFF0000"/>
      <name val="Calibri"/>
      <family val="2"/>
      <scheme val="minor"/>
    </font>
    <font>
      <i/>
      <sz val="11"/>
      <name val="Calibri"/>
      <family val="2"/>
      <scheme val="minor"/>
    </font>
    <font>
      <b/>
      <i/>
      <sz val="11"/>
      <name val="Calibri"/>
      <family val="2"/>
      <scheme val="minor"/>
    </font>
    <font>
      <b/>
      <i/>
      <sz val="11"/>
      <name val="Calibri"/>
      <family val="2"/>
    </font>
    <font>
      <b/>
      <sz val="11"/>
      <name val="Calibri"/>
      <family val="2"/>
      <scheme val="minor"/>
    </font>
    <font>
      <b/>
      <sz val="10"/>
      <color theme="1"/>
      <name val="Arial"/>
      <family val="2"/>
    </font>
    <font>
      <sz val="10"/>
      <color theme="1"/>
      <name val="Arial"/>
      <family val="2"/>
    </font>
    <font>
      <i/>
      <sz val="10"/>
      <color theme="1"/>
      <name val="Arial"/>
      <family val="2"/>
    </font>
    <font>
      <sz val="10"/>
      <color theme="2" tint="-0.249977111117893"/>
      <name val="Arial"/>
      <family val="2"/>
    </font>
    <font>
      <sz val="8"/>
      <name val="Arial"/>
      <family val="2"/>
    </font>
    <font>
      <b/>
      <sz val="8"/>
      <color rgb="FFFF0000"/>
      <name val="Arial"/>
      <family val="2"/>
    </font>
    <font>
      <sz val="10"/>
      <color rgb="FF333333"/>
      <name val="Calibri"/>
      <family val="2"/>
      <scheme val="minor"/>
    </font>
    <font>
      <sz val="9"/>
      <color theme="1"/>
      <name val="Arial"/>
      <family val="2"/>
    </font>
    <font>
      <sz val="9"/>
      <name val="Arial"/>
      <family val="2"/>
    </font>
    <font>
      <i/>
      <sz val="8"/>
      <name val="Arial"/>
      <family val="2"/>
    </font>
    <font>
      <vertAlign val="superscript"/>
      <sz val="10"/>
      <name val="Arial"/>
      <family val="2"/>
    </font>
    <font>
      <vertAlign val="superscript"/>
      <sz val="10"/>
      <color theme="1"/>
      <name val="Arial"/>
      <family val="2"/>
    </font>
    <font>
      <vertAlign val="superscript"/>
      <sz val="11"/>
      <name val="Calibri"/>
      <family val="2"/>
      <scheme val="minor"/>
    </font>
    <font>
      <sz val="8"/>
      <color theme="1"/>
      <name val="Arial"/>
      <family val="2"/>
    </font>
    <font>
      <i/>
      <sz val="8"/>
      <color theme="1"/>
      <name val="Arial"/>
      <family val="2"/>
    </font>
    <font>
      <vertAlign val="superscript"/>
      <sz val="11"/>
      <color theme="1"/>
      <name val="Calibri"/>
      <family val="2"/>
      <scheme val="minor"/>
    </font>
  </fonts>
  <fills count="9">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39997558519241921"/>
        <bgColor indexed="64"/>
      </patternFill>
    </fill>
  </fills>
  <borders count="67">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theme="0"/>
      </left>
      <right/>
      <top/>
      <bottom/>
      <diagonal/>
    </border>
    <border>
      <left style="thin">
        <color indexed="64"/>
      </left>
      <right style="thin">
        <color indexed="64"/>
      </right>
      <top style="thin">
        <color indexed="64"/>
      </top>
      <bottom style="medium">
        <color indexed="64"/>
      </bottom>
      <diagonal/>
    </border>
    <border>
      <left style="thin">
        <color theme="0"/>
      </left>
      <right style="thin">
        <color theme="0"/>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theme="0"/>
      </right>
      <top/>
      <bottom style="thin">
        <color indexed="64"/>
      </bottom>
      <diagonal/>
    </border>
    <border>
      <left/>
      <right/>
      <top/>
      <bottom style="thin">
        <color theme="0"/>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theme="0"/>
      </left>
      <right/>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theme="0"/>
      </left>
      <right/>
      <top style="thin">
        <color theme="0"/>
      </top>
      <bottom style="thin">
        <color indexed="64"/>
      </bottom>
      <diagonal/>
    </border>
    <border>
      <left style="medium">
        <color theme="0"/>
      </left>
      <right style="thin">
        <color theme="0"/>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theme="0"/>
      </left>
      <right/>
      <top/>
      <bottom style="thin">
        <color indexed="64"/>
      </bottom>
      <diagonal/>
    </border>
    <border>
      <left/>
      <right/>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style="thin">
        <color theme="0"/>
      </top>
      <bottom style="thin">
        <color indexed="64"/>
      </bottom>
      <diagonal/>
    </border>
    <border>
      <left style="medium">
        <color theme="0"/>
      </left>
      <right style="thin">
        <color theme="0"/>
      </right>
      <top/>
      <bottom style="medium">
        <color indexed="64"/>
      </bottom>
      <diagonal/>
    </border>
    <border>
      <left style="medium">
        <color theme="0"/>
      </left>
      <right/>
      <top/>
      <bottom style="thin">
        <color theme="0"/>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theme="0"/>
      </left>
      <right/>
      <top style="thin">
        <color theme="0"/>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style="thin">
        <color theme="0"/>
      </top>
      <bottom style="medium">
        <color indexed="64"/>
      </bottom>
      <diagonal/>
    </border>
    <border>
      <left/>
      <right style="thin">
        <color theme="0"/>
      </right>
      <top style="thin">
        <color theme="0"/>
      </top>
      <bottom style="medium">
        <color indexed="64"/>
      </bottom>
      <diagonal/>
    </border>
    <border>
      <left/>
      <right/>
      <top style="thin">
        <color theme="0"/>
      </top>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style="thin">
        <color theme="0"/>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s>
  <cellStyleXfs count="1">
    <xf numFmtId="0" fontId="0" fillId="0" borderId="0"/>
  </cellStyleXfs>
  <cellXfs count="228">
    <xf numFmtId="0" fontId="0" fillId="0" borderId="0" xfId="0"/>
    <xf numFmtId="0" fontId="1" fillId="2" borderId="0" xfId="0" applyFont="1" applyFill="1" applyAlignment="1">
      <alignment horizontal="center"/>
    </xf>
    <xf numFmtId="0" fontId="0" fillId="0" borderId="5" xfId="0" applyBorder="1" applyAlignment="1">
      <alignment horizontal="center"/>
    </xf>
    <xf numFmtId="0" fontId="0" fillId="0" borderId="5" xfId="0" applyBorder="1"/>
    <xf numFmtId="0" fontId="2" fillId="0" borderId="5" xfId="0" applyFont="1" applyBorder="1"/>
    <xf numFmtId="0" fontId="0" fillId="0" borderId="5" xfId="0"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xf numFmtId="0" fontId="2" fillId="0" borderId="9" xfId="0" applyFont="1" applyBorder="1"/>
    <xf numFmtId="0" fontId="0" fillId="0" borderId="9" xfId="0" applyBorder="1"/>
    <xf numFmtId="0" fontId="2" fillId="0" borderId="0" xfId="0" applyFont="1" applyAlignment="1">
      <alignment horizontal="left"/>
    </xf>
    <xf numFmtId="0" fontId="0" fillId="0" borderId="0" xfId="0" applyAlignment="1">
      <alignment vertical="center" wrapText="1"/>
    </xf>
    <xf numFmtId="0" fontId="1" fillId="2" borderId="0" xfId="0" applyFont="1" applyFill="1" applyAlignment="1">
      <alignment horizontal="center" vertical="center"/>
    </xf>
    <xf numFmtId="0" fontId="1" fillId="2" borderId="10" xfId="0" applyFont="1" applyFill="1" applyBorder="1" applyAlignment="1">
      <alignment horizontal="center" vertical="center"/>
    </xf>
    <xf numFmtId="0" fontId="2" fillId="0" borderId="0" xfId="0" applyFont="1"/>
    <xf numFmtId="0" fontId="0" fillId="0" borderId="5" xfId="0" applyBorder="1" applyAlignment="1">
      <alignment horizontal="justify" vertical="center" wrapText="1"/>
    </xf>
    <xf numFmtId="0" fontId="0" fillId="0" borderId="12" xfId="0" applyBorder="1"/>
    <xf numFmtId="0" fontId="2" fillId="0" borderId="13" xfId="0" applyFont="1" applyBorder="1"/>
    <xf numFmtId="0" fontId="2" fillId="0" borderId="11" xfId="0" applyFont="1" applyBorder="1"/>
    <xf numFmtId="0" fontId="0" fillId="0" borderId="11" xfId="0" applyBorder="1" applyAlignment="1">
      <alignment wrapText="1"/>
    </xf>
    <xf numFmtId="0" fontId="0" fillId="0" borderId="12" xfId="0" applyBorder="1" applyAlignment="1">
      <alignment vertical="center" wrapText="1"/>
    </xf>
    <xf numFmtId="0" fontId="2" fillId="0" borderId="9" xfId="0" applyFont="1" applyBorder="1" applyAlignment="1">
      <alignment vertical="center"/>
    </xf>
    <xf numFmtId="0" fontId="5" fillId="0" borderId="0" xfId="0" applyFont="1"/>
    <xf numFmtId="0" fontId="0" fillId="0" borderId="0" xfId="0" applyAlignment="1">
      <alignment horizontal="center" vertical="center"/>
    </xf>
    <xf numFmtId="0" fontId="3" fillId="0" borderId="5" xfId="0" applyFont="1" applyBorder="1" applyAlignment="1">
      <alignment horizontal="center" vertical="center"/>
    </xf>
    <xf numFmtId="0" fontId="0" fillId="0" borderId="15" xfId="0" applyBorder="1" applyAlignment="1">
      <alignment horizontal="center" vertical="center" wrapText="1"/>
    </xf>
    <xf numFmtId="0" fontId="0" fillId="0" borderId="17" xfId="0" applyBorder="1"/>
    <xf numFmtId="0" fontId="3" fillId="0" borderId="22" xfId="0" applyFont="1" applyBorder="1" applyAlignment="1">
      <alignment horizontal="center" vertical="center"/>
    </xf>
    <xf numFmtId="0" fontId="1" fillId="2" borderId="18" xfId="0" applyFont="1" applyFill="1" applyBorder="1" applyAlignment="1">
      <alignment horizont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1" fillId="2" borderId="46" xfId="0" applyFont="1" applyFill="1" applyBorder="1" applyAlignment="1">
      <alignment horizontal="center"/>
    </xf>
    <xf numFmtId="0" fontId="1" fillId="2" borderId="47" xfId="0" applyFont="1" applyFill="1" applyBorder="1" applyAlignment="1">
      <alignment horizontal="center"/>
    </xf>
    <xf numFmtId="0" fontId="1" fillId="2" borderId="33" xfId="0" applyFont="1" applyFill="1" applyBorder="1" applyAlignment="1">
      <alignment horizontal="center"/>
    </xf>
    <xf numFmtId="0" fontId="1" fillId="2" borderId="8" xfId="0" applyFont="1" applyFill="1" applyBorder="1" applyAlignment="1">
      <alignment horizontal="center" vertical="center"/>
    </xf>
    <xf numFmtId="0" fontId="1" fillId="2" borderId="54" xfId="0" applyFont="1" applyFill="1" applyBorder="1" applyAlignment="1">
      <alignment horizont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4" xfId="0" applyBorder="1"/>
    <xf numFmtId="0" fontId="2" fillId="0" borderId="4" xfId="0" applyFont="1" applyBorder="1"/>
    <xf numFmtId="0" fontId="0" fillId="0" borderId="40" xfId="0" applyBorder="1"/>
    <xf numFmtId="0" fontId="0" fillId="0" borderId="4" xfId="0" applyFont="1" applyBorder="1"/>
    <xf numFmtId="0" fontId="1" fillId="2" borderId="10" xfId="0" applyFont="1" applyFill="1" applyBorder="1" applyAlignment="1">
      <alignment horizontal="center" vertical="center" wrapText="1"/>
    </xf>
    <xf numFmtId="0" fontId="0" fillId="0" borderId="17" xfId="0" applyBorder="1" applyAlignment="1">
      <alignment horizontal="center" vertical="center" wrapText="1"/>
    </xf>
    <xf numFmtId="0" fontId="3" fillId="0" borderId="9" xfId="0" applyFont="1" applyBorder="1" applyAlignment="1">
      <alignment horizontal="center" vertical="center"/>
    </xf>
    <xf numFmtId="0" fontId="0" fillId="0" borderId="57" xfId="0" applyBorder="1" applyAlignment="1">
      <alignment horizontal="center" vertical="center"/>
    </xf>
    <xf numFmtId="0" fontId="1" fillId="2" borderId="58" xfId="0" applyFont="1" applyFill="1" applyBorder="1" applyAlignment="1">
      <alignment horizontal="center"/>
    </xf>
    <xf numFmtId="0" fontId="1" fillId="2" borderId="59" xfId="0" applyFont="1" applyFill="1" applyBorder="1" applyAlignment="1">
      <alignment horizontal="center"/>
    </xf>
    <xf numFmtId="0" fontId="1" fillId="2" borderId="62" xfId="0" applyFont="1" applyFill="1" applyBorder="1" applyAlignment="1">
      <alignment horizontal="center"/>
    </xf>
    <xf numFmtId="0" fontId="1" fillId="2" borderId="48" xfId="0" applyFont="1" applyFill="1" applyBorder="1" applyAlignment="1">
      <alignment horizontal="center"/>
    </xf>
    <xf numFmtId="0" fontId="6" fillId="2" borderId="38" xfId="0" applyFont="1" applyFill="1" applyBorder="1" applyAlignment="1">
      <alignment horizontal="center"/>
    </xf>
    <xf numFmtId="0" fontId="6" fillId="2" borderId="25" xfId="0" applyFont="1" applyFill="1" applyBorder="1" applyAlignment="1">
      <alignment horizontal="center"/>
    </xf>
    <xf numFmtId="0" fontId="6" fillId="2" borderId="10" xfId="0" applyFont="1" applyFill="1" applyBorder="1" applyAlignment="1">
      <alignment horizontal="center"/>
    </xf>
    <xf numFmtId="0" fontId="6" fillId="2" borderId="44" xfId="0" applyFont="1" applyFill="1" applyBorder="1" applyAlignment="1">
      <alignment horizontal="center"/>
    </xf>
    <xf numFmtId="0" fontId="0" fillId="0" borderId="0" xfId="0" applyFont="1"/>
    <xf numFmtId="0" fontId="7" fillId="0" borderId="5" xfId="0" applyFont="1" applyBorder="1"/>
    <xf numFmtId="0" fontId="7" fillId="0" borderId="6" xfId="0" applyFont="1" applyBorder="1"/>
    <xf numFmtId="0" fontId="1" fillId="2" borderId="61" xfId="0" applyFont="1" applyFill="1" applyBorder="1" applyAlignment="1">
      <alignment horizontal="center" vertical="center" wrapText="1"/>
    </xf>
    <xf numFmtId="0" fontId="0" fillId="3" borderId="5" xfId="0" applyFill="1" applyBorder="1"/>
    <xf numFmtId="0" fontId="2" fillId="0" borderId="5" xfId="0" applyFont="1" applyFill="1" applyBorder="1"/>
    <xf numFmtId="0" fontId="0" fillId="0" borderId="5" xfId="0" applyBorder="1" applyAlignment="1">
      <alignment horizontal="right"/>
    </xf>
    <xf numFmtId="0" fontId="0" fillId="3" borderId="5" xfId="0" applyFill="1" applyBorder="1" applyAlignment="1">
      <alignment horizontal="center"/>
    </xf>
    <xf numFmtId="0" fontId="0" fillId="0" borderId="5" xfId="0" applyFill="1" applyBorder="1" applyAlignment="1">
      <alignment horizontal="center"/>
    </xf>
    <xf numFmtId="0" fontId="1" fillId="2" borderId="63"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65" xfId="0" applyFont="1" applyFill="1" applyBorder="1" applyAlignment="1">
      <alignment horizontal="center" vertical="center"/>
    </xf>
    <xf numFmtId="0" fontId="1" fillId="2" borderId="66" xfId="0" applyFont="1" applyFill="1" applyBorder="1" applyAlignment="1">
      <alignment horizontal="center" vertical="center"/>
    </xf>
    <xf numFmtId="0" fontId="2" fillId="0" borderId="22" xfId="0" applyFont="1" applyBorder="1"/>
    <xf numFmtId="0" fontId="2" fillId="0" borderId="22" xfId="0" applyFont="1" applyFill="1" applyBorder="1"/>
    <xf numFmtId="0" fontId="0" fillId="0" borderId="35" xfId="0" applyBorder="1" applyAlignment="1">
      <alignment horizontal="center"/>
    </xf>
    <xf numFmtId="0" fontId="0" fillId="3" borderId="35" xfId="0" applyFill="1" applyBorder="1" applyAlignment="1">
      <alignment horizontal="center"/>
    </xf>
    <xf numFmtId="0" fontId="6" fillId="2" borderId="0" xfId="0" applyFont="1" applyFill="1" applyAlignment="1">
      <alignment horizontal="center"/>
    </xf>
    <xf numFmtId="0" fontId="1" fillId="2" borderId="64" xfId="0" applyFont="1" applyFill="1" applyBorder="1" applyAlignment="1">
      <alignment horizontal="center" vertical="center" wrapText="1"/>
    </xf>
    <xf numFmtId="0" fontId="0" fillId="0" borderId="0" xfId="0" applyAlignment="1"/>
    <xf numFmtId="0" fontId="11" fillId="0" borderId="0" xfId="0" applyFont="1"/>
    <xf numFmtId="0" fontId="11" fillId="0" borderId="0" xfId="0" applyFont="1" applyAlignment="1">
      <alignment vertical="center" wrapText="1"/>
    </xf>
    <xf numFmtId="0" fontId="1" fillId="2" borderId="35" xfId="0" applyFont="1" applyFill="1" applyBorder="1" applyAlignment="1">
      <alignment horizontal="center" vertical="center" wrapText="1"/>
    </xf>
    <xf numFmtId="0" fontId="0" fillId="0" borderId="3" xfId="0" applyBorder="1"/>
    <xf numFmtId="0" fontId="0" fillId="0" borderId="0" xfId="0" applyFill="1" applyAlignment="1"/>
    <xf numFmtId="0" fontId="0" fillId="0" borderId="0" xfId="0" applyFill="1"/>
    <xf numFmtId="0" fontId="0" fillId="0" borderId="0" xfId="0" applyFill="1" applyAlignment="1">
      <alignment wrapText="1"/>
    </xf>
    <xf numFmtId="0" fontId="3" fillId="0" borderId="0" xfId="0" applyFont="1" applyFill="1"/>
    <xf numFmtId="0" fontId="0" fillId="0" borderId="0" xfId="0" applyFont="1" applyFill="1" applyBorder="1"/>
    <xf numFmtId="0" fontId="3" fillId="7" borderId="0" xfId="0" applyFont="1" applyFill="1" applyBorder="1"/>
    <xf numFmtId="0" fontId="0" fillId="7" borderId="0" xfId="0" applyFill="1"/>
    <xf numFmtId="0" fontId="3" fillId="7" borderId="0" xfId="0" applyFont="1" applyFill="1"/>
    <xf numFmtId="0" fontId="0" fillId="7" borderId="0" xfId="0" applyFont="1" applyFill="1"/>
    <xf numFmtId="0" fontId="17" fillId="0" borderId="0" xfId="0" applyFont="1"/>
    <xf numFmtId="0" fontId="17" fillId="0" borderId="0" xfId="0" applyFont="1" applyAlignment="1">
      <alignment vertical="center"/>
    </xf>
    <xf numFmtId="0" fontId="16" fillId="0" borderId="5" xfId="0" applyFont="1" applyBorder="1"/>
    <xf numFmtId="0" fontId="17" fillId="0" borderId="5" xfId="0" applyFont="1" applyBorder="1"/>
    <xf numFmtId="0" fontId="17" fillId="0" borderId="5" xfId="0" applyFont="1" applyBorder="1" applyAlignment="1">
      <alignment vertical="center" wrapText="1"/>
    </xf>
    <xf numFmtId="0" fontId="3" fillId="0" borderId="0" xfId="0" applyFont="1"/>
    <xf numFmtId="0" fontId="16" fillId="0" borderId="5" xfId="0" applyFont="1" applyBorder="1" applyAlignment="1">
      <alignment horizontal="center"/>
    </xf>
    <xf numFmtId="0" fontId="18" fillId="0" borderId="5" xfId="0" applyFont="1" applyBorder="1"/>
    <xf numFmtId="0" fontId="18" fillId="0" borderId="5" xfId="0" applyFont="1" applyBorder="1" applyAlignment="1">
      <alignment horizontal="center" vertical="center"/>
    </xf>
    <xf numFmtId="0" fontId="22" fillId="0" borderId="0" xfId="0" applyFont="1"/>
    <xf numFmtId="0" fontId="0" fillId="0" borderId="0" xfId="0" applyAlignment="1">
      <alignment horizontal="left" vertical="top"/>
    </xf>
    <xf numFmtId="0" fontId="23" fillId="0" borderId="5" xfId="0" applyFont="1" applyBorder="1" applyAlignment="1">
      <alignment horizontal="left" vertical="center"/>
    </xf>
    <xf numFmtId="0" fontId="24" fillId="0" borderId="5" xfId="0" applyFont="1" applyBorder="1" applyAlignment="1">
      <alignment horizontal="left" vertical="center"/>
    </xf>
    <xf numFmtId="0" fontId="11" fillId="0" borderId="40" xfId="0" applyFont="1" applyFill="1" applyBorder="1"/>
    <xf numFmtId="0" fontId="24" fillId="0" borderId="4" xfId="0" applyFont="1" applyBorder="1" applyAlignment="1">
      <alignment horizontal="left" vertical="center"/>
    </xf>
    <xf numFmtId="0" fontId="20" fillId="0" borderId="0" xfId="0" applyFont="1" applyBorder="1" applyAlignment="1">
      <alignment horizontal="left" vertical="top"/>
    </xf>
    <xf numFmtId="0" fontId="20" fillId="0" borderId="0" xfId="0" applyFont="1" applyBorder="1"/>
    <xf numFmtId="0" fontId="16" fillId="0" borderId="22" xfId="0" applyFont="1" applyBorder="1" applyAlignment="1">
      <alignment horizontal="center" vertical="center"/>
    </xf>
    <xf numFmtId="0" fontId="19" fillId="0" borderId="22" xfId="0" applyFont="1" applyBorder="1" applyAlignment="1">
      <alignment horizontal="center" vertical="center"/>
    </xf>
    <xf numFmtId="0" fontId="17" fillId="8" borderId="22" xfId="0" applyFont="1" applyFill="1" applyBorder="1" applyAlignment="1">
      <alignment horizontal="center" vertical="center"/>
    </xf>
    <xf numFmtId="0" fontId="17" fillId="4" borderId="22" xfId="0" applyFont="1" applyFill="1" applyBorder="1" applyAlignment="1">
      <alignment horizontal="center" vertical="center"/>
    </xf>
    <xf numFmtId="0" fontId="16" fillId="0" borderId="3" xfId="0" applyFont="1" applyBorder="1" applyAlignment="1">
      <alignment horizontal="left" vertical="top"/>
    </xf>
    <xf numFmtId="0" fontId="20" fillId="0" borderId="3" xfId="0" applyFont="1" applyBorder="1" applyAlignment="1">
      <alignment horizontal="left" vertical="top"/>
    </xf>
    <xf numFmtId="0" fontId="20" fillId="0" borderId="3" xfId="0" applyFont="1" applyBorder="1"/>
    <xf numFmtId="0" fontId="21" fillId="0" borderId="3" xfId="0" applyFont="1" applyBorder="1" applyAlignment="1">
      <alignment horizontal="left" vertical="top"/>
    </xf>
    <xf numFmtId="0" fontId="5" fillId="0" borderId="40" xfId="0" applyFont="1" applyFill="1" applyBorder="1"/>
    <xf numFmtId="0" fontId="29" fillId="0" borderId="0" xfId="0" applyFont="1"/>
    <xf numFmtId="166" fontId="7" fillId="0" borderId="6" xfId="0" applyNumberFormat="1" applyFont="1" applyBorder="1"/>
    <xf numFmtId="166" fontId="7" fillId="0" borderId="5" xfId="0" applyNumberFormat="1" applyFont="1" applyBorder="1"/>
    <xf numFmtId="0" fontId="18" fillId="0" borderId="5" xfId="0" applyFont="1" applyBorder="1" applyAlignment="1">
      <alignment horizontal="center" vertical="center"/>
    </xf>
    <xf numFmtId="0" fontId="0" fillId="0" borderId="0" xfId="0" applyFont="1" applyAlignment="1">
      <alignment vertical="top" wrapText="1"/>
    </xf>
    <xf numFmtId="0" fontId="1" fillId="2" borderId="0" xfId="0" applyFont="1" applyFill="1" applyBorder="1" applyAlignment="1">
      <alignment horizontal="center" vertical="center"/>
    </xf>
    <xf numFmtId="0" fontId="0" fillId="0" borderId="0" xfId="0" applyFill="1" applyAlignment="1"/>
    <xf numFmtId="0" fontId="17" fillId="0" borderId="0" xfId="0" applyFont="1" applyAlignment="1">
      <alignment horizontal="left" vertical="center" wrapText="1"/>
    </xf>
    <xf numFmtId="0" fontId="17" fillId="0" borderId="0" xfId="0" applyFont="1" applyAlignment="1">
      <alignment horizontal="left" vertical="center"/>
    </xf>
    <xf numFmtId="0" fontId="0" fillId="6" borderId="16" xfId="0" applyFill="1" applyBorder="1" applyAlignment="1">
      <alignment horizontal="center" vertical="center"/>
    </xf>
    <xf numFmtId="0" fontId="0" fillId="6" borderId="1" xfId="0" applyFill="1" applyBorder="1" applyAlignment="1">
      <alignment horizontal="center" vertical="center"/>
    </xf>
    <xf numFmtId="0" fontId="0" fillId="6" borderId="20" xfId="0" applyFill="1" applyBorder="1" applyAlignment="1">
      <alignment horizontal="center" vertical="center"/>
    </xf>
    <xf numFmtId="0" fontId="0" fillId="5" borderId="4" xfId="0" applyFill="1" applyBorder="1" applyAlignment="1">
      <alignment horizontal="center" vertical="center"/>
    </xf>
    <xf numFmtId="0" fontId="0" fillId="5" borderId="6" xfId="0" applyFill="1" applyBorder="1" applyAlignment="1">
      <alignment horizontal="center" vertical="center"/>
    </xf>
    <xf numFmtId="0" fontId="0" fillId="5" borderId="16" xfId="0" applyFill="1" applyBorder="1" applyAlignment="1">
      <alignment horizontal="center" vertical="center"/>
    </xf>
    <xf numFmtId="0" fontId="0" fillId="5" borderId="20" xfId="0" applyFill="1" applyBorder="1" applyAlignment="1">
      <alignment horizontal="center" vertical="center"/>
    </xf>
    <xf numFmtId="0" fontId="0" fillId="5" borderId="4"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6" xfId="0" applyFill="1" applyBorder="1" applyAlignment="1">
      <alignment horizontal="center"/>
    </xf>
    <xf numFmtId="0" fontId="0" fillId="6" borderId="1" xfId="0" applyFill="1" applyBorder="1" applyAlignment="1">
      <alignment horizontal="center"/>
    </xf>
    <xf numFmtId="0" fontId="0" fillId="6" borderId="20" xfId="0" applyFill="1" applyBorder="1" applyAlignment="1">
      <alignment horizontal="center"/>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56" xfId="0" applyBorder="1" applyAlignment="1">
      <alignment horizontal="center" vertical="center" wrapText="1"/>
    </xf>
    <xf numFmtId="0" fontId="0" fillId="0" borderId="51" xfId="0" applyBorder="1" applyAlignment="1">
      <alignment horizontal="center" vertical="center" wrapText="1"/>
    </xf>
    <xf numFmtId="0" fontId="0" fillId="0" borderId="17" xfId="0" applyBorder="1" applyAlignment="1">
      <alignment horizontal="center" vertical="center" wrapText="1"/>
    </xf>
    <xf numFmtId="0" fontId="0" fillId="0" borderId="42" xfId="0" applyBorder="1" applyAlignment="1">
      <alignment horizontal="center" vertical="center" wrapText="1"/>
    </xf>
    <xf numFmtId="0" fontId="0" fillId="0" borderId="0" xfId="0" applyBorder="1" applyAlignment="1">
      <alignment horizontal="center" vertical="center" wrapText="1"/>
    </xf>
    <xf numFmtId="0" fontId="0" fillId="0" borderId="45" xfId="0"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0" fillId="0" borderId="5" xfId="0" applyBorder="1" applyAlignment="1">
      <alignment horizontal="center" vertical="center"/>
    </xf>
    <xf numFmtId="0" fontId="0" fillId="0" borderId="9" xfId="0" applyBorder="1" applyAlignment="1">
      <alignment horizontal="center" vertic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0" xfId="0" applyBorder="1" applyAlignment="1">
      <alignment horizontal="center" vertical="center" wrapText="1"/>
    </xf>
    <xf numFmtId="0" fontId="1" fillId="2" borderId="14" xfId="0" applyFont="1" applyFill="1" applyBorder="1" applyAlignment="1">
      <alignment horizontal="center" vertical="center"/>
    </xf>
    <xf numFmtId="0" fontId="1" fillId="2" borderId="18" xfId="0" applyFont="1" applyFill="1"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2" fillId="0" borderId="4" xfId="0" applyFont="1" applyBorder="1" applyAlignment="1">
      <alignment horizontal="center" vertical="center" wrapText="1"/>
    </xf>
    <xf numFmtId="0" fontId="1" fillId="2" borderId="61" xfId="0" applyFont="1" applyFill="1" applyBorder="1" applyAlignment="1">
      <alignment horizontal="center" vertical="center"/>
    </xf>
    <xf numFmtId="0" fontId="0" fillId="0" borderId="53" xfId="0" applyBorder="1" applyAlignment="1">
      <alignment horizontal="center" vertical="center"/>
    </xf>
    <xf numFmtId="0" fontId="0" fillId="0" borderId="35" xfId="0" applyBorder="1" applyAlignment="1">
      <alignment horizontal="center" vertical="center"/>
    </xf>
    <xf numFmtId="0" fontId="0" fillId="0" borderId="50" xfId="0" applyBorder="1" applyAlignment="1">
      <alignment horizontal="center" vertical="center"/>
    </xf>
    <xf numFmtId="0" fontId="0" fillId="0" borderId="36" xfId="0" applyBorder="1" applyAlignment="1">
      <alignment horizontal="center" vertical="center" wrapText="1"/>
    </xf>
    <xf numFmtId="0" fontId="0" fillId="0" borderId="32" xfId="0" applyBorder="1" applyAlignment="1">
      <alignment horizontal="center" vertical="center"/>
    </xf>
    <xf numFmtId="0" fontId="0" fillId="0" borderId="39" xfId="0" applyBorder="1" applyAlignment="1">
      <alignment horizontal="center" vertic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0" fillId="0" borderId="7"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2" fillId="0" borderId="23" xfId="0" applyFont="1" applyBorder="1" applyAlignment="1">
      <alignment horizontal="center" vertical="center"/>
    </xf>
    <xf numFmtId="0" fontId="0" fillId="0" borderId="42" xfId="0" applyBorder="1" applyAlignment="1">
      <alignment horizontal="center" vertical="center"/>
    </xf>
    <xf numFmtId="0" fontId="0" fillId="0" borderId="1" xfId="0" applyBorder="1" applyAlignment="1">
      <alignment horizontal="center" vertical="center"/>
    </xf>
    <xf numFmtId="0" fontId="2" fillId="0" borderId="29" xfId="0" applyFont="1"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2" fillId="0" borderId="55" xfId="0" applyFont="1" applyBorder="1" applyAlignment="1">
      <alignment horizontal="center" vertical="center"/>
    </xf>
    <xf numFmtId="0" fontId="0" fillId="0" borderId="2" xfId="0" applyBorder="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xf>
    <xf numFmtId="0" fontId="1" fillId="2" borderId="4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48"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43" xfId="0" applyBorder="1" applyAlignment="1">
      <alignment horizontal="center" vertical="center"/>
    </xf>
    <xf numFmtId="2" fontId="0" fillId="0" borderId="1" xfId="0" applyNumberFormat="1" applyBorder="1" applyAlignment="1">
      <alignment horizontal="center" vertical="center"/>
    </xf>
    <xf numFmtId="2" fontId="0" fillId="0" borderId="6" xfId="0" applyNumberFormat="1" applyBorder="1" applyAlignment="1">
      <alignment horizontal="center" vertical="center"/>
    </xf>
    <xf numFmtId="164" fontId="0" fillId="0" borderId="6" xfId="0" applyNumberFormat="1" applyBorder="1" applyAlignment="1">
      <alignment horizontal="center" vertical="center"/>
    </xf>
    <xf numFmtId="164" fontId="0" fillId="0" borderId="5" xfId="0" applyNumberFormat="1"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vertical="center"/>
    </xf>
    <xf numFmtId="165" fontId="0" fillId="0" borderId="31" xfId="0" applyNumberFormat="1" applyBorder="1" applyAlignment="1">
      <alignment horizontal="center" vertical="center"/>
    </xf>
    <xf numFmtId="165" fontId="0" fillId="0" borderId="35" xfId="0" applyNumberFormat="1" applyBorder="1" applyAlignment="1">
      <alignment horizontal="center" vertical="center"/>
    </xf>
    <xf numFmtId="165" fontId="0" fillId="0" borderId="6" xfId="0" applyNumberFormat="1" applyBorder="1" applyAlignment="1">
      <alignment horizontal="center" vertical="center"/>
    </xf>
    <xf numFmtId="165" fontId="0" fillId="0" borderId="5" xfId="0" applyNumberFormat="1" applyBorder="1" applyAlignment="1">
      <alignment horizontal="center" vertical="center"/>
    </xf>
    <xf numFmtId="0" fontId="0" fillId="0" borderId="5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2" borderId="60" xfId="0" applyFont="1" applyFill="1" applyBorder="1" applyAlignment="1">
      <alignment horizontal="center"/>
    </xf>
    <xf numFmtId="0" fontId="1" fillId="2" borderId="19" xfId="0" applyFont="1" applyFill="1" applyBorder="1" applyAlignment="1">
      <alignment horizontal="center"/>
    </xf>
    <xf numFmtId="0" fontId="1" fillId="2" borderId="49" xfId="0" applyFont="1" applyFill="1" applyBorder="1" applyAlignment="1">
      <alignment horizontal="center" vertical="center"/>
    </xf>
    <xf numFmtId="0" fontId="1" fillId="2" borderId="19" xfId="0" applyFont="1" applyFill="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D332B-D86B-4F95-AC7B-4F32F5DA9DA8}">
  <dimension ref="A1:F57"/>
  <sheetViews>
    <sheetView tabSelected="1" workbookViewId="0">
      <selection activeCell="B45" sqref="B45"/>
    </sheetView>
  </sheetViews>
  <sheetFormatPr defaultColWidth="8.85546875" defaultRowHeight="15" x14ac:dyDescent="0.25"/>
  <cols>
    <col min="1" max="1" width="17.42578125" bestFit="1" customWidth="1"/>
    <col min="2" max="2" width="30.85546875" bestFit="1" customWidth="1"/>
    <col min="3" max="3" width="24.85546875" customWidth="1"/>
    <col min="4" max="4" width="255.42578125" bestFit="1" customWidth="1"/>
    <col min="5" max="5" width="24.7109375" style="25" customWidth="1"/>
    <col min="6" max="6" width="16.85546875" style="103" bestFit="1" customWidth="1"/>
    <col min="7" max="7" width="16.85546875" bestFit="1" customWidth="1"/>
  </cols>
  <sheetData>
    <row r="1" spans="1:4" x14ac:dyDescent="0.25">
      <c r="A1" s="98" t="s">
        <v>374</v>
      </c>
    </row>
    <row r="3" spans="1:4" x14ac:dyDescent="0.25">
      <c r="A3" t="s">
        <v>386</v>
      </c>
    </row>
    <row r="5" spans="1:4" x14ac:dyDescent="0.25">
      <c r="A5" s="99" t="s">
        <v>264</v>
      </c>
      <c r="B5" s="99" t="s">
        <v>265</v>
      </c>
      <c r="C5" s="110" t="s">
        <v>266</v>
      </c>
      <c r="D5" s="114"/>
    </row>
    <row r="6" spans="1:4" x14ac:dyDescent="0.25">
      <c r="A6" s="122" t="s">
        <v>267</v>
      </c>
      <c r="B6" s="100" t="s">
        <v>268</v>
      </c>
      <c r="C6" s="111" t="s">
        <v>398</v>
      </c>
      <c r="D6" s="115"/>
    </row>
    <row r="7" spans="1:4" x14ac:dyDescent="0.25">
      <c r="A7" s="122"/>
      <c r="B7" s="100" t="s">
        <v>269</v>
      </c>
      <c r="C7" s="112" t="s">
        <v>357</v>
      </c>
      <c r="D7" s="115"/>
    </row>
    <row r="8" spans="1:4" x14ac:dyDescent="0.25">
      <c r="A8" s="122"/>
      <c r="B8" s="100" t="s">
        <v>270</v>
      </c>
      <c r="C8" s="113" t="s">
        <v>358</v>
      </c>
      <c r="D8" s="115"/>
    </row>
    <row r="9" spans="1:4" x14ac:dyDescent="0.25">
      <c r="A9" s="122"/>
      <c r="B9" s="100" t="s">
        <v>271</v>
      </c>
      <c r="C9" s="112" t="s">
        <v>357</v>
      </c>
      <c r="D9" s="115"/>
    </row>
    <row r="10" spans="1:4" x14ac:dyDescent="0.25">
      <c r="A10" s="122"/>
      <c r="B10" s="100" t="s">
        <v>272</v>
      </c>
      <c r="C10" s="112" t="s">
        <v>362</v>
      </c>
      <c r="D10" s="115"/>
    </row>
    <row r="11" spans="1:4" x14ac:dyDescent="0.25">
      <c r="A11" s="122"/>
      <c r="B11" s="100" t="s">
        <v>273</v>
      </c>
      <c r="C11" s="113" t="s">
        <v>363</v>
      </c>
      <c r="D11" s="115"/>
    </row>
    <row r="12" spans="1:4" x14ac:dyDescent="0.25">
      <c r="A12" s="122"/>
      <c r="B12" s="100" t="s">
        <v>274</v>
      </c>
      <c r="C12" s="112" t="s">
        <v>364</v>
      </c>
      <c r="D12" s="115"/>
    </row>
    <row r="13" spans="1:4" x14ac:dyDescent="0.25">
      <c r="A13" s="122"/>
      <c r="B13" s="100" t="s">
        <v>275</v>
      </c>
      <c r="C13" s="112" t="s">
        <v>365</v>
      </c>
      <c r="D13" s="115"/>
    </row>
    <row r="14" spans="1:4" x14ac:dyDescent="0.25">
      <c r="A14" s="122" t="s">
        <v>276</v>
      </c>
      <c r="B14" s="100" t="s">
        <v>277</v>
      </c>
      <c r="C14" s="111" t="s">
        <v>399</v>
      </c>
      <c r="D14" s="115"/>
    </row>
    <row r="15" spans="1:4" x14ac:dyDescent="0.25">
      <c r="A15" s="122"/>
      <c r="B15" s="100" t="s">
        <v>278</v>
      </c>
      <c r="C15" s="111" t="s">
        <v>400</v>
      </c>
      <c r="D15" s="115"/>
    </row>
    <row r="16" spans="1:4" x14ac:dyDescent="0.25">
      <c r="A16" s="122"/>
      <c r="B16" s="100" t="s">
        <v>279</v>
      </c>
      <c r="C16" s="111" t="s">
        <v>401</v>
      </c>
      <c r="D16" s="115"/>
    </row>
    <row r="17" spans="1:4" x14ac:dyDescent="0.25">
      <c r="A17" s="122" t="s">
        <v>280</v>
      </c>
      <c r="B17" s="100" t="s">
        <v>281</v>
      </c>
      <c r="C17" s="113" t="s">
        <v>366</v>
      </c>
      <c r="D17" s="115"/>
    </row>
    <row r="18" spans="1:4" x14ac:dyDescent="0.25">
      <c r="A18" s="122"/>
      <c r="B18" s="100" t="s">
        <v>282</v>
      </c>
      <c r="C18" s="113" t="s">
        <v>367</v>
      </c>
      <c r="D18" s="115"/>
    </row>
    <row r="19" spans="1:4" x14ac:dyDescent="0.25">
      <c r="A19" s="122" t="s">
        <v>283</v>
      </c>
      <c r="B19" s="100" t="s">
        <v>284</v>
      </c>
      <c r="C19" s="111" t="s">
        <v>402</v>
      </c>
      <c r="D19" s="115"/>
    </row>
    <row r="20" spans="1:4" x14ac:dyDescent="0.25">
      <c r="A20" s="122"/>
      <c r="B20" s="100" t="s">
        <v>285</v>
      </c>
      <c r="C20" s="111" t="s">
        <v>403</v>
      </c>
      <c r="D20" s="116"/>
    </row>
    <row r="21" spans="1:4" x14ac:dyDescent="0.25">
      <c r="A21" s="122"/>
      <c r="B21" s="100" t="s">
        <v>286</v>
      </c>
      <c r="C21" s="113" t="s">
        <v>368</v>
      </c>
      <c r="D21" s="116"/>
    </row>
    <row r="22" spans="1:4" x14ac:dyDescent="0.25">
      <c r="A22" s="122"/>
      <c r="B22" s="100" t="s">
        <v>287</v>
      </c>
      <c r="C22" s="111" t="s">
        <v>402</v>
      </c>
      <c r="D22" s="115"/>
    </row>
    <row r="23" spans="1:4" x14ac:dyDescent="0.25">
      <c r="A23" s="122"/>
      <c r="B23" s="100" t="s">
        <v>288</v>
      </c>
      <c r="C23" s="113" t="s">
        <v>367</v>
      </c>
      <c r="D23" s="115"/>
    </row>
    <row r="24" spans="1:4" x14ac:dyDescent="0.25">
      <c r="A24" s="122"/>
      <c r="B24" s="100" t="s">
        <v>289</v>
      </c>
      <c r="C24" s="113" t="s">
        <v>367</v>
      </c>
      <c r="D24" s="115"/>
    </row>
    <row r="25" spans="1:4" x14ac:dyDescent="0.25">
      <c r="A25" s="122"/>
      <c r="B25" s="100" t="s">
        <v>290</v>
      </c>
      <c r="C25" s="111" t="s">
        <v>404</v>
      </c>
      <c r="D25" s="116"/>
    </row>
    <row r="26" spans="1:4" x14ac:dyDescent="0.25">
      <c r="A26" s="122"/>
      <c r="B26" s="100" t="s">
        <v>291</v>
      </c>
      <c r="C26" s="111" t="s">
        <v>405</v>
      </c>
      <c r="D26" s="116"/>
    </row>
    <row r="27" spans="1:4" x14ac:dyDescent="0.25">
      <c r="A27" s="122"/>
      <c r="B27" s="100" t="s">
        <v>292</v>
      </c>
      <c r="C27" s="113" t="s">
        <v>369</v>
      </c>
      <c r="D27" s="116"/>
    </row>
    <row r="28" spans="1:4" x14ac:dyDescent="0.25">
      <c r="A28" s="122"/>
      <c r="B28" s="100" t="s">
        <v>293</v>
      </c>
      <c r="C28" s="113" t="s">
        <v>368</v>
      </c>
      <c r="D28" s="116"/>
    </row>
    <row r="29" spans="1:4" x14ac:dyDescent="0.25">
      <c r="A29" s="122" t="s">
        <v>294</v>
      </c>
      <c r="B29" s="100" t="s">
        <v>295</v>
      </c>
      <c r="C29" s="113" t="s">
        <v>358</v>
      </c>
      <c r="D29" s="115"/>
    </row>
    <row r="30" spans="1:4" x14ac:dyDescent="0.25">
      <c r="A30" s="122"/>
      <c r="B30" s="100" t="s">
        <v>296</v>
      </c>
      <c r="C30" s="113" t="s">
        <v>370</v>
      </c>
      <c r="D30" s="117"/>
    </row>
    <row r="31" spans="1:4" x14ac:dyDescent="0.25">
      <c r="A31" s="122"/>
      <c r="B31" s="100" t="s">
        <v>297</v>
      </c>
      <c r="C31" s="113" t="s">
        <v>370</v>
      </c>
      <c r="D31" s="117"/>
    </row>
    <row r="32" spans="1:4" x14ac:dyDescent="0.25">
      <c r="A32" s="122" t="s">
        <v>298</v>
      </c>
      <c r="B32" s="100" t="s">
        <v>299</v>
      </c>
      <c r="C32" s="111" t="s">
        <v>400</v>
      </c>
      <c r="D32" s="115"/>
    </row>
    <row r="33" spans="1:4" x14ac:dyDescent="0.25">
      <c r="A33" s="122"/>
      <c r="B33" s="100" t="s">
        <v>300</v>
      </c>
      <c r="C33" s="111" t="s">
        <v>400</v>
      </c>
      <c r="D33" s="115"/>
    </row>
    <row r="34" spans="1:4" x14ac:dyDescent="0.25">
      <c r="A34" s="122"/>
      <c r="B34" s="100" t="s">
        <v>301</v>
      </c>
      <c r="C34" s="111" t="s">
        <v>401</v>
      </c>
      <c r="D34" s="115"/>
    </row>
    <row r="35" spans="1:4" x14ac:dyDescent="0.25">
      <c r="A35" s="122" t="s">
        <v>302</v>
      </c>
      <c r="B35" s="100" t="s">
        <v>303</v>
      </c>
      <c r="C35" s="111" t="s">
        <v>406</v>
      </c>
      <c r="D35" s="116"/>
    </row>
    <row r="36" spans="1:4" x14ac:dyDescent="0.25">
      <c r="A36" s="122"/>
      <c r="B36" s="100" t="s">
        <v>304</v>
      </c>
      <c r="C36" s="111" t="s">
        <v>400</v>
      </c>
      <c r="D36" s="115"/>
    </row>
    <row r="37" spans="1:4" x14ac:dyDescent="0.25">
      <c r="A37" s="122"/>
      <c r="B37" s="100" t="s">
        <v>305</v>
      </c>
      <c r="C37" s="111" t="s">
        <v>400</v>
      </c>
      <c r="D37" s="115"/>
    </row>
    <row r="38" spans="1:4" x14ac:dyDescent="0.25">
      <c r="A38" s="122"/>
      <c r="B38" s="100" t="s">
        <v>306</v>
      </c>
      <c r="C38" s="111" t="s">
        <v>400</v>
      </c>
      <c r="D38" s="115"/>
    </row>
    <row r="39" spans="1:4" x14ac:dyDescent="0.25">
      <c r="A39" s="122"/>
      <c r="B39" s="100" t="s">
        <v>307</v>
      </c>
      <c r="C39" s="111" t="s">
        <v>400</v>
      </c>
      <c r="D39" s="115"/>
    </row>
    <row r="40" spans="1:4" x14ac:dyDescent="0.25">
      <c r="A40" s="122"/>
      <c r="B40" s="100" t="s">
        <v>308</v>
      </c>
      <c r="C40" s="111" t="s">
        <v>401</v>
      </c>
      <c r="D40" s="115"/>
    </row>
    <row r="41" spans="1:4" x14ac:dyDescent="0.25">
      <c r="A41" s="122"/>
      <c r="B41" s="100" t="s">
        <v>309</v>
      </c>
      <c r="C41" s="111" t="s">
        <v>401</v>
      </c>
      <c r="D41" s="115"/>
    </row>
    <row r="42" spans="1:4" x14ac:dyDescent="0.25">
      <c r="A42" s="101" t="s">
        <v>310</v>
      </c>
      <c r="B42" s="100" t="s">
        <v>311</v>
      </c>
      <c r="C42" s="111" t="s">
        <v>401</v>
      </c>
      <c r="D42" s="115"/>
    </row>
    <row r="44" spans="1:4" x14ac:dyDescent="0.25">
      <c r="A44" t="s">
        <v>407</v>
      </c>
    </row>
    <row r="45" spans="1:4" x14ac:dyDescent="0.25">
      <c r="A45" t="s">
        <v>312</v>
      </c>
    </row>
    <row r="47" spans="1:4" x14ac:dyDescent="0.25">
      <c r="A47" s="98" t="s">
        <v>385</v>
      </c>
    </row>
    <row r="48" spans="1:4" x14ac:dyDescent="0.25">
      <c r="A48" s="108" t="s">
        <v>353</v>
      </c>
      <c r="C48" s="102"/>
    </row>
    <row r="49" spans="1:1" x14ac:dyDescent="0.25">
      <c r="A49" s="108" t="s">
        <v>354</v>
      </c>
    </row>
    <row r="50" spans="1:1" x14ac:dyDescent="0.25">
      <c r="A50" s="108" t="s">
        <v>375</v>
      </c>
    </row>
    <row r="51" spans="1:1" x14ac:dyDescent="0.25">
      <c r="A51" s="108" t="s">
        <v>355</v>
      </c>
    </row>
    <row r="52" spans="1:1" x14ac:dyDescent="0.25">
      <c r="A52" s="109" t="s">
        <v>376</v>
      </c>
    </row>
    <row r="53" spans="1:1" x14ac:dyDescent="0.25">
      <c r="A53" s="109" t="s">
        <v>356</v>
      </c>
    </row>
    <row r="54" spans="1:1" x14ac:dyDescent="0.25">
      <c r="A54" s="109" t="s">
        <v>361</v>
      </c>
    </row>
    <row r="55" spans="1:1" x14ac:dyDescent="0.25">
      <c r="A55" s="109" t="s">
        <v>359</v>
      </c>
    </row>
    <row r="56" spans="1:1" x14ac:dyDescent="0.25">
      <c r="A56" s="108" t="s">
        <v>377</v>
      </c>
    </row>
    <row r="57" spans="1:1" x14ac:dyDescent="0.25">
      <c r="A57" s="109" t="s">
        <v>360</v>
      </c>
    </row>
  </sheetData>
  <mergeCells count="7">
    <mergeCell ref="A35:A41"/>
    <mergeCell ref="A6:A13"/>
    <mergeCell ref="A14:A16"/>
    <mergeCell ref="A17:A18"/>
    <mergeCell ref="A19:A28"/>
    <mergeCell ref="A29:A31"/>
    <mergeCell ref="A32:A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CCCB5-ED3C-4298-955A-F42613F24705}">
  <dimension ref="A1:X34"/>
  <sheetViews>
    <sheetView zoomScaleNormal="100" workbookViewId="0">
      <selection activeCell="A2" sqref="A2"/>
    </sheetView>
  </sheetViews>
  <sheetFormatPr defaultColWidth="8.85546875" defaultRowHeight="15" x14ac:dyDescent="0.25"/>
  <cols>
    <col min="1" max="1" width="25.42578125" customWidth="1"/>
    <col min="2" max="2" width="13.28515625" customWidth="1"/>
    <col min="6" max="9" width="9.140625" customWidth="1"/>
    <col min="11" max="11" width="36.42578125" customWidth="1"/>
    <col min="17" max="17" width="12.85546875" customWidth="1"/>
  </cols>
  <sheetData>
    <row r="1" spans="1:18" x14ac:dyDescent="0.25">
      <c r="A1" s="90" t="s">
        <v>397</v>
      </c>
      <c r="B1" s="90"/>
      <c r="C1" s="90"/>
      <c r="D1" s="90"/>
      <c r="E1" s="90"/>
      <c r="F1" s="90"/>
      <c r="G1" s="90"/>
      <c r="H1" s="90"/>
      <c r="I1" s="90"/>
      <c r="J1" s="90"/>
      <c r="K1" s="90"/>
      <c r="L1" s="90"/>
      <c r="M1" s="90"/>
      <c r="N1" s="90"/>
      <c r="O1" s="90"/>
      <c r="P1" s="90"/>
    </row>
    <row r="2" spans="1:18" x14ac:dyDescent="0.25">
      <c r="K2" s="87" t="s">
        <v>245</v>
      </c>
      <c r="L2" s="85"/>
      <c r="M2" s="85"/>
      <c r="N2" s="85"/>
      <c r="O2" s="85"/>
    </row>
    <row r="3" spans="1:18" x14ac:dyDescent="0.25">
      <c r="A3" s="70" t="s">
        <v>102</v>
      </c>
      <c r="B3" s="77" t="s">
        <v>226</v>
      </c>
      <c r="C3" s="77" t="s">
        <v>227</v>
      </c>
      <c r="D3" s="77" t="s">
        <v>231</v>
      </c>
      <c r="E3" s="72" t="s">
        <v>232</v>
      </c>
      <c r="F3" s="72" t="s">
        <v>235</v>
      </c>
      <c r="G3" s="72" t="s">
        <v>241</v>
      </c>
      <c r="H3" s="72" t="s">
        <v>242</v>
      </c>
      <c r="I3" s="71" t="s">
        <v>243</v>
      </c>
      <c r="K3" s="88" t="s">
        <v>252</v>
      </c>
      <c r="L3" s="85"/>
      <c r="M3" s="85"/>
      <c r="N3" s="85"/>
      <c r="O3" s="85"/>
    </row>
    <row r="4" spans="1:18" x14ac:dyDescent="0.25">
      <c r="A4" s="73" t="s">
        <v>236</v>
      </c>
      <c r="B4" s="67"/>
      <c r="C4" s="67"/>
      <c r="D4" s="67"/>
      <c r="E4" s="75" t="s">
        <v>228</v>
      </c>
      <c r="F4" s="64"/>
      <c r="G4" s="2" t="s">
        <v>228</v>
      </c>
      <c r="H4" s="2" t="s">
        <v>228</v>
      </c>
      <c r="I4" s="2" t="s">
        <v>228</v>
      </c>
      <c r="K4" s="88" t="s">
        <v>253</v>
      </c>
      <c r="L4" s="85"/>
      <c r="M4" s="85"/>
      <c r="N4" s="85"/>
      <c r="O4" s="85"/>
    </row>
    <row r="5" spans="1:18" x14ac:dyDescent="0.25">
      <c r="A5" s="73" t="s">
        <v>351</v>
      </c>
      <c r="B5" s="67"/>
      <c r="C5" s="67"/>
      <c r="D5" s="67"/>
      <c r="E5" s="76"/>
      <c r="F5" s="64"/>
      <c r="G5" s="2" t="s">
        <v>229</v>
      </c>
      <c r="H5" s="2" t="s">
        <v>229</v>
      </c>
      <c r="I5" s="2" t="s">
        <v>229</v>
      </c>
      <c r="K5" s="88" t="s">
        <v>234</v>
      </c>
      <c r="L5" s="85"/>
      <c r="M5" s="85"/>
      <c r="N5" s="85"/>
      <c r="O5" s="85"/>
      <c r="R5" s="80"/>
    </row>
    <row r="6" spans="1:18" x14ac:dyDescent="0.25">
      <c r="A6" s="73" t="s">
        <v>317</v>
      </c>
      <c r="B6" s="67"/>
      <c r="C6" s="67"/>
      <c r="D6" s="67"/>
      <c r="E6" s="76"/>
      <c r="F6" s="2" t="s">
        <v>229</v>
      </c>
      <c r="G6" s="67"/>
      <c r="H6" s="2" t="s">
        <v>229</v>
      </c>
      <c r="I6" s="2" t="s">
        <v>229</v>
      </c>
      <c r="K6" s="85"/>
      <c r="L6" s="85"/>
      <c r="M6" s="85"/>
      <c r="N6" s="85"/>
      <c r="O6" s="85"/>
      <c r="R6" s="80"/>
    </row>
    <row r="7" spans="1:18" x14ac:dyDescent="0.25">
      <c r="A7" s="74" t="s">
        <v>240</v>
      </c>
      <c r="B7" s="2" t="s">
        <v>228</v>
      </c>
      <c r="C7" s="68" t="s">
        <v>228</v>
      </c>
      <c r="D7" s="2" t="s">
        <v>228</v>
      </c>
      <c r="E7" s="76"/>
      <c r="F7" s="67"/>
      <c r="G7" s="67"/>
      <c r="H7" s="67"/>
      <c r="I7" s="67"/>
      <c r="K7" s="67"/>
      <c r="L7" s="85" t="s">
        <v>244</v>
      </c>
      <c r="M7" s="85"/>
      <c r="N7" s="85"/>
      <c r="O7" s="85"/>
      <c r="R7" s="80"/>
    </row>
    <row r="8" spans="1:18" x14ac:dyDescent="0.25">
      <c r="A8" s="74" t="s">
        <v>318</v>
      </c>
      <c r="B8" s="67"/>
      <c r="C8" s="68" t="s">
        <v>228</v>
      </c>
      <c r="D8" s="2" t="s">
        <v>228</v>
      </c>
      <c r="E8" s="76"/>
      <c r="F8" s="67"/>
      <c r="G8" s="67"/>
      <c r="H8" s="67"/>
      <c r="I8" s="67"/>
    </row>
    <row r="9" spans="1:18" x14ac:dyDescent="0.25">
      <c r="A9" s="74" t="s">
        <v>225</v>
      </c>
      <c r="B9" s="2" t="s">
        <v>230</v>
      </c>
      <c r="C9" s="2" t="s">
        <v>230</v>
      </c>
      <c r="D9" s="2" t="s">
        <v>230</v>
      </c>
      <c r="E9" s="75" t="s">
        <v>230</v>
      </c>
      <c r="F9" s="2" t="s">
        <v>230</v>
      </c>
      <c r="G9" s="2" t="s">
        <v>230</v>
      </c>
      <c r="H9" s="2" t="s">
        <v>230</v>
      </c>
      <c r="I9" s="2" t="s">
        <v>230</v>
      </c>
    </row>
    <row r="11" spans="1:18" x14ac:dyDescent="0.25">
      <c r="A11" s="89" t="s">
        <v>373</v>
      </c>
      <c r="B11" s="90"/>
      <c r="C11" s="90"/>
      <c r="D11" s="90"/>
      <c r="E11" s="90"/>
      <c r="F11" s="90"/>
    </row>
    <row r="13" spans="1:18" x14ac:dyDescent="0.25">
      <c r="A13" s="124" t="s">
        <v>243</v>
      </c>
      <c r="B13" s="124"/>
      <c r="L13" s="79"/>
      <c r="M13" s="79"/>
      <c r="N13" s="79"/>
      <c r="O13" s="79"/>
      <c r="P13" s="79"/>
    </row>
    <row r="14" spans="1:18" ht="30" x14ac:dyDescent="0.25">
      <c r="A14" s="78" t="s">
        <v>102</v>
      </c>
      <c r="B14" s="69" t="s">
        <v>196</v>
      </c>
      <c r="F14" s="86"/>
      <c r="G14" s="86"/>
      <c r="H14" s="86"/>
      <c r="I14" s="86"/>
      <c r="J14" s="86"/>
      <c r="K14" s="86"/>
      <c r="L14" s="86"/>
      <c r="M14" s="86"/>
      <c r="N14" s="86"/>
      <c r="O14" s="86"/>
      <c r="P14" s="86"/>
      <c r="Q14" s="86"/>
    </row>
    <row r="15" spans="1:18" x14ac:dyDescent="0.25">
      <c r="A15" s="4" t="s">
        <v>236</v>
      </c>
      <c r="B15" s="3">
        <v>2</v>
      </c>
      <c r="F15" s="86"/>
      <c r="G15" s="86"/>
      <c r="H15" s="86"/>
      <c r="I15" s="86"/>
      <c r="J15" s="86"/>
      <c r="K15" s="86"/>
      <c r="L15" s="86"/>
      <c r="M15" s="86"/>
      <c r="N15" s="86"/>
      <c r="O15" s="86"/>
      <c r="P15" s="86"/>
      <c r="Q15" s="86"/>
    </row>
    <row r="16" spans="1:18" x14ac:dyDescent="0.25">
      <c r="A16" s="4" t="s">
        <v>351</v>
      </c>
      <c r="B16" s="3">
        <v>10</v>
      </c>
      <c r="F16" s="86"/>
      <c r="G16" s="86"/>
      <c r="H16" s="86"/>
      <c r="I16" s="86"/>
      <c r="J16" s="86"/>
      <c r="K16" s="86"/>
      <c r="L16" s="86"/>
      <c r="M16" s="86"/>
      <c r="N16" s="86"/>
      <c r="O16" s="86"/>
      <c r="P16" s="86"/>
      <c r="Q16" s="86"/>
    </row>
    <row r="17" spans="1:24" ht="15" customHeight="1" x14ac:dyDescent="0.25">
      <c r="A17" s="4" t="s">
        <v>317</v>
      </c>
      <c r="B17" s="3">
        <v>18</v>
      </c>
      <c r="F17" s="125"/>
      <c r="G17" s="125"/>
      <c r="H17" s="125"/>
      <c r="I17" s="125"/>
      <c r="J17" s="125"/>
      <c r="K17" s="125"/>
      <c r="L17" s="84"/>
      <c r="M17" s="84"/>
      <c r="N17" s="84"/>
      <c r="O17" s="84"/>
      <c r="P17" s="84"/>
      <c r="Q17" s="86"/>
    </row>
    <row r="18" spans="1:24" x14ac:dyDescent="0.25">
      <c r="A18" s="65" t="s">
        <v>225</v>
      </c>
      <c r="B18" s="66" t="s">
        <v>233</v>
      </c>
      <c r="F18" s="85"/>
      <c r="G18" s="85"/>
      <c r="H18" s="85"/>
      <c r="I18" s="85"/>
      <c r="J18" s="85"/>
      <c r="K18" s="85"/>
      <c r="L18" s="84"/>
      <c r="M18" s="84"/>
      <c r="N18" s="84"/>
      <c r="O18" s="84"/>
      <c r="P18" s="84"/>
    </row>
    <row r="19" spans="1:24" x14ac:dyDescent="0.25">
      <c r="F19" s="79"/>
      <c r="G19" s="79"/>
      <c r="H19" s="79"/>
      <c r="I19" s="79"/>
      <c r="J19" s="79"/>
      <c r="K19" s="79"/>
      <c r="L19" s="79"/>
      <c r="M19" s="79"/>
      <c r="N19" s="79"/>
      <c r="O19" s="79"/>
      <c r="P19" s="79"/>
    </row>
    <row r="21" spans="1:24" x14ac:dyDescent="0.25">
      <c r="A21" s="123" t="s">
        <v>246</v>
      </c>
      <c r="B21" s="123"/>
      <c r="C21" s="123"/>
      <c r="D21" s="123"/>
      <c r="R21" s="81"/>
      <c r="S21" s="81"/>
      <c r="T21" s="81"/>
      <c r="U21" s="81"/>
      <c r="V21" s="81"/>
      <c r="W21" s="81"/>
      <c r="X21" s="81"/>
    </row>
    <row r="22" spans="1:24" x14ac:dyDescent="0.25">
      <c r="A22" s="123"/>
      <c r="B22" s="123"/>
      <c r="C22" s="123"/>
      <c r="D22" s="123"/>
      <c r="R22" s="81"/>
      <c r="S22" s="81"/>
      <c r="T22" s="81"/>
      <c r="U22" s="81"/>
      <c r="V22" s="81"/>
      <c r="W22" s="81"/>
      <c r="X22" s="81"/>
    </row>
    <row r="23" spans="1:24" ht="15" customHeight="1" x14ac:dyDescent="0.25">
      <c r="A23" s="123"/>
      <c r="B23" s="123"/>
      <c r="C23" s="123"/>
      <c r="D23" s="123"/>
      <c r="R23" s="81"/>
      <c r="S23" s="81"/>
      <c r="T23" s="81"/>
      <c r="U23" s="81"/>
      <c r="V23" s="81"/>
      <c r="W23" s="81"/>
      <c r="X23" s="81"/>
    </row>
    <row r="24" spans="1:24" x14ac:dyDescent="0.25">
      <c r="A24" s="123"/>
      <c r="B24" s="123"/>
      <c r="C24" s="123"/>
      <c r="D24" s="123"/>
      <c r="R24" s="81"/>
      <c r="S24" s="81"/>
      <c r="T24" s="81"/>
      <c r="U24" s="81"/>
      <c r="V24" s="81"/>
      <c r="W24" s="81"/>
      <c r="X24" s="81"/>
    </row>
    <row r="25" spans="1:24" x14ac:dyDescent="0.25">
      <c r="R25" s="81"/>
      <c r="S25" s="81"/>
      <c r="T25" s="81"/>
      <c r="U25" s="81"/>
      <c r="V25" s="81"/>
      <c r="W25" s="81"/>
      <c r="X25" s="81"/>
    </row>
    <row r="26" spans="1:24" x14ac:dyDescent="0.25">
      <c r="R26" s="81"/>
      <c r="S26" s="81"/>
      <c r="T26" s="81"/>
      <c r="U26" s="81"/>
      <c r="V26" s="81"/>
      <c r="W26" s="81"/>
      <c r="X26" s="81"/>
    </row>
    <row r="27" spans="1:24" x14ac:dyDescent="0.25">
      <c r="R27" s="81"/>
      <c r="S27" s="81"/>
      <c r="T27" s="81"/>
      <c r="U27" s="81"/>
      <c r="V27" s="81"/>
      <c r="W27" s="81"/>
      <c r="X27" s="81"/>
    </row>
    <row r="28" spans="1:24" x14ac:dyDescent="0.25">
      <c r="H28" s="80"/>
    </row>
    <row r="30" spans="1:24" x14ac:dyDescent="0.25">
      <c r="H30" s="80"/>
      <c r="I30" s="80"/>
      <c r="J30" s="80"/>
      <c r="K30" s="80"/>
      <c r="L30" s="80"/>
      <c r="M30" s="80"/>
      <c r="N30" s="80"/>
      <c r="O30" s="80"/>
      <c r="P30" s="80"/>
      <c r="Q30" s="80"/>
      <c r="R30" s="80"/>
      <c r="S30" s="80"/>
      <c r="T30" s="80"/>
      <c r="U30" s="80"/>
      <c r="V30" s="80"/>
      <c r="W30" s="80"/>
    </row>
    <row r="31" spans="1:24" x14ac:dyDescent="0.25">
      <c r="H31" s="80"/>
      <c r="I31" s="80"/>
      <c r="J31" s="80"/>
      <c r="K31" s="80"/>
      <c r="L31" s="80"/>
      <c r="M31" s="80"/>
      <c r="N31" s="80"/>
      <c r="O31" s="80"/>
      <c r="P31" s="80"/>
      <c r="Q31" s="80"/>
      <c r="R31" s="80"/>
      <c r="S31" s="80"/>
      <c r="T31" s="80"/>
      <c r="U31" s="80"/>
      <c r="V31" s="80"/>
      <c r="W31" s="80"/>
    </row>
    <row r="32" spans="1:24" x14ac:dyDescent="0.25">
      <c r="H32" s="81"/>
      <c r="I32" s="81"/>
      <c r="J32" s="81"/>
      <c r="K32" s="81"/>
      <c r="L32" s="81"/>
      <c r="M32" s="81"/>
      <c r="N32" s="81"/>
      <c r="O32" s="81"/>
      <c r="P32" s="81"/>
      <c r="Q32" s="81"/>
      <c r="R32" s="81"/>
      <c r="S32" s="81"/>
      <c r="T32" s="81"/>
      <c r="U32" s="81"/>
      <c r="V32" s="81"/>
      <c r="W32" s="81"/>
    </row>
    <row r="33" spans="8:23" x14ac:dyDescent="0.25">
      <c r="H33" s="81"/>
      <c r="I33" s="81"/>
      <c r="J33" s="81"/>
      <c r="K33" s="81"/>
      <c r="L33" s="81"/>
      <c r="M33" s="81"/>
      <c r="N33" s="81"/>
      <c r="O33" s="81"/>
      <c r="P33" s="81"/>
      <c r="Q33" s="81"/>
      <c r="R33" s="81"/>
      <c r="S33" s="81"/>
      <c r="T33" s="81"/>
      <c r="U33" s="81"/>
      <c r="V33" s="81"/>
      <c r="W33" s="81"/>
    </row>
    <row r="34" spans="8:23" x14ac:dyDescent="0.25">
      <c r="H34" s="80"/>
    </row>
  </sheetData>
  <mergeCells count="3">
    <mergeCell ref="A21:D24"/>
    <mergeCell ref="A13:B13"/>
    <mergeCell ref="F17:K17"/>
  </mergeCells>
  <phoneticPr fontId="1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7"/>
  <sheetViews>
    <sheetView workbookViewId="0"/>
  </sheetViews>
  <sheetFormatPr defaultColWidth="8.85546875" defaultRowHeight="15" x14ac:dyDescent="0.25"/>
  <cols>
    <col min="1" max="1" width="34.140625" customWidth="1"/>
    <col min="2" max="2" width="66" customWidth="1"/>
    <col min="3" max="3" width="42.140625" bestFit="1" customWidth="1"/>
  </cols>
  <sheetData>
    <row r="1" spans="1:3" x14ac:dyDescent="0.25">
      <c r="A1" s="91" t="s">
        <v>387</v>
      </c>
      <c r="B1" s="90"/>
    </row>
    <row r="3" spans="1:3" x14ac:dyDescent="0.25">
      <c r="A3" s="30" t="s">
        <v>0</v>
      </c>
      <c r="B3" s="30" t="s">
        <v>1</v>
      </c>
      <c r="C3" s="1" t="s">
        <v>5</v>
      </c>
    </row>
    <row r="4" spans="1:3" ht="17.25" x14ac:dyDescent="0.25">
      <c r="A4" s="5" t="s">
        <v>340</v>
      </c>
      <c r="B4" s="6" t="s">
        <v>4</v>
      </c>
      <c r="C4" s="118" t="s">
        <v>379</v>
      </c>
    </row>
    <row r="5" spans="1:3" ht="17.25" x14ac:dyDescent="0.25">
      <c r="A5" s="3" t="s">
        <v>2</v>
      </c>
      <c r="B5" s="4" t="s">
        <v>4</v>
      </c>
      <c r="C5" s="118" t="s">
        <v>379</v>
      </c>
    </row>
    <row r="6" spans="1:3" x14ac:dyDescent="0.25">
      <c r="A6" s="104" t="s">
        <v>328</v>
      </c>
      <c r="B6" s="4" t="s">
        <v>4</v>
      </c>
      <c r="C6" s="106"/>
    </row>
    <row r="7" spans="1:3" x14ac:dyDescent="0.25">
      <c r="A7" s="104" t="s">
        <v>329</v>
      </c>
      <c r="B7" s="4" t="s">
        <v>4</v>
      </c>
      <c r="C7" s="106"/>
    </row>
    <row r="8" spans="1:3" x14ac:dyDescent="0.25">
      <c r="A8" s="104" t="s">
        <v>330</v>
      </c>
      <c r="B8" s="4" t="s">
        <v>4</v>
      </c>
      <c r="C8" s="106"/>
    </row>
    <row r="9" spans="1:3" x14ac:dyDescent="0.25">
      <c r="A9" s="104" t="s">
        <v>331</v>
      </c>
      <c r="B9" s="4" t="s">
        <v>4</v>
      </c>
      <c r="C9" s="106"/>
    </row>
    <row r="10" spans="1:3" x14ac:dyDescent="0.25">
      <c r="A10" s="105" t="s">
        <v>332</v>
      </c>
      <c r="B10" s="4" t="s">
        <v>4</v>
      </c>
      <c r="C10" s="106"/>
    </row>
    <row r="11" spans="1:3" x14ac:dyDescent="0.25">
      <c r="A11" s="104" t="s">
        <v>333</v>
      </c>
      <c r="B11" s="4" t="s">
        <v>4</v>
      </c>
      <c r="C11" s="106"/>
    </row>
    <row r="12" spans="1:3" x14ac:dyDescent="0.25">
      <c r="A12" s="104" t="s">
        <v>334</v>
      </c>
      <c r="B12" s="4" t="s">
        <v>4</v>
      </c>
      <c r="C12" s="106"/>
    </row>
    <row r="13" spans="1:3" x14ac:dyDescent="0.25">
      <c r="A13" s="105" t="s">
        <v>335</v>
      </c>
      <c r="B13" s="4" t="s">
        <v>4</v>
      </c>
      <c r="C13" s="106"/>
    </row>
    <row r="14" spans="1:3" x14ac:dyDescent="0.25">
      <c r="A14" s="104" t="s">
        <v>336</v>
      </c>
      <c r="B14" s="4" t="s">
        <v>4</v>
      </c>
      <c r="C14" s="106"/>
    </row>
    <row r="15" spans="1:3" ht="17.25" x14ac:dyDescent="0.25">
      <c r="A15" s="44" t="s">
        <v>143</v>
      </c>
      <c r="B15" s="47" t="s">
        <v>141</v>
      </c>
      <c r="C15" s="118" t="s">
        <v>379</v>
      </c>
    </row>
    <row r="16" spans="1:3" x14ac:dyDescent="0.25">
      <c r="A16" s="44" t="s">
        <v>144</v>
      </c>
      <c r="B16" s="45" t="s">
        <v>142</v>
      </c>
      <c r="C16" s="46" t="s">
        <v>145</v>
      </c>
    </row>
    <row r="17" spans="1:3" x14ac:dyDescent="0.25">
      <c r="A17" s="104" t="s">
        <v>337</v>
      </c>
      <c r="B17" s="45" t="s">
        <v>142</v>
      </c>
      <c r="C17" s="46"/>
    </row>
    <row r="18" spans="1:3" x14ac:dyDescent="0.25">
      <c r="A18" s="104" t="s">
        <v>338</v>
      </c>
      <c r="B18" s="45" t="s">
        <v>142</v>
      </c>
      <c r="C18" s="46"/>
    </row>
    <row r="19" spans="1:3" x14ac:dyDescent="0.25">
      <c r="A19" s="105" t="s">
        <v>339</v>
      </c>
      <c r="B19" s="45" t="s">
        <v>142</v>
      </c>
      <c r="C19" s="46"/>
    </row>
    <row r="20" spans="1:3" ht="17.25" x14ac:dyDescent="0.25">
      <c r="A20" s="107" t="s">
        <v>341</v>
      </c>
      <c r="B20" s="4" t="s">
        <v>342</v>
      </c>
      <c r="C20" s="118" t="s">
        <v>379</v>
      </c>
    </row>
    <row r="21" spans="1:3" ht="17.25" x14ac:dyDescent="0.25">
      <c r="A21" s="107" t="s">
        <v>343</v>
      </c>
      <c r="B21" s="45" t="s">
        <v>345</v>
      </c>
      <c r="C21" s="118" t="s">
        <v>379</v>
      </c>
    </row>
    <row r="22" spans="1:3" ht="17.25" x14ac:dyDescent="0.25">
      <c r="A22" s="107" t="s">
        <v>346</v>
      </c>
      <c r="B22" s="4" t="s">
        <v>344</v>
      </c>
      <c r="C22" s="118" t="s">
        <v>379</v>
      </c>
    </row>
    <row r="23" spans="1:3" ht="17.25" x14ac:dyDescent="0.25">
      <c r="A23" s="107" t="s">
        <v>348</v>
      </c>
      <c r="B23" s="45" t="s">
        <v>347</v>
      </c>
      <c r="C23" s="118" t="s">
        <v>379</v>
      </c>
    </row>
    <row r="24" spans="1:3" ht="18" thickBot="1" x14ac:dyDescent="0.3">
      <c r="A24" s="11" t="s">
        <v>3</v>
      </c>
      <c r="B24" s="10" t="s">
        <v>6</v>
      </c>
      <c r="C24" s="18" t="s">
        <v>381</v>
      </c>
    </row>
    <row r="25" spans="1:3" x14ac:dyDescent="0.25">
      <c r="A25" s="9" t="s">
        <v>238</v>
      </c>
      <c r="B25" s="9" t="s">
        <v>239</v>
      </c>
      <c r="C25" s="19" t="s">
        <v>7</v>
      </c>
    </row>
    <row r="26" spans="1:3" x14ac:dyDescent="0.25">
      <c r="A26" s="4" t="s">
        <v>236</v>
      </c>
      <c r="B26" s="4" t="s">
        <v>237</v>
      </c>
      <c r="C26" s="20" t="s">
        <v>8</v>
      </c>
    </row>
    <row r="27" spans="1:3" ht="45" x14ac:dyDescent="0.25">
      <c r="A27" s="7" t="s">
        <v>321</v>
      </c>
      <c r="B27" s="7" t="s">
        <v>322</v>
      </c>
      <c r="C27" s="21" t="s">
        <v>323</v>
      </c>
    </row>
    <row r="28" spans="1:3" ht="45" x14ac:dyDescent="0.25">
      <c r="A28" s="7" t="s">
        <v>324</v>
      </c>
      <c r="B28" s="7" t="s">
        <v>325</v>
      </c>
      <c r="C28" s="21" t="s">
        <v>326</v>
      </c>
    </row>
    <row r="29" spans="1:3" ht="45.75" thickBot="1" x14ac:dyDescent="0.3">
      <c r="A29" s="23" t="s">
        <v>349</v>
      </c>
      <c r="B29" s="23" t="s">
        <v>350</v>
      </c>
      <c r="C29" s="22" t="s">
        <v>327</v>
      </c>
    </row>
    <row r="31" spans="1:3" x14ac:dyDescent="0.25">
      <c r="A31" s="8" t="s">
        <v>9</v>
      </c>
    </row>
    <row r="32" spans="1:3" x14ac:dyDescent="0.25">
      <c r="A32" s="8" t="s">
        <v>10</v>
      </c>
    </row>
    <row r="33" spans="1:1" x14ac:dyDescent="0.25">
      <c r="A33" s="8" t="s">
        <v>11</v>
      </c>
    </row>
    <row r="35" spans="1:1" x14ac:dyDescent="0.25">
      <c r="A35" s="98" t="s">
        <v>385</v>
      </c>
    </row>
    <row r="36" spans="1:1" x14ac:dyDescent="0.25">
      <c r="A36" s="108" t="s">
        <v>378</v>
      </c>
    </row>
    <row r="37" spans="1:1" x14ac:dyDescent="0.25">
      <c r="A37" s="119" t="s">
        <v>380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81F8B-9F48-40A9-96DB-0020C48D6975}">
  <dimension ref="A1:L34"/>
  <sheetViews>
    <sheetView workbookViewId="0">
      <selection activeCell="C14" sqref="C14"/>
    </sheetView>
  </sheetViews>
  <sheetFormatPr defaultColWidth="8.85546875" defaultRowHeight="15" x14ac:dyDescent="0.25"/>
  <cols>
    <col min="1" max="1" width="30.42578125" customWidth="1"/>
    <col min="2" max="2" width="26.28515625" customWidth="1"/>
    <col min="3" max="3" width="39.42578125" customWidth="1"/>
  </cols>
  <sheetData>
    <row r="1" spans="1:12" x14ac:dyDescent="0.25">
      <c r="A1" s="126" t="s">
        <v>371</v>
      </c>
      <c r="B1" s="127"/>
      <c r="C1" s="127"/>
      <c r="D1" s="127"/>
      <c r="E1" s="127"/>
      <c r="F1" s="127"/>
      <c r="G1" s="127"/>
      <c r="H1" s="127"/>
      <c r="I1" s="127"/>
      <c r="J1" s="127"/>
      <c r="K1" s="127"/>
      <c r="L1" s="127"/>
    </row>
    <row r="2" spans="1:12" x14ac:dyDescent="0.25">
      <c r="A2" s="93"/>
      <c r="B2" s="93"/>
      <c r="C2" s="93"/>
      <c r="D2" s="93"/>
    </row>
    <row r="3" spans="1:12" x14ac:dyDescent="0.25">
      <c r="A3" s="95" t="s">
        <v>262</v>
      </c>
      <c r="B3" s="95" t="s">
        <v>254</v>
      </c>
      <c r="C3" s="95" t="s">
        <v>263</v>
      </c>
      <c r="D3" s="93"/>
    </row>
    <row r="4" spans="1:12" x14ac:dyDescent="0.25">
      <c r="A4" s="96" t="s">
        <v>255</v>
      </c>
      <c r="B4" s="96">
        <v>14501</v>
      </c>
      <c r="C4" s="96">
        <v>15489</v>
      </c>
      <c r="D4" s="93"/>
    </row>
    <row r="5" spans="1:12" x14ac:dyDescent="0.25">
      <c r="A5" s="96" t="s">
        <v>256</v>
      </c>
      <c r="B5" s="96">
        <v>723</v>
      </c>
      <c r="C5" s="96">
        <v>542</v>
      </c>
      <c r="D5" s="93"/>
    </row>
    <row r="6" spans="1:12" x14ac:dyDescent="0.25">
      <c r="A6" s="96" t="s">
        <v>257</v>
      </c>
      <c r="B6" s="96">
        <v>250551</v>
      </c>
      <c r="C6" s="96">
        <v>135669</v>
      </c>
      <c r="D6" s="93"/>
    </row>
    <row r="7" spans="1:12" x14ac:dyDescent="0.25">
      <c r="A7" s="96" t="s">
        <v>258</v>
      </c>
      <c r="B7" s="96">
        <v>23720054</v>
      </c>
      <c r="C7" s="96">
        <v>23625989</v>
      </c>
      <c r="D7" s="93"/>
    </row>
    <row r="8" spans="1:12" x14ac:dyDescent="0.25">
      <c r="A8" s="96" t="s">
        <v>259</v>
      </c>
      <c r="B8" s="96">
        <v>6806319</v>
      </c>
      <c r="C8" s="96">
        <v>4781090</v>
      </c>
      <c r="D8" s="93"/>
    </row>
    <row r="9" spans="1:12" x14ac:dyDescent="0.25">
      <c r="A9" s="97" t="s">
        <v>260</v>
      </c>
      <c r="B9" s="96">
        <v>2392</v>
      </c>
      <c r="C9" s="96">
        <v>1949</v>
      </c>
      <c r="D9" s="93"/>
    </row>
    <row r="10" spans="1:12" x14ac:dyDescent="0.25">
      <c r="A10" s="96" t="s">
        <v>261</v>
      </c>
      <c r="B10" s="96">
        <v>63.98</v>
      </c>
      <c r="C10" s="96">
        <v>63.98</v>
      </c>
      <c r="D10" s="93"/>
    </row>
    <row r="11" spans="1:12" x14ac:dyDescent="0.25">
      <c r="D11" s="93"/>
    </row>
    <row r="12" spans="1:12" x14ac:dyDescent="0.25">
      <c r="D12" s="93"/>
    </row>
    <row r="13" spans="1:12" x14ac:dyDescent="0.25">
      <c r="A13" s="93"/>
      <c r="B13" s="93"/>
      <c r="C13" s="93"/>
      <c r="D13" s="93"/>
    </row>
    <row r="14" spans="1:12" x14ac:dyDescent="0.25">
      <c r="A14" s="93"/>
      <c r="B14" s="93"/>
      <c r="C14" s="93"/>
      <c r="D14" s="93"/>
    </row>
    <row r="15" spans="1:12" x14ac:dyDescent="0.25">
      <c r="D15" s="93"/>
    </row>
    <row r="16" spans="1:12" x14ac:dyDescent="0.25">
      <c r="A16" s="93"/>
      <c r="B16" s="93"/>
      <c r="C16" s="93"/>
      <c r="D16" s="93"/>
    </row>
    <row r="17" spans="1:4" x14ac:dyDescent="0.25">
      <c r="A17" s="93"/>
      <c r="B17" s="93"/>
      <c r="C17" s="93"/>
      <c r="D17" s="93"/>
    </row>
    <row r="18" spans="1:4" x14ac:dyDescent="0.25">
      <c r="A18" s="93"/>
      <c r="B18" s="93"/>
      <c r="C18" s="93"/>
      <c r="D18" s="93"/>
    </row>
    <row r="19" spans="1:4" x14ac:dyDescent="0.25">
      <c r="D19" s="93"/>
    </row>
    <row r="20" spans="1:4" x14ac:dyDescent="0.25">
      <c r="A20" s="93"/>
      <c r="B20" s="93"/>
      <c r="C20" s="93"/>
      <c r="D20" s="93"/>
    </row>
    <row r="21" spans="1:4" x14ac:dyDescent="0.25">
      <c r="A21" s="94"/>
      <c r="B21" s="93"/>
      <c r="C21" s="93"/>
      <c r="D21" s="93"/>
    </row>
    <row r="22" spans="1:4" x14ac:dyDescent="0.25">
      <c r="A22" s="93"/>
      <c r="B22" s="93"/>
      <c r="C22" s="93"/>
      <c r="D22" s="93"/>
    </row>
    <row r="23" spans="1:4" x14ac:dyDescent="0.25">
      <c r="D23" s="93"/>
    </row>
    <row r="24" spans="1:4" x14ac:dyDescent="0.25">
      <c r="A24" s="93"/>
      <c r="B24" s="93"/>
      <c r="C24" s="93"/>
      <c r="D24" s="93"/>
    </row>
    <row r="25" spans="1:4" x14ac:dyDescent="0.25">
      <c r="A25" s="93"/>
      <c r="B25" s="93"/>
      <c r="C25" s="93"/>
      <c r="D25" s="93"/>
    </row>
    <row r="26" spans="1:4" x14ac:dyDescent="0.25">
      <c r="A26" s="93"/>
      <c r="B26" s="93"/>
      <c r="C26" s="93"/>
      <c r="D26" s="93"/>
    </row>
    <row r="27" spans="1:4" x14ac:dyDescent="0.25">
      <c r="A27" s="93"/>
      <c r="B27" s="93"/>
      <c r="C27" s="93"/>
      <c r="D27" s="93"/>
    </row>
    <row r="28" spans="1:4" x14ac:dyDescent="0.25">
      <c r="A28" s="93"/>
      <c r="B28" s="93"/>
      <c r="C28" s="93"/>
      <c r="D28" s="93"/>
    </row>
    <row r="29" spans="1:4" x14ac:dyDescent="0.25">
      <c r="A29" s="93"/>
      <c r="B29" s="93"/>
      <c r="C29" s="93"/>
      <c r="D29" s="93"/>
    </row>
    <row r="30" spans="1:4" x14ac:dyDescent="0.25">
      <c r="A30" s="93"/>
      <c r="B30" s="93"/>
      <c r="C30" s="93"/>
      <c r="D30" s="93"/>
    </row>
    <row r="31" spans="1:4" x14ac:dyDescent="0.25">
      <c r="A31" s="93"/>
      <c r="B31" s="93"/>
      <c r="C31" s="93"/>
      <c r="D31" s="93"/>
    </row>
    <row r="32" spans="1:4" x14ac:dyDescent="0.25">
      <c r="A32" s="93"/>
      <c r="B32" s="93"/>
      <c r="C32" s="93"/>
      <c r="D32" s="93"/>
    </row>
    <row r="33" spans="1:4" x14ac:dyDescent="0.25">
      <c r="A33" s="93"/>
      <c r="B33" s="93"/>
      <c r="C33" s="93"/>
      <c r="D33" s="93"/>
    </row>
    <row r="34" spans="1:4" x14ac:dyDescent="0.25">
      <c r="A34" s="93"/>
      <c r="B34" s="93"/>
      <c r="C34" s="93"/>
      <c r="D34" s="93"/>
    </row>
  </sheetData>
  <mergeCells count="1">
    <mergeCell ref="A1:L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BA51E-1670-444B-8625-ED5D70B68A4B}">
  <dimension ref="A1:G59"/>
  <sheetViews>
    <sheetView workbookViewId="0">
      <selection activeCell="B28" sqref="B28:B33"/>
    </sheetView>
  </sheetViews>
  <sheetFormatPr defaultColWidth="8.85546875" defaultRowHeight="15" x14ac:dyDescent="0.25"/>
  <cols>
    <col min="1" max="1" width="16.140625" customWidth="1"/>
    <col min="2" max="2" width="24.42578125" customWidth="1"/>
    <col min="3" max="3" width="20.140625" customWidth="1"/>
    <col min="4" max="4" width="86.28515625" customWidth="1"/>
    <col min="5" max="5" width="24.28515625" bestFit="1" customWidth="1"/>
    <col min="6" max="6" width="24" customWidth="1"/>
  </cols>
  <sheetData>
    <row r="1" spans="1:7" x14ac:dyDescent="0.25">
      <c r="A1" s="91" t="s">
        <v>372</v>
      </c>
      <c r="B1" s="90"/>
      <c r="C1" s="90"/>
    </row>
    <row r="3" spans="1:7" ht="45" x14ac:dyDescent="0.25">
      <c r="A3" s="172" t="s">
        <v>390</v>
      </c>
      <c r="B3" s="173"/>
      <c r="C3" s="48" t="s">
        <v>389</v>
      </c>
      <c r="D3" s="36" t="s">
        <v>388</v>
      </c>
      <c r="E3" s="15" t="s">
        <v>34</v>
      </c>
      <c r="F3" s="82" t="s">
        <v>250</v>
      </c>
    </row>
    <row r="4" spans="1:7" x14ac:dyDescent="0.25">
      <c r="A4" s="141" t="s">
        <v>159</v>
      </c>
      <c r="B4" s="142"/>
      <c r="C4" s="157" t="s">
        <v>146</v>
      </c>
      <c r="D4" s="39" t="s">
        <v>151</v>
      </c>
      <c r="E4" s="153" t="s">
        <v>153</v>
      </c>
      <c r="F4" s="131" t="s">
        <v>247</v>
      </c>
    </row>
    <row r="5" spans="1:7" x14ac:dyDescent="0.25">
      <c r="A5" s="143"/>
      <c r="B5" s="144"/>
      <c r="C5" s="157"/>
      <c r="D5" s="39" t="s">
        <v>152</v>
      </c>
      <c r="E5" s="153"/>
      <c r="F5" s="132"/>
    </row>
    <row r="6" spans="1:7" x14ac:dyDescent="0.25">
      <c r="A6" s="143"/>
      <c r="B6" s="144"/>
      <c r="C6" s="157" t="s">
        <v>147</v>
      </c>
      <c r="D6" s="26" t="s">
        <v>154</v>
      </c>
      <c r="E6" s="153" t="s">
        <v>157</v>
      </c>
      <c r="F6" s="135" t="s">
        <v>251</v>
      </c>
    </row>
    <row r="7" spans="1:7" x14ac:dyDescent="0.25">
      <c r="A7" s="143"/>
      <c r="B7" s="144"/>
      <c r="C7" s="157"/>
      <c r="D7" s="39" t="s">
        <v>155</v>
      </c>
      <c r="E7" s="153"/>
      <c r="F7" s="136"/>
    </row>
    <row r="8" spans="1:7" x14ac:dyDescent="0.25">
      <c r="A8" s="143"/>
      <c r="B8" s="144"/>
      <c r="C8" s="157" t="s">
        <v>148</v>
      </c>
      <c r="D8" s="39" t="s">
        <v>156</v>
      </c>
      <c r="E8" s="153" t="s">
        <v>158</v>
      </c>
      <c r="F8" s="136"/>
      <c r="G8" s="83"/>
    </row>
    <row r="9" spans="1:7" ht="15.75" thickBot="1" x14ac:dyDescent="0.3">
      <c r="A9" s="145"/>
      <c r="B9" s="146"/>
      <c r="C9" s="158"/>
      <c r="D9" s="41" t="s">
        <v>155</v>
      </c>
      <c r="E9" s="154"/>
      <c r="F9" s="137"/>
      <c r="G9" s="83"/>
    </row>
    <row r="10" spans="1:7" x14ac:dyDescent="0.25">
      <c r="A10" s="147" t="s">
        <v>204</v>
      </c>
      <c r="B10" s="148"/>
      <c r="C10" s="151" t="s">
        <v>214</v>
      </c>
      <c r="D10" s="40" t="s">
        <v>216</v>
      </c>
      <c r="E10" s="161" t="s">
        <v>221</v>
      </c>
      <c r="F10" s="133" t="s">
        <v>248</v>
      </c>
    </row>
    <row r="11" spans="1:7" x14ac:dyDescent="0.25">
      <c r="A11" s="149"/>
      <c r="B11" s="144"/>
      <c r="C11" s="152"/>
      <c r="D11" s="39" t="s">
        <v>217</v>
      </c>
      <c r="E11" s="162"/>
      <c r="F11" s="132"/>
    </row>
    <row r="12" spans="1:7" x14ac:dyDescent="0.25">
      <c r="A12" s="149"/>
      <c r="B12" s="144"/>
      <c r="C12" s="159" t="s">
        <v>215</v>
      </c>
      <c r="D12" s="39" t="s">
        <v>218</v>
      </c>
      <c r="E12" s="163" t="s">
        <v>220</v>
      </c>
      <c r="F12" s="131" t="s">
        <v>249</v>
      </c>
    </row>
    <row r="13" spans="1:7" ht="15.75" thickBot="1" x14ac:dyDescent="0.3">
      <c r="A13" s="150"/>
      <c r="B13" s="146"/>
      <c r="C13" s="160"/>
      <c r="D13" s="25" t="s">
        <v>219</v>
      </c>
      <c r="E13" s="164"/>
      <c r="F13" s="134"/>
    </row>
    <row r="14" spans="1:7" ht="15" customHeight="1" x14ac:dyDescent="0.25">
      <c r="A14" s="147" t="s">
        <v>162</v>
      </c>
      <c r="B14" s="148"/>
      <c r="C14" s="151" t="s">
        <v>161</v>
      </c>
      <c r="D14" s="49" t="s">
        <v>98</v>
      </c>
      <c r="E14" s="42" t="s">
        <v>100</v>
      </c>
      <c r="F14" s="138"/>
      <c r="G14" s="83"/>
    </row>
    <row r="15" spans="1:7" x14ac:dyDescent="0.25">
      <c r="A15" s="149"/>
      <c r="B15" s="144"/>
      <c r="C15" s="152"/>
      <c r="D15" s="29" t="s">
        <v>99</v>
      </c>
      <c r="E15" s="31" t="s">
        <v>149</v>
      </c>
      <c r="F15" s="139"/>
    </row>
    <row r="16" spans="1:7" x14ac:dyDescent="0.25">
      <c r="A16" s="149"/>
      <c r="B16" s="144"/>
      <c r="C16" s="155" t="s">
        <v>160</v>
      </c>
      <c r="D16" s="26" t="s">
        <v>96</v>
      </c>
      <c r="E16" s="32" t="s">
        <v>101</v>
      </c>
      <c r="F16" s="139"/>
    </row>
    <row r="17" spans="1:7" ht="15.75" thickBot="1" x14ac:dyDescent="0.3">
      <c r="A17" s="150"/>
      <c r="B17" s="146"/>
      <c r="C17" s="156"/>
      <c r="D17" s="50" t="s">
        <v>97</v>
      </c>
      <c r="E17" s="51" t="s">
        <v>150</v>
      </c>
      <c r="F17" s="140"/>
      <c r="G17" s="83"/>
    </row>
    <row r="18" spans="1:7" ht="18" customHeight="1" x14ac:dyDescent="0.25">
      <c r="A18" s="165" t="s">
        <v>163</v>
      </c>
      <c r="B18" s="175" t="s">
        <v>170</v>
      </c>
      <c r="C18" s="165" t="s">
        <v>171</v>
      </c>
      <c r="D18" s="27" t="s">
        <v>86</v>
      </c>
      <c r="E18" s="168" t="s">
        <v>205</v>
      </c>
      <c r="F18" s="128"/>
      <c r="G18" s="83"/>
    </row>
    <row r="19" spans="1:7" x14ac:dyDescent="0.25">
      <c r="A19" s="166"/>
      <c r="B19" s="170"/>
      <c r="C19" s="166"/>
      <c r="D19" s="39" t="s">
        <v>87</v>
      </c>
      <c r="E19" s="153"/>
      <c r="F19" s="129"/>
      <c r="G19" s="83"/>
    </row>
    <row r="20" spans="1:7" x14ac:dyDescent="0.25">
      <c r="A20" s="166"/>
      <c r="B20" s="169" t="s">
        <v>173</v>
      </c>
      <c r="C20" s="166" t="s">
        <v>172</v>
      </c>
      <c r="D20" s="39" t="s">
        <v>88</v>
      </c>
      <c r="E20" s="153" t="s">
        <v>206</v>
      </c>
      <c r="F20" s="129"/>
      <c r="G20" s="83"/>
    </row>
    <row r="21" spans="1:7" x14ac:dyDescent="0.25">
      <c r="A21" s="166"/>
      <c r="B21" s="170"/>
      <c r="C21" s="166"/>
      <c r="D21" s="39" t="s">
        <v>89</v>
      </c>
      <c r="E21" s="153"/>
      <c r="F21" s="129"/>
    </row>
    <row r="22" spans="1:7" x14ac:dyDescent="0.25">
      <c r="A22" s="166"/>
      <c r="B22" s="169" t="s">
        <v>174</v>
      </c>
      <c r="C22" s="155" t="s">
        <v>160</v>
      </c>
      <c r="D22" s="2" t="s">
        <v>90</v>
      </c>
      <c r="E22" s="153" t="s">
        <v>205</v>
      </c>
      <c r="F22" s="129"/>
    </row>
    <row r="23" spans="1:7" x14ac:dyDescent="0.25">
      <c r="A23" s="166"/>
      <c r="B23" s="170"/>
      <c r="C23" s="166"/>
      <c r="D23" s="2" t="s">
        <v>91</v>
      </c>
      <c r="E23" s="153"/>
      <c r="F23" s="129"/>
      <c r="G23" s="83"/>
    </row>
    <row r="24" spans="1:7" x14ac:dyDescent="0.25">
      <c r="A24" s="166"/>
      <c r="B24" s="169" t="s">
        <v>175</v>
      </c>
      <c r="C24" s="166" t="s">
        <v>176</v>
      </c>
      <c r="D24" s="2" t="s">
        <v>92</v>
      </c>
      <c r="E24" s="153" t="s">
        <v>207</v>
      </c>
      <c r="F24" s="129"/>
      <c r="G24" s="83"/>
    </row>
    <row r="25" spans="1:7" x14ac:dyDescent="0.25">
      <c r="A25" s="166"/>
      <c r="B25" s="170"/>
      <c r="C25" s="166"/>
      <c r="D25" s="2" t="s">
        <v>93</v>
      </c>
      <c r="E25" s="153"/>
      <c r="F25" s="129"/>
      <c r="G25" s="83"/>
    </row>
    <row r="26" spans="1:7" x14ac:dyDescent="0.25">
      <c r="A26" s="166"/>
      <c r="B26" s="169" t="s">
        <v>395</v>
      </c>
      <c r="C26" s="166" t="s">
        <v>177</v>
      </c>
      <c r="D26" s="2" t="s">
        <v>94</v>
      </c>
      <c r="E26" s="153" t="s">
        <v>208</v>
      </c>
      <c r="F26" s="129"/>
      <c r="G26" s="83"/>
    </row>
    <row r="27" spans="1:7" ht="15.75" thickBot="1" x14ac:dyDescent="0.3">
      <c r="A27" s="167"/>
      <c r="B27" s="171"/>
      <c r="C27" s="167"/>
      <c r="D27" s="41" t="s">
        <v>95</v>
      </c>
      <c r="E27" s="154"/>
      <c r="F27" s="130"/>
      <c r="G27" s="83"/>
    </row>
    <row r="28" spans="1:7" ht="15" customHeight="1" x14ac:dyDescent="0.25">
      <c r="A28" s="165" t="s">
        <v>164</v>
      </c>
      <c r="B28" s="151" t="s">
        <v>240</v>
      </c>
      <c r="C28" s="165" t="s">
        <v>58</v>
      </c>
      <c r="D28" s="27" t="s">
        <v>383</v>
      </c>
      <c r="E28" s="168" t="s">
        <v>222</v>
      </c>
      <c r="F28" s="128"/>
    </row>
    <row r="29" spans="1:7" ht="17.25" x14ac:dyDescent="0.25">
      <c r="A29" s="166"/>
      <c r="B29" s="176"/>
      <c r="C29" s="166"/>
      <c r="D29" s="38" t="s">
        <v>384</v>
      </c>
      <c r="E29" s="153"/>
      <c r="F29" s="129"/>
    </row>
    <row r="30" spans="1:7" x14ac:dyDescent="0.25">
      <c r="A30" s="166"/>
      <c r="B30" s="176"/>
      <c r="C30" s="166" t="s">
        <v>59</v>
      </c>
      <c r="D30" s="38" t="s">
        <v>64</v>
      </c>
      <c r="E30" s="153" t="s">
        <v>223</v>
      </c>
      <c r="F30" s="129"/>
    </row>
    <row r="31" spans="1:7" x14ac:dyDescent="0.25">
      <c r="A31" s="166"/>
      <c r="B31" s="176"/>
      <c r="C31" s="166"/>
      <c r="D31" s="38" t="s">
        <v>65</v>
      </c>
      <c r="E31" s="153"/>
      <c r="F31" s="129"/>
    </row>
    <row r="32" spans="1:7" x14ac:dyDescent="0.25">
      <c r="A32" s="166"/>
      <c r="B32" s="176"/>
      <c r="C32" s="166" t="s">
        <v>60</v>
      </c>
      <c r="D32" s="38" t="s">
        <v>66</v>
      </c>
      <c r="E32" s="153" t="s">
        <v>224</v>
      </c>
      <c r="F32" s="129"/>
    </row>
    <row r="33" spans="1:7" x14ac:dyDescent="0.25">
      <c r="A33" s="166"/>
      <c r="B33" s="170"/>
      <c r="C33" s="166"/>
      <c r="D33" s="38" t="s">
        <v>67</v>
      </c>
      <c r="E33" s="153"/>
      <c r="F33" s="129"/>
      <c r="G33" s="83"/>
    </row>
    <row r="34" spans="1:7" x14ac:dyDescent="0.25">
      <c r="A34" s="166"/>
      <c r="B34" s="177" t="s">
        <v>236</v>
      </c>
      <c r="C34" s="166" t="s">
        <v>61</v>
      </c>
      <c r="D34" s="38" t="s">
        <v>68</v>
      </c>
      <c r="E34" s="153" t="s">
        <v>209</v>
      </c>
      <c r="F34" s="129"/>
      <c r="G34" s="83"/>
    </row>
    <row r="35" spans="1:7" x14ac:dyDescent="0.25">
      <c r="A35" s="166"/>
      <c r="B35" s="176"/>
      <c r="C35" s="166"/>
      <c r="D35" s="38" t="s">
        <v>69</v>
      </c>
      <c r="E35" s="153"/>
      <c r="F35" s="129"/>
      <c r="G35" s="83"/>
    </row>
    <row r="36" spans="1:7" x14ac:dyDescent="0.25">
      <c r="A36" s="166"/>
      <c r="B36" s="176"/>
      <c r="C36" s="166" t="s">
        <v>62</v>
      </c>
      <c r="D36" s="38" t="s">
        <v>70</v>
      </c>
      <c r="E36" s="153" t="s">
        <v>210</v>
      </c>
      <c r="F36" s="129"/>
      <c r="G36" s="83"/>
    </row>
    <row r="37" spans="1:7" x14ac:dyDescent="0.25">
      <c r="A37" s="166"/>
      <c r="B37" s="176"/>
      <c r="C37" s="166"/>
      <c r="D37" s="38" t="s">
        <v>71</v>
      </c>
      <c r="E37" s="153"/>
      <c r="F37" s="129"/>
      <c r="G37" s="83"/>
    </row>
    <row r="38" spans="1:7" x14ac:dyDescent="0.25">
      <c r="A38" s="166"/>
      <c r="B38" s="176"/>
      <c r="C38" s="166" t="s">
        <v>63</v>
      </c>
      <c r="D38" s="38" t="s">
        <v>72</v>
      </c>
      <c r="E38" s="153" t="s">
        <v>211</v>
      </c>
      <c r="F38" s="129"/>
      <c r="G38" s="83"/>
    </row>
    <row r="39" spans="1:7" x14ac:dyDescent="0.25">
      <c r="A39" s="166"/>
      <c r="B39" s="170"/>
      <c r="C39" s="166"/>
      <c r="D39" s="38" t="s">
        <v>73</v>
      </c>
      <c r="E39" s="153"/>
      <c r="F39" s="129"/>
      <c r="G39" s="83"/>
    </row>
    <row r="40" spans="1:7" x14ac:dyDescent="0.25">
      <c r="A40" s="166"/>
      <c r="B40" s="177" t="s">
        <v>313</v>
      </c>
      <c r="C40" s="166" t="s">
        <v>314</v>
      </c>
      <c r="D40" s="38" t="s">
        <v>74</v>
      </c>
      <c r="E40" s="153" t="s">
        <v>212</v>
      </c>
      <c r="F40" s="129"/>
      <c r="G40" s="83"/>
    </row>
    <row r="41" spans="1:7" x14ac:dyDescent="0.25">
      <c r="A41" s="166"/>
      <c r="B41" s="170"/>
      <c r="C41" s="166"/>
      <c r="D41" s="38" t="s">
        <v>75</v>
      </c>
      <c r="E41" s="153"/>
      <c r="F41" s="129"/>
      <c r="G41" s="83"/>
    </row>
    <row r="42" spans="1:7" x14ac:dyDescent="0.25">
      <c r="A42" s="166"/>
      <c r="B42" s="177" t="s">
        <v>315</v>
      </c>
      <c r="C42" s="155" t="s">
        <v>316</v>
      </c>
      <c r="D42" s="38" t="s">
        <v>76</v>
      </c>
      <c r="E42" s="153" t="s">
        <v>213</v>
      </c>
      <c r="F42" s="129"/>
      <c r="G42" s="83"/>
    </row>
    <row r="43" spans="1:7" ht="15.75" thickBot="1" x14ac:dyDescent="0.3">
      <c r="A43" s="166"/>
      <c r="B43" s="170"/>
      <c r="C43" s="177"/>
      <c r="D43" s="43" t="s">
        <v>77</v>
      </c>
      <c r="E43" s="153"/>
      <c r="F43" s="130"/>
      <c r="G43" s="83"/>
    </row>
    <row r="44" spans="1:7" x14ac:dyDescent="0.25">
      <c r="A44" s="168" t="s">
        <v>169</v>
      </c>
      <c r="B44" s="168"/>
      <c r="C44" s="174" t="s">
        <v>165</v>
      </c>
      <c r="D44" s="27" t="s">
        <v>78</v>
      </c>
      <c r="E44" s="165" t="s">
        <v>35</v>
      </c>
      <c r="F44" s="128"/>
    </row>
    <row r="45" spans="1:7" x14ac:dyDescent="0.25">
      <c r="A45" s="153"/>
      <c r="B45" s="153"/>
      <c r="C45" s="157"/>
      <c r="D45" s="38" t="s">
        <v>79</v>
      </c>
      <c r="E45" s="166"/>
      <c r="F45" s="129"/>
      <c r="G45" s="83"/>
    </row>
    <row r="46" spans="1:7" x14ac:dyDescent="0.25">
      <c r="A46" s="153"/>
      <c r="B46" s="153"/>
      <c r="C46" s="157" t="s">
        <v>166</v>
      </c>
      <c r="D46" s="38" t="s">
        <v>80</v>
      </c>
      <c r="E46" s="166" t="s">
        <v>36</v>
      </c>
      <c r="F46" s="129"/>
      <c r="G46" s="83"/>
    </row>
    <row r="47" spans="1:7" x14ac:dyDescent="0.25">
      <c r="A47" s="153"/>
      <c r="B47" s="153"/>
      <c r="C47" s="157"/>
      <c r="D47" s="38" t="s">
        <v>81</v>
      </c>
      <c r="E47" s="166"/>
      <c r="F47" s="129"/>
      <c r="G47" s="83"/>
    </row>
    <row r="48" spans="1:7" x14ac:dyDescent="0.25">
      <c r="A48" s="153"/>
      <c r="B48" s="153"/>
      <c r="C48" s="157" t="s">
        <v>146</v>
      </c>
      <c r="D48" s="38" t="s">
        <v>82</v>
      </c>
      <c r="E48" s="166" t="s">
        <v>37</v>
      </c>
      <c r="F48" s="129"/>
      <c r="G48" s="83"/>
    </row>
    <row r="49" spans="1:7" x14ac:dyDescent="0.25">
      <c r="A49" s="153"/>
      <c r="B49" s="153"/>
      <c r="C49" s="157"/>
      <c r="D49" s="38" t="s">
        <v>83</v>
      </c>
      <c r="E49" s="166"/>
      <c r="F49" s="129"/>
      <c r="G49" s="83"/>
    </row>
    <row r="50" spans="1:7" x14ac:dyDescent="0.25">
      <c r="A50" s="153"/>
      <c r="B50" s="153"/>
      <c r="C50" s="157" t="s">
        <v>167</v>
      </c>
      <c r="D50" s="38" t="s">
        <v>84</v>
      </c>
      <c r="E50" s="166" t="s">
        <v>38</v>
      </c>
      <c r="F50" s="129"/>
      <c r="G50" s="83"/>
    </row>
    <row r="51" spans="1:7" x14ac:dyDescent="0.25">
      <c r="A51" s="153"/>
      <c r="B51" s="153"/>
      <c r="C51" s="157"/>
      <c r="D51" s="39" t="s">
        <v>85</v>
      </c>
      <c r="E51" s="166"/>
      <c r="F51" s="129"/>
      <c r="G51" s="83"/>
    </row>
    <row r="52" spans="1:7" x14ac:dyDescent="0.25">
      <c r="A52" s="153"/>
      <c r="B52" s="153"/>
      <c r="C52" s="157" t="s">
        <v>168</v>
      </c>
      <c r="D52" s="38" t="s">
        <v>104</v>
      </c>
      <c r="E52" s="166" t="s">
        <v>105</v>
      </c>
      <c r="F52" s="129"/>
      <c r="G52" s="83"/>
    </row>
    <row r="53" spans="1:7" ht="15.75" thickBot="1" x14ac:dyDescent="0.3">
      <c r="A53" s="154"/>
      <c r="B53" s="154"/>
      <c r="C53" s="158"/>
      <c r="D53" s="41" t="s">
        <v>103</v>
      </c>
      <c r="E53" s="167"/>
      <c r="F53" s="130"/>
      <c r="G53" s="83"/>
    </row>
    <row r="54" spans="1:7" x14ac:dyDescent="0.25">
      <c r="F54" s="28"/>
    </row>
    <row r="55" spans="1:7" x14ac:dyDescent="0.25">
      <c r="A55" s="12" t="s">
        <v>25</v>
      </c>
    </row>
    <row r="56" spans="1:7" x14ac:dyDescent="0.25">
      <c r="A56" s="12" t="s">
        <v>13</v>
      </c>
    </row>
    <row r="57" spans="1:7" x14ac:dyDescent="0.25">
      <c r="A57" s="16"/>
    </row>
    <row r="58" spans="1:7" x14ac:dyDescent="0.25">
      <c r="A58" s="98" t="s">
        <v>391</v>
      </c>
    </row>
    <row r="59" spans="1:7" x14ac:dyDescent="0.25">
      <c r="A59" s="119" t="s">
        <v>382</v>
      </c>
    </row>
  </sheetData>
  <mergeCells count="72">
    <mergeCell ref="C40:C41"/>
    <mergeCell ref="C42:C43"/>
    <mergeCell ref="E28:E29"/>
    <mergeCell ref="E30:E31"/>
    <mergeCell ref="E32:E33"/>
    <mergeCell ref="E34:E35"/>
    <mergeCell ref="E36:E37"/>
    <mergeCell ref="E38:E39"/>
    <mergeCell ref="E40:E41"/>
    <mergeCell ref="C28:C29"/>
    <mergeCell ref="C30:C31"/>
    <mergeCell ref="C32:C33"/>
    <mergeCell ref="C34:C35"/>
    <mergeCell ref="C36:C37"/>
    <mergeCell ref="C38:C39"/>
    <mergeCell ref="C48:C49"/>
    <mergeCell ref="E48:E49"/>
    <mergeCell ref="C50:C51"/>
    <mergeCell ref="E50:E51"/>
    <mergeCell ref="C52:C53"/>
    <mergeCell ref="E52:E53"/>
    <mergeCell ref="A3:B3"/>
    <mergeCell ref="C44:C45"/>
    <mergeCell ref="E44:E45"/>
    <mergeCell ref="C46:C47"/>
    <mergeCell ref="E46:E47"/>
    <mergeCell ref="A44:B53"/>
    <mergeCell ref="B18:B19"/>
    <mergeCell ref="B20:B21"/>
    <mergeCell ref="B22:B23"/>
    <mergeCell ref="E42:E43"/>
    <mergeCell ref="A28:A43"/>
    <mergeCell ref="B28:B33"/>
    <mergeCell ref="B34:B39"/>
    <mergeCell ref="B40:B41"/>
    <mergeCell ref="B42:B43"/>
    <mergeCell ref="C26:C27"/>
    <mergeCell ref="A18:A27"/>
    <mergeCell ref="E18:E19"/>
    <mergeCell ref="E20:E21"/>
    <mergeCell ref="E22:E23"/>
    <mergeCell ref="E24:E25"/>
    <mergeCell ref="E26:E27"/>
    <mergeCell ref="B24:B25"/>
    <mergeCell ref="B26:B27"/>
    <mergeCell ref="C18:C19"/>
    <mergeCell ref="C20:C21"/>
    <mergeCell ref="C22:C23"/>
    <mergeCell ref="C24:C25"/>
    <mergeCell ref="A4:B9"/>
    <mergeCell ref="A14:B17"/>
    <mergeCell ref="A10:B13"/>
    <mergeCell ref="C10:C11"/>
    <mergeCell ref="E4:E5"/>
    <mergeCell ref="E6:E7"/>
    <mergeCell ref="E8:E9"/>
    <mergeCell ref="C14:C15"/>
    <mergeCell ref="C16:C17"/>
    <mergeCell ref="C4:C5"/>
    <mergeCell ref="C6:C7"/>
    <mergeCell ref="C8:C9"/>
    <mergeCell ref="C12:C13"/>
    <mergeCell ref="E10:E11"/>
    <mergeCell ref="E12:E13"/>
    <mergeCell ref="F18:F27"/>
    <mergeCell ref="F28:F43"/>
    <mergeCell ref="F44:F53"/>
    <mergeCell ref="F4:F5"/>
    <mergeCell ref="F10:F11"/>
    <mergeCell ref="F12:F13"/>
    <mergeCell ref="F6:F9"/>
    <mergeCell ref="F14:F17"/>
  </mergeCells>
  <conditionalFormatting sqref="A55:A57 A59">
    <cfRule type="duplicateValues" dxfId="0" priority="2"/>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BFE48-5A94-425E-935B-9DC9F11928CD}">
  <dimension ref="A1:C14"/>
  <sheetViews>
    <sheetView zoomScale="90" zoomScaleNormal="90" workbookViewId="0"/>
  </sheetViews>
  <sheetFormatPr defaultColWidth="8.85546875" defaultRowHeight="15" x14ac:dyDescent="0.25"/>
  <cols>
    <col min="1" max="1" width="18.140625" customWidth="1"/>
    <col min="2" max="2" width="69.85546875" customWidth="1"/>
    <col min="3" max="3" width="35.85546875" bestFit="1" customWidth="1"/>
  </cols>
  <sheetData>
    <row r="1" spans="1:3" x14ac:dyDescent="0.25">
      <c r="A1" s="91" t="s">
        <v>392</v>
      </c>
      <c r="B1" s="90"/>
    </row>
    <row r="3" spans="1:3" x14ac:dyDescent="0.25">
      <c r="A3" s="14" t="s">
        <v>14</v>
      </c>
      <c r="B3" s="15" t="s">
        <v>15</v>
      </c>
      <c r="C3" s="14" t="s">
        <v>16</v>
      </c>
    </row>
    <row r="4" spans="1:3" ht="47.25" customHeight="1" x14ac:dyDescent="0.25">
      <c r="A4" s="166" t="s">
        <v>17</v>
      </c>
      <c r="B4" s="17" t="s">
        <v>18</v>
      </c>
      <c r="C4" s="17" t="s">
        <v>200</v>
      </c>
    </row>
    <row r="5" spans="1:3" ht="46.5" customHeight="1" x14ac:dyDescent="0.25">
      <c r="A5" s="166"/>
      <c r="B5" s="17" t="s">
        <v>19</v>
      </c>
      <c r="C5" s="17" t="s">
        <v>201</v>
      </c>
    </row>
    <row r="6" spans="1:3" ht="45" x14ac:dyDescent="0.25">
      <c r="A6" s="166"/>
      <c r="B6" s="17" t="s">
        <v>20</v>
      </c>
      <c r="C6" s="17" t="s">
        <v>199</v>
      </c>
    </row>
    <row r="7" spans="1:3" ht="30" x14ac:dyDescent="0.25">
      <c r="A7" s="166"/>
      <c r="B7" s="17" t="s">
        <v>21</v>
      </c>
      <c r="C7" s="17" t="s">
        <v>198</v>
      </c>
    </row>
    <row r="8" spans="1:3" ht="30" x14ac:dyDescent="0.25">
      <c r="A8" s="166"/>
      <c r="B8" s="17" t="s">
        <v>22</v>
      </c>
      <c r="C8" s="17" t="s">
        <v>197</v>
      </c>
    </row>
    <row r="9" spans="1:3" ht="60" x14ac:dyDescent="0.25">
      <c r="A9" s="166"/>
      <c r="B9" s="17" t="s">
        <v>23</v>
      </c>
      <c r="C9" s="17" t="s">
        <v>202</v>
      </c>
    </row>
    <row r="10" spans="1:3" ht="60" x14ac:dyDescent="0.25">
      <c r="A10" s="166"/>
      <c r="B10" s="17" t="s">
        <v>24</v>
      </c>
      <c r="C10" s="17" t="s">
        <v>203</v>
      </c>
    </row>
    <row r="11" spans="1:3" x14ac:dyDescent="0.25">
      <c r="A11" s="13"/>
    </row>
    <row r="12" spans="1:3" x14ac:dyDescent="0.25">
      <c r="A12" s="13"/>
    </row>
    <row r="13" spans="1:3" x14ac:dyDescent="0.25">
      <c r="A13" s="12" t="s">
        <v>25</v>
      </c>
    </row>
    <row r="14" spans="1:3" x14ac:dyDescent="0.25">
      <c r="A14" s="12" t="s">
        <v>13</v>
      </c>
    </row>
  </sheetData>
  <mergeCells count="1">
    <mergeCell ref="A4:A10"/>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9A22-BF27-4074-8D4C-17CEB479C726}">
  <dimension ref="A1:G10"/>
  <sheetViews>
    <sheetView workbookViewId="0">
      <selection activeCell="C1" sqref="C1"/>
    </sheetView>
  </sheetViews>
  <sheetFormatPr defaultColWidth="8.85546875" defaultRowHeight="15" x14ac:dyDescent="0.25"/>
  <cols>
    <col min="1" max="1" width="21" customWidth="1"/>
    <col min="2" max="2" width="20.42578125" customWidth="1"/>
    <col min="3" max="3" width="20" customWidth="1"/>
    <col min="4" max="4" width="20.85546875" customWidth="1"/>
    <col min="5" max="5" width="20.42578125" customWidth="1"/>
    <col min="6" max="6" width="20.85546875" customWidth="1"/>
    <col min="7" max="7" width="20.28515625" customWidth="1"/>
  </cols>
  <sheetData>
    <row r="1" spans="1:7" x14ac:dyDescent="0.25">
      <c r="A1" s="91" t="s">
        <v>396</v>
      </c>
      <c r="B1" s="92"/>
      <c r="C1" s="92"/>
      <c r="D1" s="92"/>
      <c r="E1" s="92"/>
      <c r="F1" s="92"/>
      <c r="G1" s="60"/>
    </row>
    <row r="2" spans="1:7" x14ac:dyDescent="0.25">
      <c r="A2" s="24"/>
      <c r="B2" s="24"/>
      <c r="C2" s="24"/>
      <c r="D2" s="60"/>
      <c r="E2" s="60"/>
      <c r="F2" s="60"/>
      <c r="G2" s="60"/>
    </row>
    <row r="3" spans="1:7" x14ac:dyDescent="0.25">
      <c r="A3" s="178" t="s">
        <v>184</v>
      </c>
      <c r="B3" s="178" t="s">
        <v>393</v>
      </c>
      <c r="C3" s="178"/>
      <c r="D3" s="178"/>
      <c r="E3" s="178"/>
      <c r="F3" s="178"/>
      <c r="G3" s="178"/>
    </row>
    <row r="4" spans="1:7" x14ac:dyDescent="0.25">
      <c r="A4" s="178"/>
      <c r="B4" s="178" t="s">
        <v>185</v>
      </c>
      <c r="C4" s="178"/>
      <c r="D4" s="178" t="s">
        <v>186</v>
      </c>
      <c r="E4" s="178"/>
      <c r="F4" s="178" t="s">
        <v>187</v>
      </c>
      <c r="G4" s="178"/>
    </row>
    <row r="5" spans="1:7" ht="30" x14ac:dyDescent="0.25">
      <c r="A5" s="178"/>
      <c r="B5" s="63" t="s">
        <v>193</v>
      </c>
      <c r="C5" s="63" t="s">
        <v>194</v>
      </c>
      <c r="D5" s="63" t="s">
        <v>195</v>
      </c>
      <c r="E5" s="63" t="s">
        <v>194</v>
      </c>
      <c r="F5" s="63" t="s">
        <v>195</v>
      </c>
      <c r="G5" s="63" t="s">
        <v>194</v>
      </c>
    </row>
    <row r="6" spans="1:7" x14ac:dyDescent="0.25">
      <c r="A6" s="62" t="s">
        <v>188</v>
      </c>
      <c r="B6" s="120">
        <v>12.728289999999999</v>
      </c>
      <c r="C6" s="120">
        <v>19.22991</v>
      </c>
      <c r="D6" s="120">
        <v>11.182930000000001</v>
      </c>
      <c r="E6" s="120">
        <v>17.003630000000001</v>
      </c>
      <c r="F6" s="120">
        <v>5.7187650000000003</v>
      </c>
      <c r="G6" s="120">
        <v>9.4101820000000007</v>
      </c>
    </row>
    <row r="7" spans="1:7" x14ac:dyDescent="0.25">
      <c r="A7" s="61" t="s">
        <v>189</v>
      </c>
      <c r="B7" s="121">
        <v>6.4819000000000002E-2</v>
      </c>
      <c r="C7" s="121">
        <v>6.4796000000000006E-2</v>
      </c>
      <c r="D7" s="121">
        <v>0.14122000000000001</v>
      </c>
      <c r="E7" s="121">
        <v>4.3674999999999999E-2</v>
      </c>
      <c r="F7" s="121">
        <v>1.0886E-2</v>
      </c>
      <c r="G7" s="121">
        <v>1.0964E-2</v>
      </c>
    </row>
    <row r="8" spans="1:7" x14ac:dyDescent="0.25">
      <c r="A8" s="3" t="s">
        <v>190</v>
      </c>
      <c r="B8" s="121">
        <v>29.030799999999999</v>
      </c>
      <c r="C8" s="121">
        <v>4.6316050000000004</v>
      </c>
      <c r="D8" s="121">
        <v>18.010580000000001</v>
      </c>
      <c r="E8" s="121">
        <v>10.905950000000001</v>
      </c>
      <c r="F8" s="121">
        <v>7.8733199999999997</v>
      </c>
      <c r="G8" s="121">
        <v>7.1668329999999996</v>
      </c>
    </row>
    <row r="9" spans="1:7" x14ac:dyDescent="0.25">
      <c r="A9" s="3" t="s">
        <v>191</v>
      </c>
      <c r="B9" s="121">
        <v>9.8386000000000001E-2</v>
      </c>
      <c r="C9" s="121">
        <v>0</v>
      </c>
      <c r="D9" s="121">
        <v>1.0992E-2</v>
      </c>
      <c r="E9" s="121">
        <v>4.2335999999999999E-2</v>
      </c>
      <c r="F9" s="121">
        <v>1.1015E-2</v>
      </c>
      <c r="G9" s="121">
        <v>7.9710000000000007E-3</v>
      </c>
    </row>
    <row r="10" spans="1:7" x14ac:dyDescent="0.25">
      <c r="A10" s="3" t="s">
        <v>192</v>
      </c>
      <c r="B10" s="121">
        <v>8.7586829999999996</v>
      </c>
      <c r="C10" s="121">
        <v>9.6159420000000004</v>
      </c>
      <c r="D10" s="121">
        <v>7.0954620000000004</v>
      </c>
      <c r="E10" s="121">
        <v>13.39242</v>
      </c>
      <c r="F10" s="121">
        <v>3.9655</v>
      </c>
      <c r="G10" s="121">
        <v>8.3805859999999992</v>
      </c>
    </row>
  </sheetData>
  <mergeCells count="5">
    <mergeCell ref="B4:C4"/>
    <mergeCell ref="D4:E4"/>
    <mergeCell ref="F4:G4"/>
    <mergeCell ref="B3:G3"/>
    <mergeCell ref="A3:A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B78A2-B06B-4EFB-BD8A-75847B77F41C}">
  <dimension ref="A1:X27"/>
  <sheetViews>
    <sheetView zoomScale="90" zoomScaleNormal="90" workbookViewId="0"/>
  </sheetViews>
  <sheetFormatPr defaultColWidth="8.85546875" defaultRowHeight="15" x14ac:dyDescent="0.25"/>
  <cols>
    <col min="1" max="1" width="24.42578125" customWidth="1"/>
    <col min="2" max="2" width="6" bestFit="1" customWidth="1"/>
    <col min="3" max="3" width="15.85546875" bestFit="1" customWidth="1"/>
    <col min="4" max="6" width="5.42578125" bestFit="1" customWidth="1"/>
    <col min="7" max="7" width="9.7109375" bestFit="1" customWidth="1"/>
    <col min="8" max="8" width="14.140625" customWidth="1"/>
    <col min="9" max="9" width="12.7109375" customWidth="1"/>
    <col min="10" max="10" width="13.28515625" bestFit="1" customWidth="1"/>
    <col min="11" max="13" width="14" bestFit="1" customWidth="1"/>
    <col min="14" max="14" width="15.85546875" bestFit="1" customWidth="1"/>
    <col min="15" max="17" width="6.7109375" bestFit="1" customWidth="1"/>
    <col min="18" max="18" width="9.7109375" customWidth="1"/>
    <col min="19" max="20" width="13.28515625" bestFit="1" customWidth="1"/>
    <col min="21" max="21" width="13" bestFit="1" customWidth="1"/>
    <col min="22" max="24" width="14" bestFit="1" customWidth="1"/>
  </cols>
  <sheetData>
    <row r="1" spans="1:24" x14ac:dyDescent="0.25">
      <c r="A1" s="91" t="s">
        <v>394</v>
      </c>
      <c r="B1" s="90"/>
      <c r="C1" s="90"/>
      <c r="D1" s="90"/>
      <c r="E1" s="90"/>
      <c r="F1" s="90"/>
      <c r="G1" s="90"/>
      <c r="H1" s="90"/>
      <c r="I1" s="90"/>
      <c r="J1" s="90"/>
      <c r="K1" s="90"/>
    </row>
    <row r="3" spans="1:24" x14ac:dyDescent="0.25">
      <c r="A3" s="124" t="s">
        <v>102</v>
      </c>
      <c r="B3" s="203" t="s">
        <v>26</v>
      </c>
      <c r="C3" s="224" t="s">
        <v>139</v>
      </c>
      <c r="D3" s="225"/>
      <c r="E3" s="225"/>
      <c r="F3" s="225"/>
      <c r="G3" s="225"/>
      <c r="H3" s="225"/>
      <c r="I3" s="225"/>
      <c r="J3" s="225"/>
      <c r="K3" s="225"/>
      <c r="L3" s="225"/>
      <c r="M3" s="225"/>
      <c r="N3" s="226" t="s">
        <v>140</v>
      </c>
      <c r="O3" s="227"/>
      <c r="P3" s="227"/>
      <c r="Q3" s="227"/>
      <c r="R3" s="227"/>
      <c r="S3" s="227"/>
      <c r="T3" s="227"/>
      <c r="U3" s="227"/>
      <c r="V3" s="227"/>
      <c r="W3" s="227"/>
      <c r="X3" s="227"/>
    </row>
    <row r="4" spans="1:24" ht="15.75" thickBot="1" x14ac:dyDescent="0.3">
      <c r="A4" s="202"/>
      <c r="B4" s="204"/>
      <c r="C4" s="52" t="s">
        <v>28</v>
      </c>
      <c r="D4" s="33" t="s">
        <v>55</v>
      </c>
      <c r="E4" s="33" t="s">
        <v>56</v>
      </c>
      <c r="F4" s="33" t="s">
        <v>57</v>
      </c>
      <c r="G4" s="37" t="s">
        <v>27</v>
      </c>
      <c r="H4" s="34" t="s">
        <v>178</v>
      </c>
      <c r="I4" s="34" t="s">
        <v>179</v>
      </c>
      <c r="J4" s="35" t="s">
        <v>180</v>
      </c>
      <c r="K4" s="34" t="s">
        <v>181</v>
      </c>
      <c r="L4" s="53" t="s">
        <v>182</v>
      </c>
      <c r="M4" s="54" t="s">
        <v>183</v>
      </c>
      <c r="N4" s="55" t="s">
        <v>28</v>
      </c>
      <c r="O4" s="56" t="s">
        <v>55</v>
      </c>
      <c r="P4" s="56" t="s">
        <v>56</v>
      </c>
      <c r="Q4" s="56" t="s">
        <v>57</v>
      </c>
      <c r="R4" s="57" t="s">
        <v>27</v>
      </c>
      <c r="S4" s="58" t="s">
        <v>178</v>
      </c>
      <c r="T4" s="59" t="s">
        <v>179</v>
      </c>
      <c r="U4" s="59" t="s">
        <v>180</v>
      </c>
      <c r="V4" s="58" t="s">
        <v>181</v>
      </c>
      <c r="W4" s="59" t="s">
        <v>182</v>
      </c>
      <c r="X4" s="59" t="s">
        <v>183</v>
      </c>
    </row>
    <row r="5" spans="1:24" ht="15.75" thickBot="1" x14ac:dyDescent="0.3">
      <c r="A5" s="182" t="s">
        <v>115</v>
      </c>
      <c r="B5" s="190" t="s">
        <v>29</v>
      </c>
      <c r="C5" s="191" t="s">
        <v>33</v>
      </c>
      <c r="D5" s="161" t="s">
        <v>39</v>
      </c>
      <c r="E5" s="192" t="s">
        <v>40</v>
      </c>
      <c r="F5" s="161" t="s">
        <v>41</v>
      </c>
      <c r="G5" s="183" t="s">
        <v>42</v>
      </c>
      <c r="H5" s="153">
        <v>5.0399999999999996E-7</v>
      </c>
      <c r="I5" s="153">
        <v>5.0699999999999997E-6</v>
      </c>
      <c r="J5" s="194">
        <v>5.2499999999999995E-7</v>
      </c>
      <c r="K5" s="153">
        <f>LOG(H5,2)</f>
        <v>-20.920072930486345</v>
      </c>
      <c r="L5" s="153">
        <f>LOG(I5,2)</f>
        <v>-17.589582822095558</v>
      </c>
      <c r="M5" s="194">
        <f>LOG(J5,2)</f>
        <v>-20.861179241432776</v>
      </c>
      <c r="N5" s="205" t="s">
        <v>135</v>
      </c>
      <c r="O5" s="161" t="s">
        <v>12</v>
      </c>
      <c r="P5" s="192" t="s">
        <v>12</v>
      </c>
      <c r="Q5" s="161">
        <v>37.840000000000003</v>
      </c>
      <c r="R5" s="183">
        <f>AVERAGE(O5,P5,Q5)</f>
        <v>37.840000000000003</v>
      </c>
      <c r="S5" s="153" t="s">
        <v>12</v>
      </c>
      <c r="T5" s="153" t="s">
        <v>12</v>
      </c>
      <c r="U5" s="153">
        <f>2^(R11-Q5)</f>
        <v>3.8910602807447644E-7</v>
      </c>
      <c r="V5" s="153" t="s">
        <v>12</v>
      </c>
      <c r="W5" s="153" t="s">
        <v>12</v>
      </c>
      <c r="X5" s="153">
        <f>LOG(U5,2)</f>
        <v>-21.293333333333337</v>
      </c>
    </row>
    <row r="6" spans="1:24" ht="15.75" thickBot="1" x14ac:dyDescent="0.3">
      <c r="A6" s="182"/>
      <c r="B6" s="186"/>
      <c r="C6" s="188"/>
      <c r="D6" s="162"/>
      <c r="E6" s="162"/>
      <c r="F6" s="162"/>
      <c r="G6" s="184"/>
      <c r="H6" s="153"/>
      <c r="I6" s="153"/>
      <c r="J6" s="194"/>
      <c r="K6" s="153"/>
      <c r="L6" s="153"/>
      <c r="M6" s="194"/>
      <c r="N6" s="206"/>
      <c r="O6" s="162"/>
      <c r="P6" s="162"/>
      <c r="Q6" s="162"/>
      <c r="R6" s="207"/>
      <c r="S6" s="153"/>
      <c r="T6" s="153"/>
      <c r="U6" s="153"/>
      <c r="V6" s="153"/>
      <c r="W6" s="153"/>
      <c r="X6" s="153"/>
    </row>
    <row r="7" spans="1:24" ht="15.75" thickBot="1" x14ac:dyDescent="0.3">
      <c r="A7" s="182"/>
      <c r="B7" s="185" t="s">
        <v>30</v>
      </c>
      <c r="C7" s="187" t="s">
        <v>33</v>
      </c>
      <c r="D7" s="163" t="s">
        <v>43</v>
      </c>
      <c r="E7" s="163" t="s">
        <v>44</v>
      </c>
      <c r="F7" s="163" t="s">
        <v>45</v>
      </c>
      <c r="G7" s="189" t="s">
        <v>46</v>
      </c>
      <c r="H7" s="153">
        <f>2^(12.4-17.2)</f>
        <v>3.5896823593657375E-2</v>
      </c>
      <c r="I7" s="153">
        <f>2^(12.4-16.19)</f>
        <v>7.2293011494080434E-2</v>
      </c>
      <c r="J7" s="194">
        <f>2^(12.4-16.1)</f>
        <v>7.6946525834057214E-2</v>
      </c>
      <c r="K7" s="153">
        <f t="shared" ref="K7" si="0">LOG(H7,2)</f>
        <v>-4.7999999999999989</v>
      </c>
      <c r="L7" s="153">
        <f t="shared" ref="L7" si="1">LOG(I7,2)</f>
        <v>-3.7900000000000009</v>
      </c>
      <c r="M7" s="194">
        <f t="shared" ref="M7" si="2">LOG(J7,2)</f>
        <v>-3.7000000000000011</v>
      </c>
      <c r="N7" s="208" t="s">
        <v>135</v>
      </c>
      <c r="O7" s="163">
        <v>22.7</v>
      </c>
      <c r="P7" s="163">
        <v>21.92</v>
      </c>
      <c r="Q7" s="163">
        <v>22.38</v>
      </c>
      <c r="R7" s="189">
        <f t="shared" ref="R7" si="3">AVERAGE(O7,P7,Q7)</f>
        <v>22.333333333333332</v>
      </c>
      <c r="S7" s="153">
        <f>2^(R11-O7)</f>
        <v>1.4049539619346667E-2</v>
      </c>
      <c r="T7" s="153">
        <f>2^(R11-P7)</f>
        <v>2.4124898230067728E-2</v>
      </c>
      <c r="U7" s="153">
        <f>2^(R11-Q7)</f>
        <v>1.7538469504833964E-2</v>
      </c>
      <c r="V7" s="153">
        <f t="shared" ref="V7" si="4">LOG(S7,2)</f>
        <v>-6.1533333333333324</v>
      </c>
      <c r="W7" s="153">
        <f t="shared" ref="W7" si="5">LOG(T7,2)</f>
        <v>-5.3733333333333348</v>
      </c>
      <c r="X7" s="153">
        <f t="shared" ref="X7" si="6">LOG(U7,2)</f>
        <v>-5.8333333333333321</v>
      </c>
    </row>
    <row r="8" spans="1:24" ht="15.75" thickBot="1" x14ac:dyDescent="0.3">
      <c r="A8" s="182"/>
      <c r="B8" s="186"/>
      <c r="C8" s="188"/>
      <c r="D8" s="162"/>
      <c r="E8" s="162"/>
      <c r="F8" s="162"/>
      <c r="G8" s="184"/>
      <c r="H8" s="153"/>
      <c r="I8" s="153"/>
      <c r="J8" s="194"/>
      <c r="K8" s="153"/>
      <c r="L8" s="153"/>
      <c r="M8" s="194"/>
      <c r="N8" s="206"/>
      <c r="O8" s="162"/>
      <c r="P8" s="162"/>
      <c r="Q8" s="162"/>
      <c r="R8" s="184"/>
      <c r="S8" s="153"/>
      <c r="T8" s="153"/>
      <c r="U8" s="153"/>
      <c r="V8" s="153"/>
      <c r="W8" s="153"/>
      <c r="X8" s="153"/>
    </row>
    <row r="9" spans="1:24" ht="15.75" thickBot="1" x14ac:dyDescent="0.3">
      <c r="A9" s="182"/>
      <c r="B9" s="185" t="s">
        <v>31</v>
      </c>
      <c r="C9" s="187" t="s">
        <v>33</v>
      </c>
      <c r="D9" s="163" t="s">
        <v>47</v>
      </c>
      <c r="E9" s="163" t="s">
        <v>48</v>
      </c>
      <c r="F9" s="163" t="s">
        <v>49</v>
      </c>
      <c r="G9" s="189" t="s">
        <v>50</v>
      </c>
      <c r="H9" s="153">
        <f>2^(12.4-14.69)</f>
        <v>0.20447551463944544</v>
      </c>
      <c r="I9" s="153">
        <f>2^(12.4-14.56)</f>
        <v>0.22375626773199309</v>
      </c>
      <c r="J9" s="194">
        <f>2^(12.4-14.38)</f>
        <v>0.25348986994750722</v>
      </c>
      <c r="K9" s="153">
        <f t="shared" ref="K9" si="7">LOG(H9,2)</f>
        <v>-2.2899999999999991</v>
      </c>
      <c r="L9" s="153">
        <f t="shared" ref="L9" si="8">LOG(I9,2)</f>
        <v>-2.16</v>
      </c>
      <c r="M9" s="194">
        <f t="shared" ref="M9" si="9">LOG(J9,2)</f>
        <v>-1.9800000000000004</v>
      </c>
      <c r="N9" s="208" t="s">
        <v>135</v>
      </c>
      <c r="O9" s="163">
        <v>20.02</v>
      </c>
      <c r="P9" s="163">
        <v>20.260000000000002</v>
      </c>
      <c r="Q9" s="163">
        <v>20.51</v>
      </c>
      <c r="R9" s="189">
        <f t="shared" ref="R9" si="10">AVERAGE(O9,P9,Q9)</f>
        <v>20.263333333333335</v>
      </c>
      <c r="S9" s="153">
        <f>2^(R11-O9)</f>
        <v>9.0037303864484622E-2</v>
      </c>
      <c r="T9" s="153">
        <f>2^(R11-P9)</f>
        <v>7.6238664985012694E-2</v>
      </c>
      <c r="U9" s="153">
        <f>2^(R11-Q9)</f>
        <v>6.4108820089626053E-2</v>
      </c>
      <c r="V9" s="153">
        <f t="shared" ref="V9" si="11">LOG(S9,2)</f>
        <v>-3.4733333333333323</v>
      </c>
      <c r="W9" s="153">
        <f t="shared" ref="W9" si="12">LOG(T9,2)</f>
        <v>-3.7133333333333347</v>
      </c>
      <c r="X9" s="153">
        <f t="shared" ref="X9" si="13">LOG(U9,2)</f>
        <v>-3.9633333333333347</v>
      </c>
    </row>
    <row r="10" spans="1:24" ht="15.75" thickBot="1" x14ac:dyDescent="0.3">
      <c r="A10" s="182"/>
      <c r="B10" s="196"/>
      <c r="C10" s="197"/>
      <c r="D10" s="192"/>
      <c r="E10" s="192"/>
      <c r="F10" s="192"/>
      <c r="G10" s="184"/>
      <c r="H10" s="153"/>
      <c r="I10" s="153"/>
      <c r="J10" s="194"/>
      <c r="K10" s="153"/>
      <c r="L10" s="153"/>
      <c r="M10" s="194"/>
      <c r="N10" s="206"/>
      <c r="O10" s="192"/>
      <c r="P10" s="192"/>
      <c r="Q10" s="192"/>
      <c r="R10" s="184"/>
      <c r="S10" s="153"/>
      <c r="T10" s="153"/>
      <c r="U10" s="153"/>
      <c r="V10" s="153"/>
      <c r="W10" s="153"/>
      <c r="X10" s="153"/>
    </row>
    <row r="11" spans="1:24" ht="15.75" thickBot="1" x14ac:dyDescent="0.3">
      <c r="A11" s="182"/>
      <c r="B11" s="193" t="s">
        <v>32</v>
      </c>
      <c r="C11" s="153" t="s">
        <v>33</v>
      </c>
      <c r="D11" s="153" t="s">
        <v>51</v>
      </c>
      <c r="E11" s="153" t="s">
        <v>52</v>
      </c>
      <c r="F11" s="153" t="s">
        <v>53</v>
      </c>
      <c r="G11" s="194" t="s">
        <v>54</v>
      </c>
      <c r="H11" s="153">
        <v>1</v>
      </c>
      <c r="I11" s="153">
        <v>1</v>
      </c>
      <c r="J11" s="194">
        <v>1</v>
      </c>
      <c r="K11" s="153" t="s">
        <v>12</v>
      </c>
      <c r="L11" s="153" t="s">
        <v>12</v>
      </c>
      <c r="M11" s="194" t="s">
        <v>12</v>
      </c>
      <c r="N11" s="208" t="s">
        <v>135</v>
      </c>
      <c r="O11" s="153">
        <v>16.399999999999999</v>
      </c>
      <c r="P11" s="153">
        <v>16.73</v>
      </c>
      <c r="Q11" s="153">
        <v>16.510000000000002</v>
      </c>
      <c r="R11" s="163">
        <f t="shared" ref="R11" si="14">AVERAGE(O11,P11,Q11)</f>
        <v>16.546666666666667</v>
      </c>
      <c r="S11" s="180">
        <v>1</v>
      </c>
      <c r="T11" s="153">
        <v>1</v>
      </c>
      <c r="U11" s="153">
        <v>1</v>
      </c>
      <c r="V11" s="153" t="s">
        <v>12</v>
      </c>
      <c r="W11" s="153" t="s">
        <v>12</v>
      </c>
      <c r="X11" s="153" t="s">
        <v>12</v>
      </c>
    </row>
    <row r="12" spans="1:24" ht="15.75" thickBot="1" x14ac:dyDescent="0.3">
      <c r="A12" s="182"/>
      <c r="B12" s="185"/>
      <c r="C12" s="154"/>
      <c r="D12" s="154"/>
      <c r="E12" s="154"/>
      <c r="F12" s="154"/>
      <c r="G12" s="195"/>
      <c r="H12" s="154"/>
      <c r="I12" s="154"/>
      <c r="J12" s="195"/>
      <c r="K12" s="154"/>
      <c r="L12" s="154"/>
      <c r="M12" s="195"/>
      <c r="N12" s="215"/>
      <c r="O12" s="154"/>
      <c r="P12" s="154"/>
      <c r="Q12" s="154"/>
      <c r="R12" s="164"/>
      <c r="S12" s="181"/>
      <c r="T12" s="154"/>
      <c r="U12" s="154"/>
      <c r="V12" s="154"/>
      <c r="W12" s="154"/>
      <c r="X12" s="154"/>
    </row>
    <row r="13" spans="1:24" ht="15.75" thickBot="1" x14ac:dyDescent="0.3">
      <c r="A13" s="198" t="s">
        <v>352</v>
      </c>
      <c r="B13" s="190" t="s">
        <v>30</v>
      </c>
      <c r="C13" s="191" t="s">
        <v>114</v>
      </c>
      <c r="D13" s="161" t="s">
        <v>106</v>
      </c>
      <c r="E13" s="192" t="s">
        <v>107</v>
      </c>
      <c r="F13" s="192" t="s">
        <v>108</v>
      </c>
      <c r="G13" s="183" t="s">
        <v>112</v>
      </c>
      <c r="H13" s="168">
        <f>2^(12.74-23.14)</f>
        <v>7.4009597974140538E-4</v>
      </c>
      <c r="I13" s="162">
        <f>2^(12.74-23.32)</f>
        <v>6.5328493886040659E-4</v>
      </c>
      <c r="J13" s="184">
        <f>2^(12.74-23.21)</f>
        <v>7.0504355250121874E-4</v>
      </c>
      <c r="K13" s="162">
        <f t="shared" ref="K13" si="15">LOG(H13,2)</f>
        <v>-10.4</v>
      </c>
      <c r="L13" s="162">
        <f t="shared" ref="L13" si="16">LOG(I13,2)</f>
        <v>-10.58</v>
      </c>
      <c r="M13" s="221">
        <f t="shared" ref="M13" si="17">LOG(J13,2)</f>
        <v>-10.47</v>
      </c>
      <c r="N13" s="197" t="s">
        <v>136</v>
      </c>
      <c r="O13" s="209">
        <v>25.55</v>
      </c>
      <c r="P13" s="209">
        <v>25.46</v>
      </c>
      <c r="Q13" s="209">
        <v>25.51</v>
      </c>
      <c r="R13" s="207">
        <f t="shared" ref="R13" si="18">AVERAGE(O13,P13,Q13)</f>
        <v>25.506666666666671</v>
      </c>
      <c r="S13" s="211">
        <f>2^(R15-O13)</f>
        <v>2.6964209002547617E-4</v>
      </c>
      <c r="T13" s="211">
        <f>2^(R15-P13)</f>
        <v>2.8699900055752177E-4</v>
      </c>
      <c r="U13" s="211">
        <f>2^(R15-Q13)</f>
        <v>2.7722276100363216E-4</v>
      </c>
      <c r="V13" s="162">
        <f t="shared" ref="V13" si="19">LOG(S13,2)</f>
        <v>-11.856666666666669</v>
      </c>
      <c r="W13" s="162">
        <f t="shared" ref="W13" si="20">LOG(T13,2)</f>
        <v>-11.766666666666666</v>
      </c>
      <c r="X13" s="162">
        <f t="shared" ref="X13" si="21">LOG(U13,2)</f>
        <v>-11.816666666666666</v>
      </c>
    </row>
    <row r="14" spans="1:24" ht="15.75" thickBot="1" x14ac:dyDescent="0.3">
      <c r="A14" s="198"/>
      <c r="B14" s="186"/>
      <c r="C14" s="188"/>
      <c r="D14" s="162"/>
      <c r="E14" s="162"/>
      <c r="F14" s="162"/>
      <c r="G14" s="184"/>
      <c r="H14" s="153"/>
      <c r="I14" s="153"/>
      <c r="J14" s="194"/>
      <c r="K14" s="153"/>
      <c r="L14" s="153"/>
      <c r="M14" s="222"/>
      <c r="N14" s="188"/>
      <c r="O14" s="210"/>
      <c r="P14" s="210"/>
      <c r="Q14" s="210"/>
      <c r="R14" s="207"/>
      <c r="S14" s="212"/>
      <c r="T14" s="212"/>
      <c r="U14" s="212"/>
      <c r="V14" s="153"/>
      <c r="W14" s="153"/>
      <c r="X14" s="153"/>
    </row>
    <row r="15" spans="1:24" ht="15.75" thickBot="1" x14ac:dyDescent="0.3">
      <c r="A15" s="198"/>
      <c r="B15" s="193" t="s">
        <v>32</v>
      </c>
      <c r="C15" s="180" t="s">
        <v>114</v>
      </c>
      <c r="D15" s="153" t="s">
        <v>109</v>
      </c>
      <c r="E15" s="153" t="s">
        <v>110</v>
      </c>
      <c r="F15" s="153" t="s">
        <v>111</v>
      </c>
      <c r="G15" s="194" t="s">
        <v>113</v>
      </c>
      <c r="H15" s="153">
        <v>1</v>
      </c>
      <c r="I15" s="153">
        <v>1</v>
      </c>
      <c r="J15" s="194">
        <v>1</v>
      </c>
      <c r="K15" s="153" t="s">
        <v>12</v>
      </c>
      <c r="L15" s="153" t="s">
        <v>12</v>
      </c>
      <c r="M15" s="194" t="s">
        <v>12</v>
      </c>
      <c r="N15" s="213" t="s">
        <v>136</v>
      </c>
      <c r="O15" s="153">
        <v>13.56</v>
      </c>
      <c r="P15" s="153">
        <v>13.83</v>
      </c>
      <c r="Q15" s="153">
        <v>13.69</v>
      </c>
      <c r="R15" s="163">
        <f t="shared" ref="R15" si="22">AVERAGE(O15,P15,Q15)</f>
        <v>13.693333333333333</v>
      </c>
      <c r="S15" s="180">
        <v>1</v>
      </c>
      <c r="T15" s="153">
        <v>1</v>
      </c>
      <c r="U15" s="153">
        <v>1</v>
      </c>
      <c r="V15" s="153" t="s">
        <v>12</v>
      </c>
      <c r="W15" s="153" t="s">
        <v>12</v>
      </c>
      <c r="X15" s="153" t="s">
        <v>12</v>
      </c>
    </row>
    <row r="16" spans="1:24" ht="15.75" thickBot="1" x14ac:dyDescent="0.3">
      <c r="A16" s="198"/>
      <c r="B16" s="185"/>
      <c r="C16" s="181"/>
      <c r="D16" s="163"/>
      <c r="E16" s="163"/>
      <c r="F16" s="163"/>
      <c r="G16" s="195"/>
      <c r="H16" s="154"/>
      <c r="I16" s="154"/>
      <c r="J16" s="195"/>
      <c r="K16" s="154"/>
      <c r="L16" s="154"/>
      <c r="M16" s="195"/>
      <c r="N16" s="214"/>
      <c r="O16" s="154"/>
      <c r="P16" s="154"/>
      <c r="Q16" s="154"/>
      <c r="R16" s="164"/>
      <c r="S16" s="181"/>
      <c r="T16" s="154"/>
      <c r="U16" s="154"/>
      <c r="V16" s="154"/>
      <c r="W16" s="154"/>
      <c r="X16" s="154"/>
    </row>
    <row r="17" spans="1:24" ht="15" customHeight="1" thickBot="1" x14ac:dyDescent="0.3">
      <c r="A17" s="199" t="s">
        <v>319</v>
      </c>
      <c r="B17" s="190" t="s">
        <v>29</v>
      </c>
      <c r="C17" s="191" t="s">
        <v>125</v>
      </c>
      <c r="D17" s="161" t="s">
        <v>116</v>
      </c>
      <c r="E17" s="161" t="s">
        <v>118</v>
      </c>
      <c r="F17" s="161" t="s">
        <v>117</v>
      </c>
      <c r="G17" s="161" t="s">
        <v>134</v>
      </c>
      <c r="H17" s="179">
        <f>2^(13.82-30.59)</f>
        <v>8.9480205477285693E-6</v>
      </c>
      <c r="I17" s="168">
        <f>2^(13.82-34.92)</f>
        <v>4.449048001941712E-7</v>
      </c>
      <c r="J17" s="184">
        <f>2^(13.82-30.89)</f>
        <v>7.2680511325373714E-6</v>
      </c>
      <c r="K17" s="162">
        <f t="shared" ref="K17:K23" si="23">LOG(H17,2)</f>
        <v>-16.77</v>
      </c>
      <c r="L17" s="162">
        <f t="shared" ref="L17" si="24">LOG(I17,2)</f>
        <v>-21.1</v>
      </c>
      <c r="M17" s="221">
        <f t="shared" ref="M17" si="25">LOG(J17,2)</f>
        <v>-17.07</v>
      </c>
      <c r="N17" s="197" t="s">
        <v>137</v>
      </c>
      <c r="O17" s="192" t="s">
        <v>12</v>
      </c>
      <c r="P17" s="192" t="s">
        <v>12</v>
      </c>
      <c r="Q17" s="192" t="s">
        <v>12</v>
      </c>
      <c r="R17" s="192" t="s">
        <v>12</v>
      </c>
      <c r="S17" s="188" t="s">
        <v>12</v>
      </c>
      <c r="T17" s="162" t="s">
        <v>12</v>
      </c>
      <c r="U17" s="162" t="s">
        <v>12</v>
      </c>
      <c r="V17" s="162" t="s">
        <v>12</v>
      </c>
      <c r="W17" s="162" t="s">
        <v>12</v>
      </c>
      <c r="X17" s="162" t="s">
        <v>12</v>
      </c>
    </row>
    <row r="18" spans="1:24" ht="15.75" thickBot="1" x14ac:dyDescent="0.3">
      <c r="A18" s="199"/>
      <c r="B18" s="186"/>
      <c r="C18" s="188"/>
      <c r="D18" s="162"/>
      <c r="E18" s="162"/>
      <c r="F18" s="162"/>
      <c r="G18" s="162"/>
      <c r="H18" s="180"/>
      <c r="I18" s="153"/>
      <c r="J18" s="194"/>
      <c r="K18" s="153"/>
      <c r="L18" s="153"/>
      <c r="M18" s="222"/>
      <c r="N18" s="188"/>
      <c r="O18" s="162"/>
      <c r="P18" s="162"/>
      <c r="Q18" s="162"/>
      <c r="R18" s="162"/>
      <c r="S18" s="180"/>
      <c r="T18" s="153"/>
      <c r="U18" s="153"/>
      <c r="V18" s="153"/>
      <c r="W18" s="153"/>
      <c r="X18" s="153"/>
    </row>
    <row r="19" spans="1:24" ht="15.75" thickBot="1" x14ac:dyDescent="0.3">
      <c r="A19" s="199"/>
      <c r="B19" s="185" t="s">
        <v>30</v>
      </c>
      <c r="C19" s="187" t="s">
        <v>125</v>
      </c>
      <c r="D19" s="163" t="s">
        <v>119</v>
      </c>
      <c r="E19" s="163" t="s">
        <v>120</v>
      </c>
      <c r="F19" s="163" t="s">
        <v>121</v>
      </c>
      <c r="G19" s="163" t="s">
        <v>131</v>
      </c>
      <c r="H19" s="180">
        <f>2^(13.82-27.17)</f>
        <v>9.5774426012786877E-5</v>
      </c>
      <c r="I19" s="153">
        <f>2^(13.82-27.5)</f>
        <v>7.6192050103858161E-5</v>
      </c>
      <c r="J19" s="194">
        <f>2^(13.82-27.14)</f>
        <v>9.7786850291702E-5</v>
      </c>
      <c r="K19" s="153">
        <f t="shared" ref="K19" si="26">LOG(H19,2)</f>
        <v>-13.350000000000001</v>
      </c>
      <c r="L19" s="153">
        <f t="shared" ref="L19" si="27">LOG(I19,2)</f>
        <v>-13.68</v>
      </c>
      <c r="M19" s="194">
        <f t="shared" ref="M19" si="28">LOG(J19,2)</f>
        <v>-13.319999999999999</v>
      </c>
      <c r="N19" s="208" t="s">
        <v>137</v>
      </c>
      <c r="O19" s="163">
        <v>32.15</v>
      </c>
      <c r="P19" s="163">
        <v>31.78</v>
      </c>
      <c r="Q19" s="163">
        <v>31.28</v>
      </c>
      <c r="R19" s="163">
        <f t="shared" ref="R19" si="29">AVERAGE(O19,P19,Q19)</f>
        <v>31.736666666666668</v>
      </c>
      <c r="S19" s="180">
        <f>2^(R21-O19)</f>
        <v>2.6751883585084072E-5</v>
      </c>
      <c r="T19" s="153">
        <f>2^(R21-P19)</f>
        <v>3.4572872476068009E-5</v>
      </c>
      <c r="U19" s="153">
        <f>2^(R21-Q19)</f>
        <v>4.889342514585083E-5</v>
      </c>
      <c r="V19" s="153">
        <f t="shared" ref="V19" si="30">LOG(S19,2)</f>
        <v>-15.190000000000001</v>
      </c>
      <c r="W19" s="153">
        <f t="shared" ref="W19" si="31">LOG(T19,2)</f>
        <v>-14.820000000000004</v>
      </c>
      <c r="X19" s="153">
        <f t="shared" ref="X19" si="32">LOG(U19,2)</f>
        <v>-14.320000000000004</v>
      </c>
    </row>
    <row r="20" spans="1:24" ht="15.75" thickBot="1" x14ac:dyDescent="0.3">
      <c r="A20" s="199"/>
      <c r="B20" s="186"/>
      <c r="C20" s="188"/>
      <c r="D20" s="162"/>
      <c r="E20" s="162"/>
      <c r="F20" s="162"/>
      <c r="G20" s="162"/>
      <c r="H20" s="180"/>
      <c r="I20" s="153"/>
      <c r="J20" s="194"/>
      <c r="K20" s="153"/>
      <c r="L20" s="153"/>
      <c r="M20" s="194"/>
      <c r="N20" s="206"/>
      <c r="O20" s="162"/>
      <c r="P20" s="162"/>
      <c r="Q20" s="162"/>
      <c r="R20" s="162"/>
      <c r="S20" s="180"/>
      <c r="T20" s="153"/>
      <c r="U20" s="153"/>
      <c r="V20" s="153"/>
      <c r="W20" s="153"/>
      <c r="X20" s="153"/>
    </row>
    <row r="21" spans="1:24" ht="15.75" thickBot="1" x14ac:dyDescent="0.3">
      <c r="A21" s="199"/>
      <c r="B21" s="193" t="s">
        <v>32</v>
      </c>
      <c r="C21" s="180" t="s">
        <v>125</v>
      </c>
      <c r="D21" s="153" t="s">
        <v>122</v>
      </c>
      <c r="E21" s="153" t="s">
        <v>122</v>
      </c>
      <c r="F21" s="153" t="s">
        <v>123</v>
      </c>
      <c r="G21" s="153" t="s">
        <v>133</v>
      </c>
      <c r="H21" s="180">
        <v>1</v>
      </c>
      <c r="I21" s="153">
        <v>1</v>
      </c>
      <c r="J21" s="194">
        <v>1</v>
      </c>
      <c r="K21" s="153" t="s">
        <v>12</v>
      </c>
      <c r="L21" s="153" t="s">
        <v>12</v>
      </c>
      <c r="M21" s="222" t="s">
        <v>12</v>
      </c>
      <c r="N21" s="187" t="s">
        <v>137</v>
      </c>
      <c r="O21" s="153">
        <v>16.670000000000002</v>
      </c>
      <c r="P21" s="153">
        <v>17.13</v>
      </c>
      <c r="Q21" s="153">
        <v>17.079999999999998</v>
      </c>
      <c r="R21" s="163">
        <f t="shared" ref="R21" si="33">AVERAGE(O21,P21,Q21)</f>
        <v>16.959999999999997</v>
      </c>
      <c r="S21" s="180">
        <v>1</v>
      </c>
      <c r="T21" s="153">
        <v>1</v>
      </c>
      <c r="U21" s="153">
        <v>1</v>
      </c>
      <c r="V21" s="153" t="s">
        <v>12</v>
      </c>
      <c r="W21" s="153" t="s">
        <v>12</v>
      </c>
      <c r="X21" s="153" t="s">
        <v>12</v>
      </c>
    </row>
    <row r="22" spans="1:24" ht="15.75" thickBot="1" x14ac:dyDescent="0.3">
      <c r="A22" s="200"/>
      <c r="B22" s="201"/>
      <c r="C22" s="181"/>
      <c r="D22" s="163"/>
      <c r="E22" s="163"/>
      <c r="F22" s="154"/>
      <c r="G22" s="154"/>
      <c r="H22" s="181"/>
      <c r="I22" s="154"/>
      <c r="J22" s="195"/>
      <c r="K22" s="154"/>
      <c r="L22" s="154"/>
      <c r="M22" s="223"/>
      <c r="N22" s="220"/>
      <c r="O22" s="154"/>
      <c r="P22" s="154"/>
      <c r="Q22" s="154"/>
      <c r="R22" s="164"/>
      <c r="S22" s="181"/>
      <c r="T22" s="154"/>
      <c r="U22" s="154"/>
      <c r="V22" s="154"/>
      <c r="W22" s="154"/>
      <c r="X22" s="154"/>
    </row>
    <row r="23" spans="1:24" ht="15.75" thickBot="1" x14ac:dyDescent="0.3">
      <c r="A23" s="199" t="s">
        <v>320</v>
      </c>
      <c r="B23" s="190" t="s">
        <v>31</v>
      </c>
      <c r="C23" s="191" t="s">
        <v>124</v>
      </c>
      <c r="D23" s="161" t="s">
        <v>126</v>
      </c>
      <c r="E23" s="161" t="s">
        <v>106</v>
      </c>
      <c r="F23" s="192" t="s">
        <v>127</v>
      </c>
      <c r="G23" s="183" t="s">
        <v>132</v>
      </c>
      <c r="H23" s="168">
        <f>2^(13.33-22.98)</f>
        <v>1.2446881126164664E-3</v>
      </c>
      <c r="I23" s="168">
        <f>2^(13.33-23.14)</f>
        <v>1.1140270662777572E-3</v>
      </c>
      <c r="J23" s="184">
        <f>2^(13.33-22.85)</f>
        <v>1.3620543616703173E-3</v>
      </c>
      <c r="K23" s="162">
        <f t="shared" si="23"/>
        <v>-9.65</v>
      </c>
      <c r="L23" s="162">
        <f t="shared" ref="L23" si="34">LOG(I23,2)</f>
        <v>-9.81</v>
      </c>
      <c r="M23" s="221">
        <f t="shared" ref="M23" si="35">LOG(J23,2)</f>
        <v>-9.5200000000000014</v>
      </c>
      <c r="N23" s="197" t="s">
        <v>138</v>
      </c>
      <c r="O23" s="209">
        <v>24.47</v>
      </c>
      <c r="P23" s="209">
        <v>24.75</v>
      </c>
      <c r="Q23" s="209">
        <v>24.01</v>
      </c>
      <c r="R23" s="192">
        <f t="shared" ref="R23" si="36">AVERAGE(O23,P23,Q23)</f>
        <v>24.41</v>
      </c>
      <c r="S23" s="216">
        <f>2^(R25-O23)</f>
        <v>8.8216328202263912E-4</v>
      </c>
      <c r="T23" s="218">
        <f>2^(R25-P23)</f>
        <v>7.26541754837126E-4</v>
      </c>
      <c r="U23" s="218">
        <f>2^(R25-Q23)</f>
        <v>1.2134524848495423E-3</v>
      </c>
      <c r="V23" s="162">
        <f t="shared" ref="V23" si="37">LOG(S23,2)</f>
        <v>-10.146666666666667</v>
      </c>
      <c r="W23" s="162">
        <f t="shared" ref="W23" si="38">LOG(T23,2)</f>
        <v>-10.426666666666668</v>
      </c>
      <c r="X23" s="162">
        <f t="shared" ref="X23" si="39">LOG(U23,2)</f>
        <v>-9.6866666666666692</v>
      </c>
    </row>
    <row r="24" spans="1:24" ht="15.75" thickBot="1" x14ac:dyDescent="0.3">
      <c r="A24" s="199"/>
      <c r="B24" s="186"/>
      <c r="C24" s="188"/>
      <c r="D24" s="162"/>
      <c r="E24" s="162"/>
      <c r="F24" s="192"/>
      <c r="G24" s="184"/>
      <c r="H24" s="153"/>
      <c r="I24" s="153"/>
      <c r="J24" s="194"/>
      <c r="K24" s="153"/>
      <c r="L24" s="153"/>
      <c r="M24" s="222"/>
      <c r="N24" s="188"/>
      <c r="O24" s="210"/>
      <c r="P24" s="210"/>
      <c r="Q24" s="209"/>
      <c r="R24" s="162"/>
      <c r="S24" s="217"/>
      <c r="T24" s="219"/>
      <c r="U24" s="219"/>
      <c r="V24" s="153"/>
      <c r="W24" s="153"/>
      <c r="X24" s="153"/>
    </row>
    <row r="25" spans="1:24" ht="15.75" thickBot="1" x14ac:dyDescent="0.3">
      <c r="A25" s="199"/>
      <c r="B25" s="193" t="s">
        <v>32</v>
      </c>
      <c r="C25" s="180" t="s">
        <v>124</v>
      </c>
      <c r="D25" s="153" t="s">
        <v>128</v>
      </c>
      <c r="E25" s="153" t="s">
        <v>129</v>
      </c>
      <c r="F25" s="153" t="s">
        <v>130</v>
      </c>
      <c r="G25" s="194" t="s">
        <v>129</v>
      </c>
      <c r="H25" s="153">
        <v>1</v>
      </c>
      <c r="I25" s="153">
        <v>1</v>
      </c>
      <c r="J25" s="194">
        <v>1</v>
      </c>
      <c r="K25" s="153" t="s">
        <v>12</v>
      </c>
      <c r="L25" s="153" t="s">
        <v>12</v>
      </c>
      <c r="M25" s="222" t="s">
        <v>12</v>
      </c>
      <c r="N25" s="180" t="s">
        <v>138</v>
      </c>
      <c r="O25" s="153">
        <v>14.49</v>
      </c>
      <c r="P25" s="153">
        <v>14.41</v>
      </c>
      <c r="Q25" s="153">
        <v>14.07</v>
      </c>
      <c r="R25" s="163">
        <f t="shared" ref="R25" si="40">AVERAGE(O25,P25,Q25)</f>
        <v>14.323333333333332</v>
      </c>
      <c r="S25" s="180">
        <v>1</v>
      </c>
      <c r="T25" s="153">
        <v>1</v>
      </c>
      <c r="U25" s="153">
        <v>1</v>
      </c>
      <c r="V25" s="153" t="s">
        <v>12</v>
      </c>
      <c r="W25" s="153" t="s">
        <v>12</v>
      </c>
      <c r="X25" s="153" t="s">
        <v>12</v>
      </c>
    </row>
    <row r="26" spans="1:24" ht="15.75" thickBot="1" x14ac:dyDescent="0.3">
      <c r="A26" s="200"/>
      <c r="B26" s="201"/>
      <c r="C26" s="181"/>
      <c r="D26" s="154"/>
      <c r="E26" s="154"/>
      <c r="F26" s="154"/>
      <c r="G26" s="195"/>
      <c r="H26" s="154"/>
      <c r="I26" s="154"/>
      <c r="J26" s="195"/>
      <c r="K26" s="154"/>
      <c r="L26" s="154"/>
      <c r="M26" s="223"/>
      <c r="N26" s="181"/>
      <c r="O26" s="154"/>
      <c r="P26" s="154"/>
      <c r="Q26" s="154"/>
      <c r="R26" s="164"/>
      <c r="S26" s="181"/>
      <c r="T26" s="154"/>
      <c r="U26" s="154"/>
      <c r="V26" s="154"/>
      <c r="W26" s="154"/>
      <c r="X26" s="154"/>
    </row>
    <row r="27" spans="1:24" x14ac:dyDescent="0.25">
      <c r="A27" s="28"/>
      <c r="B27" s="28"/>
      <c r="H27" s="28"/>
    </row>
  </sheetData>
  <mergeCells count="261">
    <mergeCell ref="N3:X3"/>
    <mergeCell ref="V21:V22"/>
    <mergeCell ref="W21:W22"/>
    <mergeCell ref="X21:X22"/>
    <mergeCell ref="V23:V24"/>
    <mergeCell ref="W23:W24"/>
    <mergeCell ref="X23:X24"/>
    <mergeCell ref="V25:V26"/>
    <mergeCell ref="W25:W26"/>
    <mergeCell ref="X25:X26"/>
    <mergeCell ref="V15:V16"/>
    <mergeCell ref="W15:W16"/>
    <mergeCell ref="X15:X16"/>
    <mergeCell ref="V17:V18"/>
    <mergeCell ref="W17:W18"/>
    <mergeCell ref="X17:X18"/>
    <mergeCell ref="V19:V20"/>
    <mergeCell ref="W19:W20"/>
    <mergeCell ref="X19:X20"/>
    <mergeCell ref="N25:N26"/>
    <mergeCell ref="O25:O26"/>
    <mergeCell ref="P25:P26"/>
    <mergeCell ref="Q25:Q26"/>
    <mergeCell ref="R25:R26"/>
    <mergeCell ref="K25:K26"/>
    <mergeCell ref="L25:L26"/>
    <mergeCell ref="M25:M26"/>
    <mergeCell ref="V5:V6"/>
    <mergeCell ref="W5:W6"/>
    <mergeCell ref="X5:X6"/>
    <mergeCell ref="V7:V8"/>
    <mergeCell ref="W7:W8"/>
    <mergeCell ref="X7:X8"/>
    <mergeCell ref="V9:V10"/>
    <mergeCell ref="W9:W10"/>
    <mergeCell ref="X9:X10"/>
    <mergeCell ref="V11:V12"/>
    <mergeCell ref="W11:W12"/>
    <mergeCell ref="X11:X12"/>
    <mergeCell ref="V13:V14"/>
    <mergeCell ref="W13:W14"/>
    <mergeCell ref="X13:X14"/>
    <mergeCell ref="L17:L18"/>
    <mergeCell ref="M17:M18"/>
    <mergeCell ref="K19:K20"/>
    <mergeCell ref="L19:L20"/>
    <mergeCell ref="M19:M20"/>
    <mergeCell ref="K21:K22"/>
    <mergeCell ref="L21:L22"/>
    <mergeCell ref="M21:M22"/>
    <mergeCell ref="K23:K24"/>
    <mergeCell ref="L23:L24"/>
    <mergeCell ref="M23:M24"/>
    <mergeCell ref="C3:M3"/>
    <mergeCell ref="K7:K8"/>
    <mergeCell ref="L7:L8"/>
    <mergeCell ref="M7:M8"/>
    <mergeCell ref="K9:K10"/>
    <mergeCell ref="L9:L10"/>
    <mergeCell ref="M9:M10"/>
    <mergeCell ref="K11:K12"/>
    <mergeCell ref="L11:L12"/>
    <mergeCell ref="M11:M12"/>
    <mergeCell ref="F5:F6"/>
    <mergeCell ref="G9:G10"/>
    <mergeCell ref="G15:G16"/>
    <mergeCell ref="S25:S26"/>
    <mergeCell ref="T25:T26"/>
    <mergeCell ref="U25:U26"/>
    <mergeCell ref="K5:K6"/>
    <mergeCell ref="L5:L6"/>
    <mergeCell ref="M5:M6"/>
    <mergeCell ref="K13:K14"/>
    <mergeCell ref="L13:L14"/>
    <mergeCell ref="M13:M14"/>
    <mergeCell ref="K15:K16"/>
    <mergeCell ref="L15:L16"/>
    <mergeCell ref="M15:M16"/>
    <mergeCell ref="K17:K18"/>
    <mergeCell ref="N19:N20"/>
    <mergeCell ref="O19:O20"/>
    <mergeCell ref="P19:P20"/>
    <mergeCell ref="Q19:Q20"/>
    <mergeCell ref="R19:R20"/>
    <mergeCell ref="S19:S20"/>
    <mergeCell ref="T19:T20"/>
    <mergeCell ref="U19:U20"/>
    <mergeCell ref="N23:N24"/>
    <mergeCell ref="O23:O24"/>
    <mergeCell ref="P23:P24"/>
    <mergeCell ref="Q23:Q24"/>
    <mergeCell ref="R23:R24"/>
    <mergeCell ref="S23:S24"/>
    <mergeCell ref="T23:T24"/>
    <mergeCell ref="U23:U24"/>
    <mergeCell ref="N21:N22"/>
    <mergeCell ref="O21:O22"/>
    <mergeCell ref="P21:P22"/>
    <mergeCell ref="Q21:Q22"/>
    <mergeCell ref="R21:R22"/>
    <mergeCell ref="S21:S22"/>
    <mergeCell ref="T21:T22"/>
    <mergeCell ref="U21:U22"/>
    <mergeCell ref="N9:N10"/>
    <mergeCell ref="O9:O10"/>
    <mergeCell ref="P9:P10"/>
    <mergeCell ref="Q9:Q10"/>
    <mergeCell ref="R9:R10"/>
    <mergeCell ref="S9:S10"/>
    <mergeCell ref="T9:T10"/>
    <mergeCell ref="U9:U10"/>
    <mergeCell ref="N15:N16"/>
    <mergeCell ref="O15:O16"/>
    <mergeCell ref="P15:P16"/>
    <mergeCell ref="Q15:Q16"/>
    <mergeCell ref="R15:R16"/>
    <mergeCell ref="S15:S16"/>
    <mergeCell ref="T15:T16"/>
    <mergeCell ref="U15:U16"/>
    <mergeCell ref="N11:N12"/>
    <mergeCell ref="O11:O12"/>
    <mergeCell ref="P11:P12"/>
    <mergeCell ref="Q11:Q12"/>
    <mergeCell ref="R11:R12"/>
    <mergeCell ref="S11:S12"/>
    <mergeCell ref="T11:T12"/>
    <mergeCell ref="U11:U12"/>
    <mergeCell ref="N17:N18"/>
    <mergeCell ref="O17:O18"/>
    <mergeCell ref="P17:P18"/>
    <mergeCell ref="Q17:Q18"/>
    <mergeCell ref="R17:R18"/>
    <mergeCell ref="S17:S18"/>
    <mergeCell ref="T17:T18"/>
    <mergeCell ref="U17:U18"/>
    <mergeCell ref="N13:N14"/>
    <mergeCell ref="O13:O14"/>
    <mergeCell ref="P13:P14"/>
    <mergeCell ref="Q13:Q14"/>
    <mergeCell ref="R13:R14"/>
    <mergeCell ref="S13:S14"/>
    <mergeCell ref="T13:T14"/>
    <mergeCell ref="U13:U14"/>
    <mergeCell ref="N5:N6"/>
    <mergeCell ref="O5:O6"/>
    <mergeCell ref="P5:P6"/>
    <mergeCell ref="Q5:Q6"/>
    <mergeCell ref="R5:R6"/>
    <mergeCell ref="S5:S6"/>
    <mergeCell ref="T5:T6"/>
    <mergeCell ref="U5:U6"/>
    <mergeCell ref="N7:N8"/>
    <mergeCell ref="O7:O8"/>
    <mergeCell ref="P7:P8"/>
    <mergeCell ref="Q7:Q8"/>
    <mergeCell ref="R7:R8"/>
    <mergeCell ref="S7:S8"/>
    <mergeCell ref="T7:T8"/>
    <mergeCell ref="U7:U8"/>
    <mergeCell ref="A3:A4"/>
    <mergeCell ref="B3:B4"/>
    <mergeCell ref="I21:I22"/>
    <mergeCell ref="J21:J22"/>
    <mergeCell ref="I23:I24"/>
    <mergeCell ref="J23:J24"/>
    <mergeCell ref="I5:I6"/>
    <mergeCell ref="J5:J6"/>
    <mergeCell ref="I7:I8"/>
    <mergeCell ref="J7:J8"/>
    <mergeCell ref="I9:I10"/>
    <mergeCell ref="J9:J10"/>
    <mergeCell ref="I11:I12"/>
    <mergeCell ref="J11:J12"/>
    <mergeCell ref="E21:E22"/>
    <mergeCell ref="F17:F18"/>
    <mergeCell ref="G17:G18"/>
    <mergeCell ref="B19:B20"/>
    <mergeCell ref="F19:F20"/>
    <mergeCell ref="G19:G20"/>
    <mergeCell ref="B17:B18"/>
    <mergeCell ref="C17:C18"/>
    <mergeCell ref="E17:E18"/>
    <mergeCell ref="F15:F16"/>
    <mergeCell ref="I25:I26"/>
    <mergeCell ref="J25:J26"/>
    <mergeCell ref="I13:I14"/>
    <mergeCell ref="J13:J14"/>
    <mergeCell ref="I15:I16"/>
    <mergeCell ref="J15:J16"/>
    <mergeCell ref="I17:I18"/>
    <mergeCell ref="J17:J18"/>
    <mergeCell ref="I19:I20"/>
    <mergeCell ref="J19:J20"/>
    <mergeCell ref="F25:F26"/>
    <mergeCell ref="G25:G26"/>
    <mergeCell ref="A13:A16"/>
    <mergeCell ref="A17:A22"/>
    <mergeCell ref="A23:A26"/>
    <mergeCell ref="B25:B26"/>
    <mergeCell ref="C25:C26"/>
    <mergeCell ref="D25:D26"/>
    <mergeCell ref="E25:E26"/>
    <mergeCell ref="F21:F22"/>
    <mergeCell ref="G21:G22"/>
    <mergeCell ref="B23:B24"/>
    <mergeCell ref="C23:C24"/>
    <mergeCell ref="D23:D24"/>
    <mergeCell ref="E23:E24"/>
    <mergeCell ref="F23:F24"/>
    <mergeCell ref="G23:G24"/>
    <mergeCell ref="B21:B22"/>
    <mergeCell ref="C21:C22"/>
    <mergeCell ref="D21:D22"/>
    <mergeCell ref="C19:C20"/>
    <mergeCell ref="D19:D20"/>
    <mergeCell ref="E19:E20"/>
    <mergeCell ref="D17:D18"/>
    <mergeCell ref="B13:B14"/>
    <mergeCell ref="C13:C14"/>
    <mergeCell ref="D13:D14"/>
    <mergeCell ref="E13:E14"/>
    <mergeCell ref="F13:F14"/>
    <mergeCell ref="G13:G14"/>
    <mergeCell ref="B15:B16"/>
    <mergeCell ref="C15:C16"/>
    <mergeCell ref="D15:D16"/>
    <mergeCell ref="E15:E16"/>
    <mergeCell ref="A5:A12"/>
    <mergeCell ref="G5:G6"/>
    <mergeCell ref="B7:B8"/>
    <mergeCell ref="C7:C8"/>
    <mergeCell ref="D7:D8"/>
    <mergeCell ref="E7:E8"/>
    <mergeCell ref="F7:F8"/>
    <mergeCell ref="G7:G8"/>
    <mergeCell ref="B5:B6"/>
    <mergeCell ref="C5:C6"/>
    <mergeCell ref="D5:D6"/>
    <mergeCell ref="E5:E6"/>
    <mergeCell ref="B11:B12"/>
    <mergeCell ref="C11:C12"/>
    <mergeCell ref="D11:D12"/>
    <mergeCell ref="E11:E12"/>
    <mergeCell ref="F11:F12"/>
    <mergeCell ref="G11:G12"/>
    <mergeCell ref="B9:B10"/>
    <mergeCell ref="C9:C10"/>
    <mergeCell ref="D9:D10"/>
    <mergeCell ref="E9:E10"/>
    <mergeCell ref="F9:F10"/>
    <mergeCell ref="H25:H26"/>
    <mergeCell ref="H15:H16"/>
    <mergeCell ref="H17:H18"/>
    <mergeCell ref="H19:H20"/>
    <mergeCell ref="H21:H22"/>
    <mergeCell ref="H23:H24"/>
    <mergeCell ref="H13:H14"/>
    <mergeCell ref="H5:H6"/>
    <mergeCell ref="H7:H8"/>
    <mergeCell ref="H9:H10"/>
    <mergeCell ref="H11:H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8</vt:i4>
      </vt:variant>
    </vt:vector>
  </HeadingPairs>
  <TitlesOfParts>
    <vt:vector size="8" baseType="lpstr">
      <vt:lpstr>Table S1</vt:lpstr>
      <vt:lpstr>Table S2&amp;S3 Sporulation Results</vt:lpstr>
      <vt:lpstr>Table S4 Strains and mutants</vt:lpstr>
      <vt:lpstr>Table S5</vt:lpstr>
      <vt:lpstr>Table S6 Primers</vt:lpstr>
      <vt:lpstr>Table S7 Y2H media</vt:lpstr>
      <vt:lpstr>Table S8 Beta-gal Results</vt:lpstr>
      <vt:lpstr>Table S9 Real-time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2020-11-02T10:07:48Z</dcterms:modified>
</cp:coreProperties>
</file>