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Volumes/msampson/quarantine docs/sdLDLC paper/"/>
    </mc:Choice>
  </mc:AlternateContent>
  <xr:revisionPtr revIDLastSave="0" documentId="13_ncr:1_{9344CBA7-704E-4C42-8E63-904C9F7E01F9}" xr6:coauthVersionLast="36" xr6:coauthVersionMax="45" xr10:uidLastSave="{00000000-0000-0000-0000-000000000000}"/>
  <bookViews>
    <workbookView xWindow="440" yWindow="1440" windowWidth="35400" windowHeight="21440" xr2:uid="{DC574C85-D0F9-5E43-9D09-15595775DC1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I5" i="1" s="1"/>
  <c r="I3" i="1"/>
  <c r="I4" i="1"/>
  <c r="J3" i="1"/>
  <c r="J4" i="1"/>
  <c r="J5" i="1"/>
  <c r="X8" i="1" l="1"/>
  <c r="W8" i="1"/>
  <c r="V8" i="1"/>
  <c r="X7" i="1"/>
  <c r="W7" i="1"/>
  <c r="V7" i="1"/>
  <c r="X6" i="1"/>
  <c r="W6" i="1"/>
  <c r="V6" i="1"/>
  <c r="X5" i="1"/>
  <c r="W5" i="1"/>
  <c r="V5" i="1"/>
  <c r="X4" i="1"/>
  <c r="W4" i="1"/>
  <c r="V4" i="1"/>
  <c r="X3" i="1"/>
  <c r="W3" i="1"/>
  <c r="V3" i="1"/>
  <c r="D5" i="1" l="1"/>
  <c r="E5" i="1"/>
  <c r="G5" i="1" l="1"/>
  <c r="F5" i="1"/>
  <c r="K5" i="1" s="1"/>
  <c r="E3" i="1" l="1"/>
  <c r="E4" i="1"/>
  <c r="D3" i="1"/>
  <c r="D4" i="1"/>
  <c r="F4" i="1" l="1"/>
  <c r="K4" i="1" s="1"/>
  <c r="F3" i="1"/>
  <c r="K3" i="1" s="1"/>
  <c r="Y8" i="1"/>
  <c r="Y4" i="1"/>
  <c r="Y7" i="1"/>
  <c r="Y3" i="1"/>
  <c r="Y5" i="1"/>
  <c r="Y6" i="1"/>
  <c r="G4" i="1"/>
  <c r="G3" i="1"/>
  <c r="Z8" i="1" l="1"/>
  <c r="Z3" i="1"/>
  <c r="Z4" i="1"/>
  <c r="Z5" i="1"/>
  <c r="Z6" i="1"/>
  <c r="Z7" i="1"/>
  <c r="AA3" i="1"/>
  <c r="AA4" i="1"/>
  <c r="AA5" i="1"/>
  <c r="AA6" i="1"/>
  <c r="AA7" i="1"/>
  <c r="AA8" i="1"/>
</calcChain>
</file>

<file path=xl/sharedStrings.xml><?xml version="1.0" encoding="utf-8"?>
<sst xmlns="http://schemas.openxmlformats.org/spreadsheetml/2006/main" count="30" uniqueCount="30">
  <si>
    <t>HDL-Cholesterol (mg/dL)</t>
  </si>
  <si>
    <t>Total Cholesterol (mg/dL)</t>
  </si>
  <si>
    <t>Triglyceride (mg/dL)</t>
  </si>
  <si>
    <t>flags</t>
  </si>
  <si>
    <t>min</t>
  </si>
  <si>
    <t>max</t>
  </si>
  <si>
    <t>mean</t>
  </si>
  <si>
    <t>median</t>
  </si>
  <si>
    <t>std dev</t>
  </si>
  <si>
    <t>n</t>
  </si>
  <si>
    <t>NonHDL-C (mg/dL)</t>
  </si>
  <si>
    <t xml:space="preserve">Valid for TC up to 1000 mg/dL and TG up to 3000 mg/dL. </t>
  </si>
  <si>
    <t>Results that calculate negative will be replaced with zero</t>
  </si>
  <si>
    <t>Results that calculate greater than nonHDL-C will be replaced with nonHDL-C</t>
  </si>
  <si>
    <t>Be aware that results with TG&gt;800 mg/dL will possibly have &gt;30 mg/dL error</t>
  </si>
  <si>
    <t>TC</t>
  </si>
  <si>
    <t>TG</t>
  </si>
  <si>
    <t>NonHDLC</t>
  </si>
  <si>
    <t>Enter HDL-C, TC and TG data 
in first empty row</t>
  </si>
  <si>
    <t>Summary statistics</t>
  </si>
  <si>
    <t>LDL-C</t>
  </si>
  <si>
    <t>HDL-C</t>
  </si>
  <si>
    <t>VLDL-C</t>
  </si>
  <si>
    <t>Sampson LDL-C (mg/dL)</t>
  </si>
  <si>
    <t>Sampson VLDL-C (mg/dL)</t>
  </si>
  <si>
    <t>Sampson M, Ling C, Sun Q, etal. A new equation for calculation o flow-density lipoprotein cholesterol in patients with normolipidemia and/or hypertriglyceridemia [published online February 26, 2020]. JAMA Cardiol. doi:10.1001/jamacardio. 2020.0013</t>
  </si>
  <si>
    <t>Sampson lb LDL-C (mg/dL)</t>
  </si>
  <si>
    <t>Sampson sd LDL-C (mg/dL)</t>
  </si>
  <si>
    <t>Ln T</t>
  </si>
  <si>
    <t>LnTxL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</si>
</sst>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0000"/>
      <name val="Calibri"/>
      <family val="2"/>
      <scheme val="minor"/>
    </font>
    <font>
      <sz val="9"/>
      <color theme="1"/>
      <name val="GuardianSansG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DE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/>
      <top/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17600024414813E-2"/>
      </right>
      <top style="thin">
        <color theme="2" tint="-9.9948118533890809E-2"/>
      </top>
      <bottom style="thin">
        <color theme="2" tint="-9.9948118533890809E-2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5" xfId="0" applyFont="1" applyFill="1" applyBorder="1" applyAlignment="1" applyProtection="1">
      <alignment wrapText="1"/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164" fontId="1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" fillId="3" borderId="4" xfId="0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6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wrapText="1"/>
      <protection hidden="1"/>
    </xf>
    <xf numFmtId="164" fontId="1" fillId="0" borderId="0" xfId="0" applyNumberFormat="1" applyFont="1" applyProtection="1">
      <protection hidden="1"/>
    </xf>
    <xf numFmtId="164" fontId="4" fillId="0" borderId="0" xfId="0" applyNumberFormat="1" applyFont="1" applyProtection="1">
      <protection hidden="1"/>
    </xf>
    <xf numFmtId="0" fontId="1" fillId="0" borderId="0" xfId="0" applyNumberFormat="1" applyFont="1" applyProtection="1"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164" fontId="1" fillId="0" borderId="0" xfId="0" applyNumberFormat="1" applyFont="1" applyAlignment="1" applyProtection="1">
      <alignment wrapText="1"/>
      <protection hidden="1"/>
    </xf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0.0"/>
      <protection locked="1" hidden="1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0.0"/>
      <protection locked="1" hidden="1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0.0"/>
      <protection locked="1" hidden="1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0.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protection locked="1" hidden="1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0.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protection locked="1" hidden="1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FFFDE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2" tint="-9.9948118533890809E-2"/>
        </left>
        <right style="thin">
          <color theme="2" tint="-9.9917600024414813E-2"/>
        </right>
        <top style="thin">
          <color theme="2" tint="-9.9948118533890809E-2"/>
        </top>
        <bottom style="thin">
          <color theme="2" tint="-9.9948118533890809E-2"/>
        </bottom>
        <vertical/>
        <horizontal style="thin">
          <color theme="2" tint="-9.9948118533890809E-2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FFFDE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FFFDE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FFFD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165100</xdr:colOff>
      <xdr:row>0</xdr:row>
      <xdr:rowOff>25400</xdr:rowOff>
    </xdr:from>
    <xdr:to>
      <xdr:col>15</xdr:col>
      <xdr:colOff>698500</xdr:colOff>
      <xdr:row>0</xdr:row>
      <xdr:rowOff>406400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6423F45-0D5A-3849-A9B8-AB92A6358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25400"/>
          <a:ext cx="2857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177800</xdr:colOff>
      <xdr:row>1</xdr:row>
      <xdr:rowOff>139700</xdr:rowOff>
    </xdr:from>
    <xdr:to>
      <xdr:col>18</xdr:col>
      <xdr:colOff>114300</xdr:colOff>
      <xdr:row>1</xdr:row>
      <xdr:rowOff>571500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A93F908-2099-3144-BD91-D0E3CB56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9900" y="609600"/>
          <a:ext cx="4584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177800</xdr:colOff>
      <xdr:row>2</xdr:row>
      <xdr:rowOff>190500</xdr:rowOff>
    </xdr:from>
    <xdr:to>
      <xdr:col>17</xdr:col>
      <xdr:colOff>317500</xdr:colOff>
      <xdr:row>3</xdr:row>
      <xdr:rowOff>177800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720D629-4899-3348-8E22-212BA0679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0500" y="1308100"/>
          <a:ext cx="4013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203200</xdr:colOff>
      <xdr:row>5</xdr:row>
      <xdr:rowOff>0</xdr:rowOff>
    </xdr:from>
    <xdr:to>
      <xdr:col>14</xdr:col>
      <xdr:colOff>571500</xdr:colOff>
      <xdr:row>5</xdr:row>
      <xdr:rowOff>190500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D5B93FE-B350-2840-9B20-82BC6D80E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5900" y="1727200"/>
          <a:ext cx="19177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C7ACFA3-85B5-C24C-B375-D01BB42111BD}" name="main" displayName="main" ref="A2:K5" totalsRowShown="0" headerRowDxfId="12" dataDxfId="11">
  <autoFilter ref="A2:K5" xr:uid="{AD7AD0CE-B419-6240-9B59-2FC4E61AE9C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31F9E376-A3B4-7247-A8CA-D86B36149AB6}" name="HDL-Cholesterol (mg/dL)" dataDxfId="10"/>
    <tableColumn id="2" xr3:uid="{F9B88823-D55E-E040-B05D-B83888666171}" name="Total Cholesterol (mg/dL)" dataDxfId="9"/>
    <tableColumn id="3" xr3:uid="{A96B83AB-1335-5042-8F1E-B2B7E66E90C8}" name="Triglyceride (mg/dL)" dataDxfId="8"/>
    <tableColumn id="4" xr3:uid="{100B20E2-24F5-8E41-AD29-E3988EF32079}" name="NonHDL-C (mg/dL)" dataDxfId="7">
      <calculatedColumnFormula>IF(OR(main[[#This Row],[HDL-Cholesterol (mg/dL)]]="",main[[#This Row],[Total Cholesterol (mg/dL)]]=""),"",IF(B3-A3&lt;0,0,B3-A3))</calculatedColumnFormula>
    </tableColumn>
    <tableColumn id="5" xr3:uid="{B9E0D8C9-FD4B-8C49-A95F-9481674EDF53}" name="flags" dataDxfId="6">
      <calculatedColumnFormula>IF(OR(main[[#This Row],[HDL-Cholesterol (mg/dL)]]="",main[[#This Row],[Total Cholesterol (mg/dL)]]=""),"",IF(OR(main[[#This Row],[Triglyceride (mg/dL)]]&gt;3000,main[[#This Row],[Total Cholesterol (mg/dL)]]&gt;1000),"inputs too high, results invalid",IF(main[[#This Row],[HDL-Cholesterol (mg/dL)]]&gt;main[[#This Row],[Total Cholesterol (mg/dL)]],"HDLC&gt;TC check results","")))</calculatedColumnFormula>
    </tableColumn>
    <tableColumn id="6" xr3:uid="{669A4982-D97E-3C4F-A29C-FB3E61ADBCA3}" name="Sampson LDL-C (mg/dL)" dataDxfId="5">
      <calculatedColumnFormula>IF(OR(main[[#This Row],[HDL-Cholesterol (mg/dL)]]="",main[[#This Row],[Total Cholesterol (mg/dL)]]="",main[[#This Row],[Triglyceride (mg/dL)]]=""),"",IF((1.055*main[[#This Row],[Total Cholesterol (mg/dL)]])+(-1.029*main[[#This Row],[HDL-Cholesterol (mg/dL)]])+(-0.1168*main[[#This Row],[Triglyceride (mg/dL)]])+(-0.000467*(main[[#This Row],[Triglyceride (mg/dL)]]*main[[#This Row],[NonHDL-C (mg/dL)]]))+(0.00006199*(main[[#This Row],[Triglyceride (mg/dL)]]*main[[#This Row],[Triglyceride (mg/dL)]]))-9.4386&lt;0,0,IF((1.055*main[[#This Row],[Total Cholesterol (mg/dL)]])+(-1.029*main[[#This Row],[HDL-Cholesterol (mg/dL)]])+(-0.1168*main[[#This Row],[Triglyceride (mg/dL)]])+(-0.000467*(main[[#This Row],[Triglyceride (mg/dL)]]*main[[#This Row],[NonHDL-C (mg/dL)]]))+(0.00006199*(main[[#This Row],[Triglyceride (mg/dL)]]*main[[#This Row],[Triglyceride (mg/dL)]]))-9.4386&gt;main[[#This Row],[NonHDL-C (mg/dL)]],main[[#This Row],[NonHDL-C (mg/dL)]],(1.055*main[[#This Row],[Total Cholesterol (mg/dL)]])+(-1.029*main[[#This Row],[HDL-Cholesterol (mg/dL)]])+(-0.1168*main[[#This Row],[Triglyceride (mg/dL)]])+(-0.000467*(main[[#This Row],[Triglyceride (mg/dL)]]*main[[#This Row],[NonHDL-C (mg/dL)]]))+(0.00006199*(main[[#This Row],[Triglyceride (mg/dL)]]*main[[#This Row],[Triglyceride (mg/dL)]]))-9.4386)))</calculatedColumnFormula>
    </tableColumn>
    <tableColumn id="11" xr3:uid="{AD5DCD0D-5143-7041-B58F-BE1211A8A021}" name="Sampson VLDL-C (mg/dL)" dataDxfId="3">
      <calculatedColumnFormula>IF(OR(main[[#This Row],[HDL-Cholesterol (mg/dL)]]="",main[[#This Row],[Total Cholesterol (mg/dL)]]="",main[[#This Row],[Triglyceride (mg/dL)]]=""),"",IF((0.1164*main[[#This Row],[Triglyceride (mg/dL)]])+(0.000445*(main[[#This Row],[Triglyceride (mg/dL)]]*main[[#This Row],[NonHDL-C (mg/dL)]]))+(-0.0000605*(main[[#This Row],[Triglyceride (mg/dL)]]*main[[#This Row],[Triglyceride (mg/dL)]]))&lt;0,0,IF((0.1164*main[[#This Row],[Triglyceride (mg/dL)]])+(0.000445*(main[[#This Row],[Triglyceride (mg/dL)]]*main[[#This Row],[NonHDL-C (mg/dL)]]))+(-0.0000605*(main[[#This Row],[Triglyceride (mg/dL)]]*main[[#This Row],[Triglyceride (mg/dL)]]))&gt;main[[#This Row],[NonHDL-C (mg/dL)]],main[NonHDL-C (mg/dL)],(0.1164*main[[#This Row],[Triglyceride (mg/dL)]])+(0.000445*(main[[#This Row],[Triglyceride (mg/dL)]]*main[[#This Row],[NonHDL-C (mg/dL)]]))+(-0.0000605*(main[[#This Row],[Triglyceride (mg/dL)]]*main[[#This Row],[Triglyceride (mg/dL)]])))))</calculatedColumnFormula>
    </tableColumn>
    <tableColumn id="12" xr3:uid="{A891AC17-60AD-E24E-AD53-D04D211A853B}" name="Sampson lb LDL-C (mg/dL)" dataDxfId="0">
      <calculatedColumnFormula>IF(OR(main[[#This Row],[HDL-Cholesterol (mg/dL)]]="",main[[#This Row],[Total Cholesterol (mg/dL)]]="",main[[#This Row],[Triglyceride (mg/dL)]]=""),"",IF(((1.42953*main[[#This Row],[Sampson LDL-C (mg/dL)]])-(0.13892*main[[#This Row],[LnTxL]])-8.9945)&lt;0,0,((1.42953*main[[#This Row],[Sampson LDL-C (mg/dL)]])-(0.13892*main[[#This Row],[LnTxL]])-8.9945)))</calculatedColumnFormula>
    </tableColumn>
    <tableColumn id="13" xr3:uid="{7CF198FA-E09C-E640-8E82-2E98CB876373}" name="Sampson sd LDL-C (mg/dL)" dataDxfId="1">
      <calculatedColumnFormula>IF(OR(main[[#This Row],[HDL-Cholesterol (mg/dL)]]="",main[[#This Row],[Total Cholesterol (mg/dL)]]="",main[[#This Row],[Triglyceride (mg/dL)]]=""),"",main[[#This Row],[Sampson LDL-C (mg/dL)]]-main[[#This Row],[Sampson lb LDL-C (mg/dL)]])</calculatedColumnFormula>
    </tableColumn>
    <tableColumn id="14" xr3:uid="{236F6655-2A16-2E40-B8F4-F4FA4ADD3E16}" name="Ln T" dataDxfId="2">
      <calculatedColumnFormula>IF(OR(main[[#This Row],[HDL-Cholesterol (mg/dL)]]="",main[[#This Row],[Total Cholesterol (mg/dL)]]="",main[[#This Row],[Triglyceride (mg/dL)]]=""),"",LN(main[[#This Row],[Triglyceride (mg/dL)]]))</calculatedColumnFormula>
    </tableColumn>
    <tableColumn id="17" xr3:uid="{CBF58E39-847D-9A4E-8844-359F187B095B}" name="LnTxL" dataDxfId="4">
      <calculatedColumnFormula>IF(OR(main[[#This Row],[HDL-Cholesterol (mg/dL)]]="",main[[#This Row],[Total Cholesterol (mg/dL)]]="",main[[#This Row],[Triglyceride (mg/dL)]]=""),"",main[[#This Row],[Ln T]]*main[[#This Row],[Sampson LDL-C (mg/dL)]])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240C7-5521-444D-91DE-15FA3514BC59}">
  <sheetPr codeName="Sheet1"/>
  <dimension ref="A1:AB13"/>
  <sheetViews>
    <sheetView tabSelected="1" workbookViewId="0">
      <selection activeCell="T14" sqref="T14"/>
    </sheetView>
  </sheetViews>
  <sheetFormatPr baseColWidth="10" defaultColWidth="10.1640625" defaultRowHeight="16"/>
  <cols>
    <col min="1" max="1" width="11.83203125" style="11" customWidth="1"/>
    <col min="2" max="2" width="12.1640625" style="12" customWidth="1"/>
    <col min="3" max="3" width="12.6640625" style="13" customWidth="1"/>
    <col min="4" max="4" width="11.33203125" style="15" customWidth="1"/>
    <col min="5" max="5" width="30.5" style="15" customWidth="1"/>
    <col min="6" max="6" width="10.1640625" style="15"/>
    <col min="7" max="7" width="11.5" style="15" customWidth="1"/>
    <col min="8" max="8" width="11.6640625" style="17" customWidth="1"/>
    <col min="9" max="9" width="11.5" style="17" customWidth="1"/>
    <col min="10" max="11" width="0" style="15" hidden="1" customWidth="1"/>
    <col min="12" max="16" width="10.1640625" style="1"/>
    <col min="17" max="17" width="10.1640625" style="2"/>
    <col min="18" max="26" width="10.1640625" style="1"/>
    <col min="27" max="27" width="10.1640625" style="2"/>
    <col min="28" max="28" width="40" style="1" customWidth="1"/>
    <col min="29" max="16384" width="10.1640625" style="1"/>
  </cols>
  <sheetData>
    <row r="1" spans="1:28" ht="37" customHeight="1">
      <c r="A1" s="27" t="s">
        <v>18</v>
      </c>
      <c r="B1" s="28"/>
      <c r="C1" s="29"/>
      <c r="D1" s="20"/>
      <c r="F1" s="14"/>
      <c r="U1" s="3" t="s">
        <v>19</v>
      </c>
      <c r="AB1" s="26" t="s">
        <v>25</v>
      </c>
    </row>
    <row r="2" spans="1:28" ht="51">
      <c r="A2" s="4" t="s">
        <v>0</v>
      </c>
      <c r="B2" s="5" t="s">
        <v>1</v>
      </c>
      <c r="C2" s="6" t="s">
        <v>2</v>
      </c>
      <c r="D2" s="21" t="s">
        <v>10</v>
      </c>
      <c r="E2" s="16" t="s">
        <v>3</v>
      </c>
      <c r="F2" s="16" t="s">
        <v>23</v>
      </c>
      <c r="G2" s="16" t="s">
        <v>24</v>
      </c>
      <c r="H2" s="30" t="s">
        <v>26</v>
      </c>
      <c r="I2" s="30" t="s">
        <v>27</v>
      </c>
      <c r="J2" s="16" t="s">
        <v>28</v>
      </c>
      <c r="K2" s="16" t="s">
        <v>29</v>
      </c>
      <c r="L2" s="7"/>
      <c r="V2" s="1" t="s">
        <v>21</v>
      </c>
      <c r="W2" s="1" t="s">
        <v>15</v>
      </c>
      <c r="X2" s="1" t="s">
        <v>16</v>
      </c>
      <c r="Y2" s="1" t="s">
        <v>17</v>
      </c>
      <c r="Z2" s="1" t="s">
        <v>20</v>
      </c>
      <c r="AA2" s="1" t="s">
        <v>22</v>
      </c>
      <c r="AB2" s="26"/>
    </row>
    <row r="3" spans="1:28">
      <c r="A3">
        <v>10</v>
      </c>
      <c r="B3">
        <v>198</v>
      </c>
      <c r="C3">
        <v>1740</v>
      </c>
      <c r="D3" s="15">
        <f>IF(OR(main[[#This Row],[HDL-Cholesterol (mg/dL)]]="",main[[#This Row],[Total Cholesterol (mg/dL)]]=""),"",IF(B3-A3&lt;0,0,B3-A3))</f>
        <v>188</v>
      </c>
      <c r="E3" s="22" t="str">
        <f>IF(OR(main[[#This Row],[HDL-Cholesterol (mg/dL)]]="",main[[#This Row],[Total Cholesterol (mg/dL)]]=""),"",IF(OR(main[[#This Row],[Triglyceride (mg/dL)]]&gt;3000,main[[#This Row],[Total Cholesterol (mg/dL)]]&gt;1000),"inputs too high, results invalid",IF(main[[#This Row],[HDL-Cholesterol (mg/dL)]]&gt;main[[#This Row],[Total Cholesterol (mg/dL)]],"HDLC&gt;TC check results","")))</f>
        <v/>
      </c>
      <c r="F3" s="17">
        <f>IF(OR(main[[#This Row],[HDL-Cholesterol (mg/dL)]]="",main[[#This Row],[Total Cholesterol (mg/dL)]]="",main[[#This Row],[Triglyceride (mg/dL)]]=""),"",IF((1.055*main[[#This Row],[Total Cholesterol (mg/dL)]])+(-1.029*main[[#This Row],[HDL-Cholesterol (mg/dL)]])+(-0.1168*main[[#This Row],[Triglyceride (mg/dL)]])+(-0.000467*(main[[#This Row],[Triglyceride (mg/dL)]]*main[[#This Row],[NonHDL-C (mg/dL)]]))+(0.00006199*(main[[#This Row],[Triglyceride (mg/dL)]]*main[[#This Row],[Triglyceride (mg/dL)]]))-9.4386&lt;0,0,IF((1.055*main[[#This Row],[Total Cholesterol (mg/dL)]])+(-1.029*main[[#This Row],[HDL-Cholesterol (mg/dL)]])+(-0.1168*main[[#This Row],[Triglyceride (mg/dL)]])+(-0.000467*(main[[#This Row],[Triglyceride (mg/dL)]]*main[[#This Row],[NonHDL-C (mg/dL)]]))+(0.00006199*(main[[#This Row],[Triglyceride (mg/dL)]]*main[[#This Row],[Triglyceride (mg/dL)]]))-9.4386&gt;main[[#This Row],[NonHDL-C (mg/dL)]],main[[#This Row],[NonHDL-C (mg/dL)]],(1.055*main[[#This Row],[Total Cholesterol (mg/dL)]])+(-1.029*main[[#This Row],[HDL-Cholesterol (mg/dL)]])+(-0.1168*main[[#This Row],[Triglyceride (mg/dL)]])+(-0.000467*(main[[#This Row],[Triglyceride (mg/dL)]]*main[[#This Row],[NonHDL-C (mg/dL)]]))+(0.00006199*(main[[#This Row],[Triglyceride (mg/dL)]]*main[[#This Row],[Triglyceride (mg/dL)]]))-9.4386)))</f>
        <v>20.845283999999971</v>
      </c>
      <c r="G3" s="17">
        <f>IF(OR(main[[#This Row],[HDL-Cholesterol (mg/dL)]]="",main[[#This Row],[Total Cholesterol (mg/dL)]]="",main[[#This Row],[Triglyceride (mg/dL)]]=""),"",IF((0.1164*main[[#This Row],[Triglyceride (mg/dL)]])+(0.000445*(main[[#This Row],[Triglyceride (mg/dL)]]*main[[#This Row],[NonHDL-C (mg/dL)]]))+(-0.0000605*(main[[#This Row],[Triglyceride (mg/dL)]]*main[[#This Row],[Triglyceride (mg/dL)]]))&lt;0,0,IF((0.1164*main[[#This Row],[Triglyceride (mg/dL)]])+(0.000445*(main[[#This Row],[Triglyceride (mg/dL)]]*main[[#This Row],[NonHDL-C (mg/dL)]]))+(-0.0000605*(main[[#This Row],[Triglyceride (mg/dL)]]*main[[#This Row],[Triglyceride (mg/dL)]]))&gt;main[[#This Row],[NonHDL-C (mg/dL)]],main[NonHDL-C (mg/dL)],(0.1164*main[[#This Row],[Triglyceride (mg/dL)]])+(0.000445*(main[[#This Row],[Triglyceride (mg/dL)]]*main[[#This Row],[NonHDL-C (mg/dL)]]))+(-0.0000605*(main[[#This Row],[Triglyceride (mg/dL)]]*main[[#This Row],[Triglyceride (mg/dL)]])))))</f>
        <v>164.93459999999999</v>
      </c>
      <c r="H3" s="17">
        <f>IF(OR(main[[#This Row],[HDL-Cholesterol (mg/dL)]]="",main[[#This Row],[Total Cholesterol (mg/dL)]]="",main[[#This Row],[Triglyceride (mg/dL)]]=""),"",IF(((1.42953*main[[#This Row],[Sampson LDL-C (mg/dL)]])-(0.13892*main[[#This Row],[LnTxL]])-8.9945)&lt;0,0,((1.42953*main[[#This Row],[Sampson LDL-C (mg/dL)]])-(0.13892*main[[#This Row],[LnTxL]])-8.9945)))</f>
        <v>0</v>
      </c>
      <c r="I3" s="17">
        <f>IF(OR(main[[#This Row],[HDL-Cholesterol (mg/dL)]]="",main[[#This Row],[Total Cholesterol (mg/dL)]]="",main[[#This Row],[Triglyceride (mg/dL)]]=""),"",main[[#This Row],[Sampson LDL-C (mg/dL)]]-main[[#This Row],[Sampson lb LDL-C (mg/dL)]])</f>
        <v>20.845283999999971</v>
      </c>
      <c r="J3" s="18">
        <f>IF(OR(main[[#This Row],[HDL-Cholesterol (mg/dL)]]="",main[[#This Row],[Total Cholesterol (mg/dL)]]="",main[[#This Row],[Triglyceride (mg/dL)]]=""),"",LN(main[[#This Row],[Triglyceride (mg/dL)]]))</f>
        <v>7.461640392208575</v>
      </c>
      <c r="K3" s="17">
        <f>IF(OR(main[[#This Row],[HDL-Cholesterol (mg/dL)]]="",main[[#This Row],[Total Cholesterol (mg/dL)]]="",main[[#This Row],[Triglyceride (mg/dL)]]=""),"",main[[#This Row],[Ln T]]*main[[#This Row],[Sampson LDL-C (mg/dL)]])</f>
        <v>155.54001308145891</v>
      </c>
      <c r="L3" s="8"/>
      <c r="U3" s="9" t="s">
        <v>4</v>
      </c>
      <c r="V3" s="1">
        <f>MIN(main[HDL-Cholesterol (mg/dL)])</f>
        <v>10</v>
      </c>
      <c r="W3" s="1">
        <f>MIN(main[Total Cholesterol (mg/dL)])</f>
        <v>73</v>
      </c>
      <c r="X3" s="1">
        <f>MIN(main[Triglyceride (mg/dL)])</f>
        <v>148</v>
      </c>
      <c r="Y3" s="1">
        <f>MIN(main[NonHDL-C (mg/dL)])</f>
        <v>58</v>
      </c>
      <c r="Z3" s="8">
        <f>MIN(main[Sampson LDL-C (mg/dL)])</f>
        <v>20.845283999999971</v>
      </c>
      <c r="AA3" s="8">
        <f>MIN(main[Sampson VLDL-C (mg/dL)])</f>
        <v>19.721888</v>
      </c>
      <c r="AB3" s="10"/>
    </row>
    <row r="4" spans="1:28">
      <c r="A4">
        <v>15</v>
      </c>
      <c r="B4">
        <v>73</v>
      </c>
      <c r="C4">
        <v>148</v>
      </c>
      <c r="D4" s="15">
        <f>IF(OR(main[[#This Row],[HDL-Cholesterol (mg/dL)]]="",main[[#This Row],[Total Cholesterol (mg/dL)]]=""),"",IF(B4-A4&lt;0,0,B4-A4))</f>
        <v>58</v>
      </c>
      <c r="E4" s="22" t="str">
        <f>IF(OR(main[[#This Row],[HDL-Cholesterol (mg/dL)]]="",main[[#This Row],[Total Cholesterol (mg/dL)]]=""),"",IF(OR(main[[#This Row],[Triglyceride (mg/dL)]]&gt;3000,main[[#This Row],[Total Cholesterol (mg/dL)]]&gt;1000),"inputs too high, results invalid",IF(main[[#This Row],[HDL-Cholesterol (mg/dL)]]&gt;main[[#This Row],[Total Cholesterol (mg/dL)]],"HDLC&gt;TC check results","")))</f>
        <v/>
      </c>
      <c r="F4" s="17">
        <f>IF(OR(main[[#This Row],[HDL-Cholesterol (mg/dL)]]="",main[[#This Row],[Total Cholesterol (mg/dL)]]="",main[[#This Row],[Triglyceride (mg/dL)]]=""),"",IF((1.055*main[[#This Row],[Total Cholesterol (mg/dL)]])+(-1.029*main[[#This Row],[HDL-Cholesterol (mg/dL)]])+(-0.1168*main[[#This Row],[Triglyceride (mg/dL)]])+(-0.000467*(main[[#This Row],[Triglyceride (mg/dL)]]*main[[#This Row],[NonHDL-C (mg/dL)]]))+(0.00006199*(main[[#This Row],[Triglyceride (mg/dL)]]*main[[#This Row],[Triglyceride (mg/dL)]]))-9.4386&lt;0,0,IF((1.055*main[[#This Row],[Total Cholesterol (mg/dL)]])+(-1.029*main[[#This Row],[HDL-Cholesterol (mg/dL)]])+(-0.1168*main[[#This Row],[Triglyceride (mg/dL)]])+(-0.000467*(main[[#This Row],[Triglyceride (mg/dL)]]*main[[#This Row],[NonHDL-C (mg/dL)]]))+(0.00006199*(main[[#This Row],[Triglyceride (mg/dL)]]*main[[#This Row],[Triglyceride (mg/dL)]]))-9.4386&gt;main[[#This Row],[NonHDL-C (mg/dL)]],main[[#This Row],[NonHDL-C (mg/dL)]],(1.055*main[[#This Row],[Total Cholesterol (mg/dL)]])+(-1.029*main[[#This Row],[HDL-Cholesterol (mg/dL)]])+(-0.1168*main[[#This Row],[Triglyceride (mg/dL)]])+(-0.000467*(main[[#This Row],[Triglyceride (mg/dL)]]*main[[#This Row],[NonHDL-C (mg/dL)]]))+(0.00006199*(main[[#This Row],[Triglyceride (mg/dL)]]*main[[#This Row],[Triglyceride (mg/dL)]]))-9.4386)))</f>
        <v>32.204100959999998</v>
      </c>
      <c r="G4" s="17">
        <f>IF(OR(main[[#This Row],[HDL-Cholesterol (mg/dL)]]="",main[[#This Row],[Total Cholesterol (mg/dL)]]="",main[[#This Row],[Triglyceride (mg/dL)]]=""),"",IF((0.1164*main[[#This Row],[Triglyceride (mg/dL)]])+(0.000445*(main[[#This Row],[Triglyceride (mg/dL)]]*main[[#This Row],[NonHDL-C (mg/dL)]]))+(-0.0000605*(main[[#This Row],[Triglyceride (mg/dL)]]*main[[#This Row],[Triglyceride (mg/dL)]]))&lt;0,0,IF((0.1164*main[[#This Row],[Triglyceride (mg/dL)]])+(0.000445*(main[[#This Row],[Triglyceride (mg/dL)]]*main[[#This Row],[NonHDL-C (mg/dL)]]))+(-0.0000605*(main[[#This Row],[Triglyceride (mg/dL)]]*main[[#This Row],[Triglyceride (mg/dL)]]))&gt;main[[#This Row],[NonHDL-C (mg/dL)]],main[NonHDL-C (mg/dL)],(0.1164*main[[#This Row],[Triglyceride (mg/dL)]])+(0.000445*(main[[#This Row],[Triglyceride (mg/dL)]]*main[[#This Row],[NonHDL-C (mg/dL)]]))+(-0.0000605*(main[[#This Row],[Triglyceride (mg/dL)]]*main[[#This Row],[Triglyceride (mg/dL)]])))))</f>
        <v>19.721888</v>
      </c>
      <c r="H4" s="17">
        <f>IF(OR(main[[#This Row],[HDL-Cholesterol (mg/dL)]]="",main[[#This Row],[Total Cholesterol (mg/dL)]]="",main[[#This Row],[Triglyceride (mg/dL)]]=""),"",IF(((1.42953*main[[#This Row],[Sampson LDL-C (mg/dL)]])-(0.13892*main[[#This Row],[LnTxL]])-8.9945)&lt;0,0,((1.42953*main[[#This Row],[Sampson LDL-C (mg/dL)]])-(0.13892*main[[#This Row],[LnTxL]])-8.9945)))</f>
        <v>14.685731630619182</v>
      </c>
      <c r="I4" s="17">
        <f>IF(OR(main[[#This Row],[HDL-Cholesterol (mg/dL)]]="",main[[#This Row],[Total Cholesterol (mg/dL)]]="",main[[#This Row],[Triglyceride (mg/dL)]]=""),"",main[[#This Row],[Sampson LDL-C (mg/dL)]]-main[[#This Row],[Sampson lb LDL-C (mg/dL)]])</f>
        <v>17.518369329380818</v>
      </c>
      <c r="J4" s="17">
        <f>IF(OR(main[[#This Row],[HDL-Cholesterol (mg/dL)]]="",main[[#This Row],[Total Cholesterol (mg/dL)]]="",main[[#This Row],[Triglyceride (mg/dL)]]=""),"",LN(main[[#This Row],[Triglyceride (mg/dL)]]))</f>
        <v>4.9972122737641147</v>
      </c>
      <c r="K4" s="17">
        <f>IF(OR(main[[#This Row],[HDL-Cholesterol (mg/dL)]]="",main[[#This Row],[Total Cholesterol (mg/dL)]]="",main[[#This Row],[Triglyceride (mg/dL)]]=""),"",main[[#This Row],[Ln T]]*main[[#This Row],[Sampson LDL-C (mg/dL)]])</f>
        <v>160.93072858285069</v>
      </c>
      <c r="L4" s="8"/>
      <c r="M4"/>
      <c r="U4" s="9" t="s">
        <v>5</v>
      </c>
      <c r="V4" s="1">
        <f>MAX(main[HDL-Cholesterol (mg/dL)])</f>
        <v>15</v>
      </c>
      <c r="W4" s="1">
        <f>MAX(main[Total Cholesterol (mg/dL)])</f>
        <v>198</v>
      </c>
      <c r="X4" s="1">
        <f>MAX(main[Triglyceride (mg/dL)])</f>
        <v>1740</v>
      </c>
      <c r="Y4" s="1">
        <f>MAX(main[NonHDL-C (mg/dL)])</f>
        <v>188</v>
      </c>
      <c r="Z4" s="8">
        <f>MAX(main[Sampson LDL-C (mg/dL)])</f>
        <v>51.402705759999982</v>
      </c>
      <c r="AA4" s="8">
        <f>MAX(main[Sampson VLDL-C (mg/dL)])</f>
        <v>164.93459999999999</v>
      </c>
      <c r="AB4" s="10"/>
    </row>
    <row r="5" spans="1:28">
      <c r="A5">
        <v>11</v>
      </c>
      <c r="B5">
        <v>105</v>
      </c>
      <c r="C5">
        <v>268</v>
      </c>
      <c r="D5" s="19">
        <f>IF(OR(main[[#This Row],[HDL-Cholesterol (mg/dL)]]="",main[[#This Row],[Total Cholesterol (mg/dL)]]=""),"",IF(B5-A5&lt;0,0,B5-A5))</f>
        <v>94</v>
      </c>
      <c r="E5" s="23" t="str">
        <f>IF(OR(main[[#This Row],[HDL-Cholesterol (mg/dL)]]="",main[[#This Row],[Total Cholesterol (mg/dL)]]=""),"",IF(OR(main[[#This Row],[Triglyceride (mg/dL)]]&gt;3000,main[[#This Row],[Total Cholesterol (mg/dL)]]&gt;1000),"inputs too high, results invalid",IF(main[[#This Row],[HDL-Cholesterol (mg/dL)]]&gt;main[[#This Row],[Total Cholesterol (mg/dL)]],"HDLC&gt;TC check results","")))</f>
        <v/>
      </c>
      <c r="F5" s="17">
        <f>IF(OR(main[[#This Row],[HDL-Cholesterol (mg/dL)]]="",main[[#This Row],[Total Cholesterol (mg/dL)]]="",main[[#This Row],[Triglyceride (mg/dL)]]=""),"",IF((1.055*main[[#This Row],[Total Cholesterol (mg/dL)]])+(-1.029*main[[#This Row],[HDL-Cholesterol (mg/dL)]])+(-0.1168*main[[#This Row],[Triglyceride (mg/dL)]])+(-0.000467*(main[[#This Row],[Triglyceride (mg/dL)]]*main[[#This Row],[NonHDL-C (mg/dL)]]))+(0.00006199*(main[[#This Row],[Triglyceride (mg/dL)]]*main[[#This Row],[Triglyceride (mg/dL)]]))-9.4386&lt;0,0,IF((1.055*main[[#This Row],[Total Cholesterol (mg/dL)]])+(-1.029*main[[#This Row],[HDL-Cholesterol (mg/dL)]])+(-0.1168*main[[#This Row],[Triglyceride (mg/dL)]])+(-0.000467*(main[[#This Row],[Triglyceride (mg/dL)]]*main[[#This Row],[NonHDL-C (mg/dL)]]))+(0.00006199*(main[[#This Row],[Triglyceride (mg/dL)]]*main[[#This Row],[Triglyceride (mg/dL)]]))-9.4386&gt;main[[#This Row],[NonHDL-C (mg/dL)]],main[[#This Row],[NonHDL-C (mg/dL)]],(1.055*main[[#This Row],[Total Cholesterol (mg/dL)]])+(-1.029*main[[#This Row],[HDL-Cholesterol (mg/dL)]])+(-0.1168*main[[#This Row],[Triglyceride (mg/dL)]])+(-0.000467*(main[[#This Row],[Triglyceride (mg/dL)]]*main[[#This Row],[NonHDL-C (mg/dL)]]))+(0.00006199*(main[[#This Row],[Triglyceride (mg/dL)]]*main[[#This Row],[Triglyceride (mg/dL)]]))-9.4386)))</f>
        <v>51.402705759999982</v>
      </c>
      <c r="G5" s="17">
        <f>IF(OR(main[[#This Row],[HDL-Cholesterol (mg/dL)]]="",main[[#This Row],[Total Cholesterol (mg/dL)]]="",main[[#This Row],[Triglyceride (mg/dL)]]=""),"",IF((0.1164*main[[#This Row],[Triglyceride (mg/dL)]])+(0.000445*(main[[#This Row],[Triglyceride (mg/dL)]]*main[[#This Row],[NonHDL-C (mg/dL)]]))+(-0.0000605*(main[[#This Row],[Triglyceride (mg/dL)]]*main[[#This Row],[Triglyceride (mg/dL)]]))&lt;0,0,IF((0.1164*main[[#This Row],[Triglyceride (mg/dL)]])+(0.000445*(main[[#This Row],[Triglyceride (mg/dL)]]*main[[#This Row],[NonHDL-C (mg/dL)]]))+(-0.0000605*(main[[#This Row],[Triglyceride (mg/dL)]]*main[[#This Row],[Triglyceride (mg/dL)]]))&gt;main[[#This Row],[NonHDL-C (mg/dL)]],main[NonHDL-C (mg/dL)],(0.1164*main[[#This Row],[Triglyceride (mg/dL)]])+(0.000445*(main[[#This Row],[Triglyceride (mg/dL)]]*main[[#This Row],[NonHDL-C (mg/dL)]]))+(-0.0000605*(main[[#This Row],[Triglyceride (mg/dL)]]*main[[#This Row],[Triglyceride (mg/dL)]])))))</f>
        <v>38.060288</v>
      </c>
      <c r="H5" s="17">
        <f>IF(OR(main[[#This Row],[HDL-Cholesterol (mg/dL)]]="",main[[#This Row],[Total Cholesterol (mg/dL)]]="",main[[#This Row],[Triglyceride (mg/dL)]]=""),"",IF(((1.42953*main[[#This Row],[Sampson LDL-C (mg/dL)]])-(0.13892*main[[#This Row],[LnTxL]])-8.9945)&lt;0,0,((1.42953*main[[#This Row],[Sampson LDL-C (mg/dL)]])-(0.13892*main[[#This Row],[LnTxL]])-8.9945)))</f>
        <v>24.562732959046699</v>
      </c>
      <c r="I5" s="17">
        <f>IF(OR(main[[#This Row],[HDL-Cholesterol (mg/dL)]]="",main[[#This Row],[Total Cholesterol (mg/dL)]]="",main[[#This Row],[Triglyceride (mg/dL)]]=""),"",main[[#This Row],[Sampson LDL-C (mg/dL)]]-main[[#This Row],[Sampson lb LDL-C (mg/dL)]])</f>
        <v>26.839972800953284</v>
      </c>
      <c r="J5" s="17">
        <f>IF(OR(main[[#This Row],[HDL-Cholesterol (mg/dL)]]="",main[[#This Row],[Total Cholesterol (mg/dL)]]="",main[[#This Row],[Triglyceride (mg/dL)]]=""),"",LN(main[[#This Row],[Triglyceride (mg/dL)]]))</f>
        <v>5.5909869805108565</v>
      </c>
      <c r="K5" s="17">
        <f>IF(OR(main[[#This Row],[HDL-Cholesterol (mg/dL)]]="",main[[#This Row],[Total Cholesterol (mg/dL)]]="",main[[#This Row],[Triglyceride (mg/dL)]]=""),"",main[[#This Row],[Ln T]]*main[[#This Row],[Sampson LDL-C (mg/dL)]])</f>
        <v>287.39185866719032</v>
      </c>
      <c r="L5" s="8"/>
      <c r="U5" s="9" t="s">
        <v>6</v>
      </c>
      <c r="V5" s="8">
        <f>AVERAGE(main[HDL-Cholesterol (mg/dL)])</f>
        <v>12</v>
      </c>
      <c r="W5" s="8">
        <f>AVERAGE(main[Total Cholesterol (mg/dL)])</f>
        <v>125.33333333333333</v>
      </c>
      <c r="X5" s="8">
        <f>AVERAGE(main[Triglyceride (mg/dL)])</f>
        <v>718.66666666666663</v>
      </c>
      <c r="Y5" s="8">
        <f>AVERAGE(main[NonHDL-C (mg/dL)])</f>
        <v>113.33333333333333</v>
      </c>
      <c r="Z5" s="8">
        <f>AVERAGE(main[Sampson LDL-C (mg/dL)])</f>
        <v>34.817363573333317</v>
      </c>
      <c r="AA5" s="8">
        <f>AVERAGE(main[Sampson VLDL-C (mg/dL)])</f>
        <v>74.238925333333327</v>
      </c>
    </row>
    <row r="6" spans="1:28" ht="16" customHeight="1">
      <c r="L6" s="8"/>
      <c r="M6"/>
      <c r="U6" s="9" t="s">
        <v>7</v>
      </c>
      <c r="V6" s="1">
        <f>MEDIAN(main[HDL-Cholesterol (mg/dL)])</f>
        <v>11</v>
      </c>
      <c r="W6" s="1">
        <f>MEDIAN(main[Total Cholesterol (mg/dL)])</f>
        <v>105</v>
      </c>
      <c r="X6" s="1">
        <f>MEDIAN(main[Triglyceride (mg/dL)])</f>
        <v>268</v>
      </c>
      <c r="Y6" s="1">
        <f>MEDIAN(main[NonHDL-C (mg/dL)])</f>
        <v>94</v>
      </c>
      <c r="Z6" s="8">
        <f>MEDIAN(main[Sampson LDL-C (mg/dL)])</f>
        <v>32.204100959999998</v>
      </c>
      <c r="AA6" s="8">
        <f>MEDIAN(main[Sampson VLDL-C (mg/dL)])</f>
        <v>38.060288</v>
      </c>
      <c r="AB6" s="24"/>
    </row>
    <row r="7" spans="1:28">
      <c r="L7" s="8"/>
      <c r="U7" s="9" t="s">
        <v>8</v>
      </c>
      <c r="V7" s="8">
        <f>STDEV(main[HDL-Cholesterol (mg/dL)])</f>
        <v>2.6457513110645907</v>
      </c>
      <c r="W7" s="8">
        <f>STDEV(main[Total Cholesterol (mg/dL)])</f>
        <v>64.933299110189466</v>
      </c>
      <c r="X7" s="8">
        <f>STDEV(main[Triglyceride (mg/dL)])</f>
        <v>886.5333233067629</v>
      </c>
      <c r="Y7" s="8">
        <f>STDEV(main[NonHDL-C (mg/dL)])</f>
        <v>67.121779873103279</v>
      </c>
      <c r="Z7" s="8">
        <f>STDEV(main[Sampson LDL-C (mg/dL)])</f>
        <v>15.445415574509974</v>
      </c>
      <c r="AA7" s="8">
        <f>STDEV(main[Sampson VLDL-C (mg/dL)])</f>
        <v>79.078146671955977</v>
      </c>
      <c r="AB7" s="24"/>
    </row>
    <row r="8" spans="1:28">
      <c r="L8" s="8"/>
      <c r="M8" s="1" t="s">
        <v>11</v>
      </c>
      <c r="U8" s="9" t="s">
        <v>9</v>
      </c>
      <c r="V8" s="1">
        <f>COUNT(main[HDL-Cholesterol (mg/dL)])</f>
        <v>3</v>
      </c>
      <c r="W8" s="1">
        <f>COUNT(main[Total Cholesterol (mg/dL)])</f>
        <v>3</v>
      </c>
      <c r="X8" s="1">
        <f>COUNT(main[Triglyceride (mg/dL)])</f>
        <v>3</v>
      </c>
      <c r="Y8" s="1">
        <f>COUNT(main[NonHDL-C (mg/dL)])</f>
        <v>3</v>
      </c>
      <c r="Z8" s="1">
        <f>COUNT(main[Sampson LDL-C (mg/dL)])</f>
        <v>3</v>
      </c>
      <c r="AA8" s="1">
        <f>COUNT(main[Sampson VLDL-C (mg/dL)])</f>
        <v>3</v>
      </c>
      <c r="AB8" s="24"/>
    </row>
    <row r="9" spans="1:28">
      <c r="M9" s="1" t="s">
        <v>14</v>
      </c>
      <c r="AB9" s="24"/>
    </row>
    <row r="11" spans="1:28">
      <c r="M11" s="1" t="s">
        <v>12</v>
      </c>
      <c r="AB11" s="25"/>
    </row>
    <row r="12" spans="1:28">
      <c r="M12" s="1" t="s">
        <v>13</v>
      </c>
      <c r="AB12" s="25"/>
    </row>
    <row r="13" spans="1:28">
      <c r="AB13" s="25"/>
    </row>
  </sheetData>
  <sheetProtection insertRows="0" sort="0" autoFilter="0" pivotTables="0"/>
  <mergeCells count="2">
    <mergeCell ref="A1:C1"/>
    <mergeCell ref="AB1:AB2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Sampson, Maureen (NIH/CC/DLM) [E]</dc:creator>
  <cp:lastModifiedBy>Microsoft Office User</cp:lastModifiedBy>
  <dcterms:created xsi:type="dcterms:W3CDTF">2020-01-16T14:15:48Z</dcterms:created>
  <dcterms:modified xsi:type="dcterms:W3CDTF">2020-08-28T14:16:09Z</dcterms:modified>
</cp:coreProperties>
</file>