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vidMiller/Desktop/Sergio Papers/Sergio PLOS One/Revision/"/>
    </mc:Choice>
  </mc:AlternateContent>
  <xr:revisionPtr revIDLastSave="0" documentId="8_{5E7B4EB2-8526-B542-879B-BAE10FDC0C7E}" xr6:coauthVersionLast="36" xr6:coauthVersionMax="36" xr10:uidLastSave="{00000000-0000-0000-0000-000000000000}"/>
  <bookViews>
    <workbookView xWindow="6380" yWindow="460" windowWidth="25840" windowHeight="18760" activeTab="6" xr2:uid="{00000000-000D-0000-FFFF-FFFF00000000}"/>
  </bookViews>
  <sheets>
    <sheet name="Bound and Viable Sperm Fig 2" sheetId="2" r:id="rId1"/>
    <sheet name="SAS suLeX" sheetId="4" r:id="rId2"/>
    <sheet name="SAS bi-SiaLN" sheetId="5" r:id="rId3"/>
    <sheet name="Number Bound Sperm Fig 3" sheetId="3" r:id="rId4"/>
    <sheet name="Mean SD Photons per s Fig 4" sheetId="6" r:id="rId5"/>
    <sheet name="Fig 4 Graph" sheetId="7" r:id="rId6"/>
    <sheet name="Fig 6 AR" sheetId="8" r:id="rId7"/>
  </sheets>
  <externalReferences>
    <externalReference r:id="rId8"/>
  </externalReferenc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9" i="8" l="1"/>
  <c r="BA9" i="8"/>
  <c r="AZ9" i="8"/>
  <c r="AY9" i="8"/>
  <c r="AX9" i="8"/>
  <c r="AW9" i="8"/>
  <c r="AV9" i="8"/>
  <c r="AU9" i="8"/>
  <c r="AS9" i="8"/>
  <c r="AR9" i="8"/>
  <c r="AQ9" i="8"/>
  <c r="AP9" i="8"/>
  <c r="AO9" i="8"/>
  <c r="AN9" i="8"/>
  <c r="AM9" i="8"/>
  <c r="AL9" i="8"/>
  <c r="AJ9" i="8"/>
  <c r="AI9" i="8"/>
  <c r="AH9" i="8"/>
  <c r="AG9" i="8"/>
  <c r="AF9" i="8"/>
  <c r="AE9" i="8"/>
  <c r="AD9" i="8"/>
  <c r="AC9" i="8"/>
  <c r="AA9" i="8"/>
  <c r="Z9" i="8"/>
  <c r="Y9" i="8"/>
  <c r="X9" i="8"/>
  <c r="W9" i="8"/>
  <c r="V9" i="8"/>
  <c r="U9" i="8"/>
  <c r="T9" i="8"/>
  <c r="R9" i="8"/>
  <c r="Q9" i="8"/>
  <c r="P9" i="8"/>
  <c r="O9" i="8"/>
  <c r="N9" i="8"/>
  <c r="M9" i="8"/>
  <c r="L9" i="8"/>
  <c r="K9" i="8"/>
  <c r="I9" i="8"/>
  <c r="H9" i="8"/>
  <c r="G9" i="8"/>
  <c r="F9" i="8"/>
  <c r="E9" i="8"/>
  <c r="D9" i="8"/>
  <c r="C9" i="8"/>
  <c r="B9" i="8"/>
  <c r="BB8" i="8"/>
  <c r="BA8" i="8"/>
  <c r="AZ8" i="8"/>
  <c r="AY8" i="8"/>
  <c r="AX8" i="8"/>
  <c r="AW8" i="8"/>
  <c r="AV8" i="8"/>
  <c r="AU8" i="8"/>
  <c r="AS8" i="8"/>
  <c r="AR8" i="8"/>
  <c r="AQ8" i="8"/>
  <c r="AP8" i="8"/>
  <c r="AO8" i="8"/>
  <c r="AN8" i="8"/>
  <c r="AM8" i="8"/>
  <c r="AL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R8" i="8"/>
  <c r="Q8" i="8"/>
  <c r="P8" i="8"/>
  <c r="O8" i="8"/>
  <c r="N8" i="8"/>
  <c r="M8" i="8"/>
  <c r="L8" i="8"/>
  <c r="K8" i="8"/>
  <c r="I8" i="8"/>
  <c r="H8" i="8"/>
  <c r="G8" i="8"/>
  <c r="F8" i="8"/>
  <c r="E8" i="8"/>
  <c r="D8" i="8"/>
  <c r="C8" i="8"/>
  <c r="B8" i="8"/>
  <c r="H20" i="7"/>
  <c r="H21" i="7"/>
  <c r="G20" i="7"/>
  <c r="G21" i="7"/>
  <c r="F20" i="7"/>
  <c r="F21" i="7"/>
  <c r="J46" i="6"/>
  <c r="N46" i="6"/>
  <c r="I46" i="6"/>
  <c r="M46" i="6"/>
  <c r="H46" i="6"/>
  <c r="L46" i="6"/>
  <c r="G46" i="6"/>
  <c r="K46" i="6"/>
  <c r="F46" i="6"/>
  <c r="E46" i="6"/>
  <c r="D46" i="6"/>
  <c r="C46" i="6"/>
  <c r="J42" i="6"/>
  <c r="N42" i="6"/>
  <c r="I42" i="6"/>
  <c r="M42" i="6"/>
  <c r="H42" i="6"/>
  <c r="L42" i="6"/>
  <c r="G42" i="6"/>
  <c r="K42" i="6"/>
  <c r="F42" i="6"/>
  <c r="E42" i="6"/>
  <c r="D42" i="6"/>
  <c r="C42" i="6"/>
  <c r="J38" i="6"/>
  <c r="N38" i="6"/>
  <c r="I38" i="6"/>
  <c r="M38" i="6"/>
  <c r="H38" i="6"/>
  <c r="L38" i="6"/>
  <c r="G38" i="6"/>
  <c r="K38" i="6"/>
  <c r="F38" i="6"/>
  <c r="E38" i="6"/>
  <c r="D38" i="6"/>
  <c r="C38" i="6"/>
  <c r="J34" i="6"/>
  <c r="N34" i="6"/>
  <c r="I34" i="6"/>
  <c r="M34" i="6"/>
  <c r="H34" i="6"/>
  <c r="L34" i="6"/>
  <c r="G34" i="6"/>
  <c r="K34" i="6"/>
  <c r="F34" i="6"/>
  <c r="E34" i="6"/>
  <c r="D34" i="6"/>
  <c r="C34" i="6"/>
  <c r="J28" i="6"/>
  <c r="N28" i="6"/>
  <c r="I28" i="6"/>
  <c r="M28" i="6"/>
  <c r="H28" i="6"/>
  <c r="L28" i="6"/>
  <c r="G28" i="6"/>
  <c r="K28" i="6"/>
  <c r="F28" i="6"/>
  <c r="E28" i="6"/>
  <c r="D28" i="6"/>
  <c r="C28" i="6"/>
  <c r="J23" i="6"/>
  <c r="N23" i="6"/>
  <c r="I23" i="6"/>
  <c r="M23" i="6"/>
  <c r="H23" i="6"/>
  <c r="L23" i="6"/>
  <c r="G23" i="6"/>
  <c r="K23" i="6"/>
  <c r="F23" i="6"/>
  <c r="E23" i="6"/>
  <c r="D23" i="6"/>
  <c r="C23" i="6"/>
  <c r="J17" i="6"/>
  <c r="N17" i="6"/>
  <c r="I17" i="6"/>
  <c r="M17" i="6"/>
  <c r="H17" i="6"/>
  <c r="L17" i="6"/>
  <c r="G17" i="6"/>
  <c r="K17" i="6"/>
  <c r="F17" i="6"/>
  <c r="E17" i="6"/>
  <c r="D17" i="6"/>
  <c r="C17" i="6"/>
  <c r="J12" i="6"/>
  <c r="N12" i="6"/>
  <c r="I12" i="6"/>
  <c r="M12" i="6"/>
  <c r="H12" i="6"/>
  <c r="L12" i="6"/>
  <c r="G12" i="6"/>
  <c r="K12" i="6"/>
  <c r="F12" i="6"/>
  <c r="E12" i="6"/>
  <c r="D12" i="6"/>
  <c r="C12" i="6"/>
  <c r="G34" i="4"/>
  <c r="G30" i="4"/>
  <c r="G26" i="4"/>
  <c r="G22" i="4"/>
  <c r="G17" i="4"/>
  <c r="AT12" i="2"/>
  <c r="AU12" i="2"/>
  <c r="AT13" i="2"/>
  <c r="AU13" i="2"/>
  <c r="AT14" i="2"/>
  <c r="AU14" i="2"/>
  <c r="AT15" i="2"/>
  <c r="AU15" i="2"/>
  <c r="AT16" i="2"/>
  <c r="AU16" i="2"/>
  <c r="AT17" i="2"/>
  <c r="AU17" i="2"/>
  <c r="AT18" i="2"/>
  <c r="AU18" i="2"/>
  <c r="AT19" i="2"/>
  <c r="AU19" i="2"/>
  <c r="AT20" i="2"/>
  <c r="AU20" i="2"/>
  <c r="AT21" i="2"/>
  <c r="AU21" i="2"/>
  <c r="AT22" i="2"/>
  <c r="AU22" i="2"/>
  <c r="AT23" i="2"/>
  <c r="AU23" i="2"/>
  <c r="AT24" i="2"/>
  <c r="AU24" i="2"/>
  <c r="AT25" i="2"/>
  <c r="AU25" i="2"/>
  <c r="AT11" i="2"/>
  <c r="AU11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10" i="2"/>
  <c r="AC10" i="2"/>
  <c r="AA11" i="2"/>
  <c r="AA12" i="2"/>
  <c r="AA13" i="2"/>
  <c r="AA14" i="2"/>
  <c r="AA15" i="2"/>
  <c r="AA16" i="2"/>
  <c r="AA17" i="2"/>
  <c r="AA18" i="2"/>
  <c r="AA19" i="2"/>
  <c r="AA10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11" i="2"/>
</calcChain>
</file>

<file path=xl/sharedStrings.xml><?xml version="1.0" encoding="utf-8"?>
<sst xmlns="http://schemas.openxmlformats.org/spreadsheetml/2006/main" count="480" uniqueCount="166">
  <si>
    <t>SLeA</t>
  </si>
  <si>
    <t>Control</t>
  </si>
  <si>
    <t>SiLN</t>
  </si>
  <si>
    <t>Lac-Nac</t>
  </si>
  <si>
    <t>9-OS</t>
  </si>
  <si>
    <t>30 min</t>
  </si>
  <si>
    <t>4 h</t>
  </si>
  <si>
    <t>8 h</t>
  </si>
  <si>
    <t>12 h</t>
  </si>
  <si>
    <t>24 h</t>
  </si>
  <si>
    <t>SLeX</t>
  </si>
  <si>
    <t>Bound sperm</t>
  </si>
  <si>
    <t>Free Sperm</t>
  </si>
  <si>
    <t>% Live</t>
  </si>
  <si>
    <t>% Live</t>
    <phoneticPr fontId="2" type="noConversion"/>
  </si>
  <si>
    <t>Time</t>
    <phoneticPr fontId="2" type="noConversion"/>
  </si>
  <si>
    <t>REP1</t>
  </si>
  <si>
    <t>REP2</t>
  </si>
  <si>
    <t>REP3</t>
  </si>
  <si>
    <t>REP4</t>
  </si>
  <si>
    <t>AVERAGE</t>
  </si>
  <si>
    <t>SD</t>
  </si>
  <si>
    <t>SEM</t>
  </si>
  <si>
    <t>3-O-sulfo-LeX SEM</t>
  </si>
  <si>
    <t>Free Sperm_SEM</t>
  </si>
  <si>
    <r>
      <t>3-O-sulfo-Le</t>
    </r>
    <r>
      <rPr>
        <vertAlign val="superscript"/>
        <sz val="11"/>
        <color theme="1"/>
        <rFont val="Calibri"/>
        <family val="2"/>
        <scheme val="minor"/>
      </rPr>
      <t>X</t>
    </r>
  </si>
  <si>
    <t>Biantennary SiLN</t>
  </si>
  <si>
    <t>Biantennary SiLN_SEM</t>
  </si>
  <si>
    <t>Unbranched SiLN_SEM</t>
  </si>
  <si>
    <t>sLeX</t>
  </si>
  <si>
    <t>free</t>
  </si>
  <si>
    <t>30m</t>
  </si>
  <si>
    <t>4h</t>
  </si>
  <si>
    <t>8h</t>
  </si>
  <si>
    <t>12h</t>
  </si>
  <si>
    <t>24h</t>
  </si>
  <si>
    <t>TTEST 30min</t>
  </si>
  <si>
    <t>TTEST 4h</t>
  </si>
  <si>
    <t>TTEST 8h</t>
  </si>
  <si>
    <t>TTEST 12h</t>
  </si>
  <si>
    <t>TTEST 24h</t>
  </si>
  <si>
    <t>sLeX30m</t>
  </si>
  <si>
    <t>sLeX4h</t>
  </si>
  <si>
    <t>sLeX8h</t>
  </si>
  <si>
    <t>sLeX12h</t>
  </si>
  <si>
    <t>sLeX24h</t>
  </si>
  <si>
    <t>free30m</t>
  </si>
  <si>
    <t>free4h</t>
  </si>
  <si>
    <t>free8h</t>
  </si>
  <si>
    <t>free12h</t>
  </si>
  <si>
    <t>free24h</t>
  </si>
  <si>
    <t>ANOVA</t>
  </si>
  <si>
    <t>A</t>
  </si>
  <si>
    <t>&lt;0.0001</t>
  </si>
  <si>
    <t>SiLN30m</t>
  </si>
  <si>
    <t>SiLN4h</t>
  </si>
  <si>
    <t>SiLN8h</t>
  </si>
  <si>
    <t>SiLN12h</t>
  </si>
  <si>
    <t>SiLN24h</t>
  </si>
  <si>
    <t>9OS30m</t>
  </si>
  <si>
    <t>9OS4h</t>
  </si>
  <si>
    <t>9OS8h</t>
  </si>
  <si>
    <t>9OS12h</t>
  </si>
  <si>
    <t>9OS24h</t>
  </si>
  <si>
    <t>Free30m</t>
  </si>
  <si>
    <t>Free4h</t>
  </si>
  <si>
    <t>Free8h</t>
  </si>
  <si>
    <t>Free12h</t>
  </si>
  <si>
    <t>Free24h</t>
  </si>
  <si>
    <t>ABC</t>
  </si>
  <si>
    <t>CDEF</t>
  </si>
  <si>
    <t>DEF</t>
  </si>
  <si>
    <t>AB</t>
  </si>
  <si>
    <t>ABCD</t>
  </si>
  <si>
    <t>BCDE</t>
  </si>
  <si>
    <t>EFG</t>
  </si>
  <si>
    <t>BCDEF</t>
  </si>
  <si>
    <t>FG</t>
  </si>
  <si>
    <t>GH</t>
  </si>
  <si>
    <t>H</t>
  </si>
  <si>
    <t>Free</t>
  </si>
  <si>
    <t>diff</t>
  </si>
  <si>
    <t>same</t>
  </si>
  <si>
    <t>Biantennary LN</t>
  </si>
  <si>
    <t>suLeX</t>
  </si>
  <si>
    <t>LacNAc</t>
  </si>
  <si>
    <t>Number of Bound Sperm</t>
  </si>
  <si>
    <t>Number of Bound Sperm (mean)</t>
  </si>
  <si>
    <t>Time (hr)</t>
  </si>
  <si>
    <t>Time (hrs)</t>
  </si>
  <si>
    <t>SAS ANOVA</t>
  </si>
  <si>
    <t>Live %</t>
  </si>
  <si>
    <t>Rep 1</t>
  </si>
  <si>
    <t>Rep 2</t>
  </si>
  <si>
    <t>Rep 3</t>
  </si>
  <si>
    <t>Rep 4</t>
  </si>
  <si>
    <t>Treatment</t>
  </si>
  <si>
    <t>Tukey</t>
  </si>
  <si>
    <t>Averages</t>
  </si>
  <si>
    <t>Standard Deviation</t>
  </si>
  <si>
    <t xml:space="preserve">Standard Error  </t>
  </si>
  <si>
    <t>0 min</t>
  </si>
  <si>
    <t>60 min</t>
  </si>
  <si>
    <t>90 min</t>
  </si>
  <si>
    <t>STDEV 0 min</t>
  </si>
  <si>
    <t>STDEV 30 min</t>
  </si>
  <si>
    <t>STDEV 60 min</t>
  </si>
  <si>
    <t>STDEV 90 min</t>
  </si>
  <si>
    <t>Sterr0</t>
  </si>
  <si>
    <t>Sterr30</t>
  </si>
  <si>
    <t>Sterr60</t>
  </si>
  <si>
    <t>Sterr90</t>
  </si>
  <si>
    <t xml:space="preserve">Control </t>
  </si>
  <si>
    <t>N/A</t>
  </si>
  <si>
    <t>Lewis X</t>
  </si>
  <si>
    <t>SilN+Lewis X</t>
  </si>
  <si>
    <t>sulf Lewis X</t>
  </si>
  <si>
    <t>LN</t>
  </si>
  <si>
    <t>Lewis A</t>
  </si>
  <si>
    <t>sulf Lewis A</t>
  </si>
  <si>
    <t>Control 0</t>
  </si>
  <si>
    <t>LeX 0</t>
  </si>
  <si>
    <t>SiLN 0</t>
  </si>
  <si>
    <t>SilN+LeX 0</t>
  </si>
  <si>
    <t>sLeX 0</t>
  </si>
  <si>
    <t>LN 0</t>
  </si>
  <si>
    <t>LeA 0</t>
  </si>
  <si>
    <t>sLeA 0</t>
  </si>
  <si>
    <t>Control 30</t>
  </si>
  <si>
    <t>LeX 30</t>
  </si>
  <si>
    <t>SiLN 30</t>
  </si>
  <si>
    <t>SilN+LeX 30</t>
  </si>
  <si>
    <t>sLeX 30</t>
  </si>
  <si>
    <t>LN 30</t>
  </si>
  <si>
    <t>LeA 30</t>
  </si>
  <si>
    <t>sLeA 30</t>
  </si>
  <si>
    <t>Photons/sec</t>
  </si>
  <si>
    <t>Time</t>
  </si>
  <si>
    <t>SEM0</t>
  </si>
  <si>
    <t>SEM30</t>
  </si>
  <si>
    <t>SEM60</t>
  </si>
  <si>
    <t>SEM90</t>
  </si>
  <si>
    <t>LeX</t>
  </si>
  <si>
    <t>LeA</t>
  </si>
  <si>
    <t>sLeA</t>
  </si>
  <si>
    <t>SilN+LeX</t>
  </si>
  <si>
    <t>Lex</t>
  </si>
  <si>
    <t>sLex</t>
  </si>
  <si>
    <t>%reduction</t>
  </si>
  <si>
    <t>Acrosome intact sperm percentage</t>
  </si>
  <si>
    <t>5uM</t>
  </si>
  <si>
    <t>10 uM</t>
  </si>
  <si>
    <t>0 Hrs</t>
  </si>
  <si>
    <t>2 Hrs</t>
  </si>
  <si>
    <t>4 Hrs</t>
  </si>
  <si>
    <t>C</t>
  </si>
  <si>
    <t>NC</t>
  </si>
  <si>
    <t>bi-SiaLN</t>
  </si>
  <si>
    <t>Control-C</t>
  </si>
  <si>
    <t>Control-NC</t>
  </si>
  <si>
    <t>avg</t>
  </si>
  <si>
    <t>std</t>
  </si>
  <si>
    <t>SuLeX</t>
  </si>
  <si>
    <t>SuLeA</t>
  </si>
  <si>
    <t>Cont-C</t>
  </si>
  <si>
    <t>Cont-NC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</si>
</sst>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63634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3" fillId="4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5" borderId="8" xfId="0" applyFont="1" applyFill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5" borderId="13" xfId="0" applyFont="1" applyFill="1" applyBorder="1"/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5" borderId="11" xfId="0" applyFont="1" applyFill="1" applyBorder="1"/>
    <xf numFmtId="0" fontId="3" fillId="5" borderId="15" xfId="0" applyFont="1" applyFill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7" borderId="13" xfId="0" applyFont="1" applyFill="1" applyBorder="1"/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8" borderId="13" xfId="0" applyFont="1" applyFill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9" borderId="13" xfId="0" applyFont="1" applyFill="1" applyBorder="1"/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10" borderId="13" xfId="0" applyFont="1" applyFill="1" applyBorder="1"/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1" borderId="13" xfId="0" applyFont="1" applyFill="1" applyBorder="1"/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2" borderId="13" xfId="0" applyFont="1" applyFill="1" applyBorder="1"/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3" fillId="12" borderId="16" xfId="0" applyFont="1" applyFill="1" applyBorder="1"/>
    <xf numFmtId="0" fontId="3" fillId="12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6" borderId="0" xfId="0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'Bound and Viable Sperm Fig 2'!$F$7:$H$7</c:f>
              <c:strCache>
                <c:ptCount val="3"/>
                <c:pt idx="0">
                  <c:v>suLeX</c:v>
                </c:pt>
                <c:pt idx="1">
                  <c:v>LacNAc</c:v>
                </c:pt>
                <c:pt idx="2">
                  <c:v>Control</c:v>
                </c:pt>
              </c:strCache>
            </c:strRef>
          </c:cat>
          <c:val>
            <c:numRef>
              <c:f>'Bound and Viable Sperm Fig 2'!$F$8:$H$8</c:f>
              <c:numCache>
                <c:formatCode>General</c:formatCode>
                <c:ptCount val="3"/>
                <c:pt idx="0">
                  <c:v>6.77</c:v>
                </c:pt>
                <c:pt idx="1">
                  <c:v>0.45</c:v>
                </c:pt>
                <c:pt idx="2">
                  <c:v>0.26500000000000001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E-4F6A-B0D3-D166E108E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95200"/>
        <c:axId val="44196992"/>
      </c:barChart>
      <c:catAx>
        <c:axId val="441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10" b="1" i="0" baseline="0">
                <a:solidFill>
                  <a:srgbClr val="0070C0"/>
                </a:solidFill>
              </a:defRPr>
            </a:pPr>
            <a:endParaRPr lang="en-US"/>
          </a:p>
        </c:txPr>
        <c:crossAx val="44196992"/>
        <c:crosses val="autoZero"/>
        <c:auto val="1"/>
        <c:lblAlgn val="ctr"/>
        <c:lblOffset val="100"/>
        <c:noMultiLvlLbl val="0"/>
      </c:catAx>
      <c:valAx>
        <c:axId val="4419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44195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71287251461229E-2"/>
          <c:y val="3.4185207820786059E-2"/>
          <c:w val="0.88270186084895397"/>
          <c:h val="0.808518576810602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'Bound and Viable Sperm Fig 2'!$F$15:$I$15</c:f>
              <c:strCache>
                <c:ptCount val="4"/>
                <c:pt idx="0">
                  <c:v>SiLN</c:v>
                </c:pt>
                <c:pt idx="1">
                  <c:v>9-OS</c:v>
                </c:pt>
                <c:pt idx="2">
                  <c:v>LacNAc</c:v>
                </c:pt>
                <c:pt idx="3">
                  <c:v>Control</c:v>
                </c:pt>
              </c:strCache>
            </c:strRef>
          </c:cat>
          <c:val>
            <c:numRef>
              <c:f>'Bound and Viable Sperm Fig 2'!$F$16:$I$16</c:f>
              <c:numCache>
                <c:formatCode>General</c:formatCode>
                <c:ptCount val="4"/>
                <c:pt idx="0">
                  <c:v>7.25</c:v>
                </c:pt>
                <c:pt idx="1">
                  <c:v>6.5</c:v>
                </c:pt>
                <c:pt idx="2">
                  <c:v>0.65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E-41F9-B0BC-E755FD93C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4896"/>
        <c:axId val="44226432"/>
      </c:barChart>
      <c:catAx>
        <c:axId val="442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50" b="1" i="0" baseline="0">
                <a:solidFill>
                  <a:srgbClr val="0070C0"/>
                </a:solidFill>
              </a:defRPr>
            </a:pPr>
            <a:endParaRPr lang="en-US"/>
          </a:p>
        </c:txPr>
        <c:crossAx val="44226432"/>
        <c:crosses val="autoZero"/>
        <c:auto val="1"/>
        <c:lblAlgn val="ctr"/>
        <c:lblOffset val="100"/>
        <c:noMultiLvlLbl val="0"/>
      </c:catAx>
      <c:valAx>
        <c:axId val="4422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4422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'Bound and Viable Sperm Fig 2'!$AF$10</c:f>
              <c:strCache>
                <c:ptCount val="1"/>
                <c:pt idx="0">
                  <c:v>3-O-sulfo-LeX</c:v>
                </c:pt>
              </c:strCache>
            </c:strRef>
          </c:tx>
          <c:marker>
            <c:symbol val="none"/>
          </c:marker>
          <c:cat>
            <c:numRef>
              <c:f>'Bound and Viable Sperm Fig 2'!$AG$9:$AK$9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'Bound and Viable Sperm Fig 2'!$AG$10:$AK$10</c:f>
              <c:numCache>
                <c:formatCode>General</c:formatCode>
                <c:ptCount val="5"/>
                <c:pt idx="0">
                  <c:v>72.22</c:v>
                </c:pt>
                <c:pt idx="1">
                  <c:v>66.75</c:v>
                </c:pt>
                <c:pt idx="2">
                  <c:v>58.94</c:v>
                </c:pt>
                <c:pt idx="3">
                  <c:v>53.177</c:v>
                </c:pt>
                <c:pt idx="4">
                  <c:v>41.33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9-4E43-B923-1CF3CDA7F6C8}"/>
            </c:ext>
          </c:extLst>
        </c:ser>
        <c:ser>
          <c:idx val="1"/>
          <c:order val="1"/>
          <c:tx>
            <c:strRef>
              <c:f>'Bound and Viable Sperm Fig 2'!$AF$11</c:f>
              <c:strCache>
                <c:ptCount val="1"/>
                <c:pt idx="0">
                  <c:v>Free Sperm</c:v>
                </c:pt>
              </c:strCache>
            </c:strRef>
          </c:tx>
          <c:marker>
            <c:symbol val="none"/>
          </c:marker>
          <c:cat>
            <c:numRef>
              <c:f>'Bound and Viable Sperm Fig 2'!$AG$9:$AK$9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'Bound and Viable Sperm Fig 2'!$AG$11:$AK$11</c:f>
              <c:numCache>
                <c:formatCode>General</c:formatCode>
                <c:ptCount val="5"/>
                <c:pt idx="0">
                  <c:v>69.78</c:v>
                </c:pt>
                <c:pt idx="1">
                  <c:v>52.84</c:v>
                </c:pt>
                <c:pt idx="2">
                  <c:v>29.25</c:v>
                </c:pt>
                <c:pt idx="3">
                  <c:v>16.57</c:v>
                </c:pt>
                <c:pt idx="4">
                  <c:v>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9-4E43-B923-1CF3CDA7F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76000"/>
        <c:axId val="44977536"/>
      </c:lineChart>
      <c:catAx>
        <c:axId val="449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44977536"/>
        <c:crosses val="autoZero"/>
        <c:auto val="1"/>
        <c:lblAlgn val="ctr"/>
        <c:lblOffset val="100"/>
        <c:noMultiLvlLbl val="0"/>
      </c:catAx>
      <c:valAx>
        <c:axId val="4497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4497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'Bound and Viable Sperm Fig 2'!$AX$11</c:f>
              <c:strCache>
                <c:ptCount val="1"/>
                <c:pt idx="0">
                  <c:v>Biantennary SiLN</c:v>
                </c:pt>
              </c:strCache>
            </c:strRef>
          </c:tx>
          <c:marker>
            <c:symbol val="none"/>
          </c:marker>
          <c:cat>
            <c:numRef>
              <c:f>'Bound and Viable Sperm Fig 2'!$AY$10:$BC$10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'Bound and Viable Sperm Fig 2'!$AY$11:$BC$11</c:f>
              <c:numCache>
                <c:formatCode>General</c:formatCode>
                <c:ptCount val="5"/>
                <c:pt idx="0">
                  <c:v>66.094999999999999</c:v>
                </c:pt>
                <c:pt idx="1">
                  <c:v>64.75</c:v>
                </c:pt>
                <c:pt idx="2">
                  <c:v>62.76</c:v>
                </c:pt>
                <c:pt idx="3">
                  <c:v>47.16</c:v>
                </c:pt>
                <c:pt idx="4">
                  <c:v>41.75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A-4286-9C49-AEC710848B4C}"/>
            </c:ext>
          </c:extLst>
        </c:ser>
        <c:ser>
          <c:idx val="1"/>
          <c:order val="1"/>
          <c:tx>
            <c:strRef>
              <c:f>'Bound and Viable Sperm Fig 2'!$AX$12</c:f>
              <c:strCache>
                <c:ptCount val="1"/>
                <c:pt idx="0">
                  <c:v>Biantennary LN</c:v>
                </c:pt>
              </c:strCache>
            </c:strRef>
          </c:tx>
          <c:marker>
            <c:symbol val="none"/>
          </c:marker>
          <c:cat>
            <c:numRef>
              <c:f>'Bound and Viable Sperm Fig 2'!$AY$10:$BC$10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'Bound and Viable Sperm Fig 2'!$AY$12:$BC$12</c:f>
              <c:numCache>
                <c:formatCode>General</c:formatCode>
                <c:ptCount val="5"/>
                <c:pt idx="0">
                  <c:v>63.725999999999999</c:v>
                </c:pt>
                <c:pt idx="1">
                  <c:v>59.25</c:v>
                </c:pt>
                <c:pt idx="2">
                  <c:v>53.44</c:v>
                </c:pt>
                <c:pt idx="3">
                  <c:v>42.45</c:v>
                </c:pt>
                <c:pt idx="4">
                  <c:v>38.17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A-4286-9C49-AEC710848B4C}"/>
            </c:ext>
          </c:extLst>
        </c:ser>
        <c:ser>
          <c:idx val="2"/>
          <c:order val="2"/>
          <c:tx>
            <c:strRef>
              <c:f>'Bound and Viable Sperm Fig 2'!$AX$13</c:f>
              <c:strCache>
                <c:ptCount val="1"/>
                <c:pt idx="0">
                  <c:v>Free Sperm</c:v>
                </c:pt>
              </c:strCache>
            </c:strRef>
          </c:tx>
          <c:marker>
            <c:symbol val="none"/>
          </c:marker>
          <c:cat>
            <c:numRef>
              <c:f>'Bound and Viable Sperm Fig 2'!$AY$10:$BC$10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cat>
          <c:val>
            <c:numRef>
              <c:f>'Bound and Viable Sperm Fig 2'!$AY$13:$BC$13</c:f>
              <c:numCache>
                <c:formatCode>General</c:formatCode>
                <c:ptCount val="5"/>
                <c:pt idx="0">
                  <c:v>75.739999999999995</c:v>
                </c:pt>
                <c:pt idx="1">
                  <c:v>49.28</c:v>
                </c:pt>
                <c:pt idx="2">
                  <c:v>31.06</c:v>
                </c:pt>
                <c:pt idx="3">
                  <c:v>21.92</c:v>
                </c:pt>
                <c:pt idx="4">
                  <c:v>12.06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A-4286-9C49-AEC710848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13248"/>
        <c:axId val="45031424"/>
      </c:lineChart>
      <c:catAx>
        <c:axId val="450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45031424"/>
        <c:crosses val="autoZero"/>
        <c:auto val="1"/>
        <c:lblAlgn val="ctr"/>
        <c:lblOffset val="100"/>
        <c:noMultiLvlLbl val="0"/>
      </c:catAx>
      <c:valAx>
        <c:axId val="4503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4501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'Bound and Viable Sperm Fig 2'!$AF$10</c:f>
              <c:strCache>
                <c:ptCount val="1"/>
                <c:pt idx="0">
                  <c:v>3-O-sulfo-LeX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'Bound and Viable Sperm Fig 2'!$AG$12:$AK$12</c:f>
                <c:numCache>
                  <c:formatCode>General</c:formatCode>
                  <c:ptCount val="5"/>
                  <c:pt idx="0">
                    <c:v>4.2489783085662882</c:v>
                  </c:pt>
                  <c:pt idx="1">
                    <c:v>4.45311220758391</c:v>
                  </c:pt>
                  <c:pt idx="2">
                    <c:v>2.2124698679680748</c:v>
                  </c:pt>
                  <c:pt idx="3">
                    <c:v>4.5114601756711554</c:v>
                  </c:pt>
                  <c:pt idx="4">
                    <c:v>4.4122443268703995</c:v>
                  </c:pt>
                </c:numCache>
              </c:numRef>
            </c:plus>
            <c:minus>
              <c:numRef>
                <c:f>'Bound and Viable Sperm Fig 2'!$AG$12:$AK$12</c:f>
                <c:numCache>
                  <c:formatCode>General</c:formatCode>
                  <c:ptCount val="5"/>
                  <c:pt idx="0">
                    <c:v>4.2489783085662882</c:v>
                  </c:pt>
                  <c:pt idx="1">
                    <c:v>4.45311220758391</c:v>
                  </c:pt>
                  <c:pt idx="2">
                    <c:v>2.2124698679680748</c:v>
                  </c:pt>
                  <c:pt idx="3">
                    <c:v>4.5114601756711554</c:v>
                  </c:pt>
                  <c:pt idx="4">
                    <c:v>4.4122443268703995</c:v>
                  </c:pt>
                </c:numCache>
              </c:numRef>
            </c:minus>
          </c:errBars>
          <c:xVal>
            <c:numRef>
              <c:f>'Bound and Viable Sperm Fig 2'!$AG$9:$AK$9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'Bound and Viable Sperm Fig 2'!$AG$10:$AK$10</c:f>
              <c:numCache>
                <c:formatCode>General</c:formatCode>
                <c:ptCount val="5"/>
                <c:pt idx="0">
                  <c:v>72.22</c:v>
                </c:pt>
                <c:pt idx="1">
                  <c:v>66.75</c:v>
                </c:pt>
                <c:pt idx="2">
                  <c:v>58.94</c:v>
                </c:pt>
                <c:pt idx="3">
                  <c:v>53.177</c:v>
                </c:pt>
                <c:pt idx="4">
                  <c:v>41.33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42-444A-9DAA-12B7E38B23A2}"/>
            </c:ext>
          </c:extLst>
        </c:ser>
        <c:ser>
          <c:idx val="1"/>
          <c:order val="1"/>
          <c:tx>
            <c:strRef>
              <c:f>'Bound and Viable Sperm Fig 2'!$AF$11</c:f>
              <c:strCache>
                <c:ptCount val="1"/>
                <c:pt idx="0">
                  <c:v>Free Sperm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'Bound and Viable Sperm Fig 2'!$AG$13:$AK$13</c:f>
                <c:numCache>
                  <c:formatCode>General</c:formatCode>
                  <c:ptCount val="5"/>
                  <c:pt idx="0">
                    <c:v>4.0229743867773573</c:v>
                  </c:pt>
                  <c:pt idx="1">
                    <c:v>2.7154281430374843</c:v>
                  </c:pt>
                  <c:pt idx="2">
                    <c:v>4.5031847526685711</c:v>
                  </c:pt>
                  <c:pt idx="3">
                    <c:v>2.9403443675868948</c:v>
                  </c:pt>
                  <c:pt idx="4">
                    <c:v>1.4213725760686398</c:v>
                  </c:pt>
                </c:numCache>
              </c:numRef>
            </c:plus>
            <c:minus>
              <c:numRef>
                <c:f>'Bound and Viable Sperm Fig 2'!$AG$13:$AK$13</c:f>
                <c:numCache>
                  <c:formatCode>General</c:formatCode>
                  <c:ptCount val="5"/>
                  <c:pt idx="0">
                    <c:v>4.0229743867773573</c:v>
                  </c:pt>
                  <c:pt idx="1">
                    <c:v>2.7154281430374843</c:v>
                  </c:pt>
                  <c:pt idx="2">
                    <c:v>4.5031847526685711</c:v>
                  </c:pt>
                  <c:pt idx="3">
                    <c:v>2.9403443675868948</c:v>
                  </c:pt>
                  <c:pt idx="4">
                    <c:v>1.4213725760686398</c:v>
                  </c:pt>
                </c:numCache>
              </c:numRef>
            </c:minus>
          </c:errBars>
          <c:xVal>
            <c:numRef>
              <c:f>'Bound and Viable Sperm Fig 2'!$AG$9:$AK$9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'Bound and Viable Sperm Fig 2'!$AG$11:$AK$11</c:f>
              <c:numCache>
                <c:formatCode>General</c:formatCode>
                <c:ptCount val="5"/>
                <c:pt idx="0">
                  <c:v>69.78</c:v>
                </c:pt>
                <c:pt idx="1">
                  <c:v>52.84</c:v>
                </c:pt>
                <c:pt idx="2">
                  <c:v>29.25</c:v>
                </c:pt>
                <c:pt idx="3">
                  <c:v>16.57</c:v>
                </c:pt>
                <c:pt idx="4">
                  <c:v>9.51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42-444A-9DAA-12B7E38B2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61632"/>
        <c:axId val="45063552"/>
      </c:scatterChart>
      <c:valAx>
        <c:axId val="45061632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Incubation Time (h)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45063552"/>
        <c:crosses val="autoZero"/>
        <c:crossBetween val="midCat"/>
        <c:majorUnit val="4"/>
      </c:valAx>
      <c:valAx>
        <c:axId val="45063552"/>
        <c:scaling>
          <c:orientation val="minMax"/>
          <c:max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Sperm Viability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45061632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'Bound and Viable Sperm Fig 2'!$AX$11</c:f>
              <c:strCache>
                <c:ptCount val="1"/>
                <c:pt idx="0">
                  <c:v>Biantennary SiLN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'Bound and Viable Sperm Fig 2'!$AY$14:$BC$14</c:f>
                <c:numCache>
                  <c:formatCode>General</c:formatCode>
                  <c:ptCount val="5"/>
                  <c:pt idx="0">
                    <c:v>6.2062998907024793</c:v>
                  </c:pt>
                  <c:pt idx="1">
                    <c:v>2.1706457052632473</c:v>
                  </c:pt>
                  <c:pt idx="2">
                    <c:v>6.3870598348014305</c:v>
                  </c:pt>
                  <c:pt idx="3">
                    <c:v>3.0614160848281369</c:v>
                  </c:pt>
                  <c:pt idx="4">
                    <c:v>1.8335605919752009</c:v>
                  </c:pt>
                </c:numCache>
              </c:numRef>
            </c:plus>
            <c:minus>
              <c:numRef>
                <c:f>'Bound and Viable Sperm Fig 2'!$AY$14:$BC$14</c:f>
                <c:numCache>
                  <c:formatCode>General</c:formatCode>
                  <c:ptCount val="5"/>
                  <c:pt idx="0">
                    <c:v>6.2062998907024793</c:v>
                  </c:pt>
                  <c:pt idx="1">
                    <c:v>2.1706457052632473</c:v>
                  </c:pt>
                  <c:pt idx="2">
                    <c:v>6.3870598348014305</c:v>
                  </c:pt>
                  <c:pt idx="3">
                    <c:v>3.0614160848281369</c:v>
                  </c:pt>
                  <c:pt idx="4">
                    <c:v>1.8335605919752009</c:v>
                  </c:pt>
                </c:numCache>
              </c:numRef>
            </c:minus>
          </c:errBars>
          <c:xVal>
            <c:numRef>
              <c:f>'Bound and Viable Sperm Fig 2'!$AY$10:$BC$10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'Bound and Viable Sperm Fig 2'!$AY$11:$BC$11</c:f>
              <c:numCache>
                <c:formatCode>General</c:formatCode>
                <c:ptCount val="5"/>
                <c:pt idx="0">
                  <c:v>66.094999999999999</c:v>
                </c:pt>
                <c:pt idx="1">
                  <c:v>64.75</c:v>
                </c:pt>
                <c:pt idx="2">
                  <c:v>62.76</c:v>
                </c:pt>
                <c:pt idx="3">
                  <c:v>47.16</c:v>
                </c:pt>
                <c:pt idx="4">
                  <c:v>41.75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8A-4168-A242-F16EB7D918C4}"/>
            </c:ext>
          </c:extLst>
        </c:ser>
        <c:ser>
          <c:idx val="1"/>
          <c:order val="1"/>
          <c:tx>
            <c:strRef>
              <c:f>'Bound and Viable Sperm Fig 2'!$AX$12</c:f>
              <c:strCache>
                <c:ptCount val="1"/>
                <c:pt idx="0">
                  <c:v>Biantennary LN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'Bound and Viable Sperm Fig 2'!$AY$15:$BC$15</c:f>
                <c:numCache>
                  <c:formatCode>General</c:formatCode>
                  <c:ptCount val="5"/>
                  <c:pt idx="0">
                    <c:v>5.9025681792852494</c:v>
                  </c:pt>
                  <c:pt idx="1">
                    <c:v>2.9892577302363477</c:v>
                  </c:pt>
                  <c:pt idx="2">
                    <c:v>2.4769403168694506</c:v>
                  </c:pt>
                  <c:pt idx="3">
                    <c:v>1.2662148316932629</c:v>
                  </c:pt>
                  <c:pt idx="4">
                    <c:v>3.6684071626676156</c:v>
                  </c:pt>
                </c:numCache>
              </c:numRef>
            </c:plus>
            <c:minus>
              <c:numRef>
                <c:f>'Bound and Viable Sperm Fig 2'!$AY$15:$BC$15</c:f>
                <c:numCache>
                  <c:formatCode>General</c:formatCode>
                  <c:ptCount val="5"/>
                  <c:pt idx="0">
                    <c:v>5.9025681792852494</c:v>
                  </c:pt>
                  <c:pt idx="1">
                    <c:v>2.9892577302363477</c:v>
                  </c:pt>
                  <c:pt idx="2">
                    <c:v>2.4769403168694506</c:v>
                  </c:pt>
                  <c:pt idx="3">
                    <c:v>1.2662148316932629</c:v>
                  </c:pt>
                  <c:pt idx="4">
                    <c:v>3.6684071626676156</c:v>
                  </c:pt>
                </c:numCache>
              </c:numRef>
            </c:minus>
          </c:errBars>
          <c:xVal>
            <c:numRef>
              <c:f>'Bound and Viable Sperm Fig 2'!$AY$10:$BC$10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'Bound and Viable Sperm Fig 2'!$AY$12:$BC$12</c:f>
              <c:numCache>
                <c:formatCode>General</c:formatCode>
                <c:ptCount val="5"/>
                <c:pt idx="0">
                  <c:v>63.725999999999999</c:v>
                </c:pt>
                <c:pt idx="1">
                  <c:v>59.25</c:v>
                </c:pt>
                <c:pt idx="2">
                  <c:v>53.44</c:v>
                </c:pt>
                <c:pt idx="3">
                  <c:v>42.45</c:v>
                </c:pt>
                <c:pt idx="4">
                  <c:v>38.17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8A-4168-A242-F16EB7D918C4}"/>
            </c:ext>
          </c:extLst>
        </c:ser>
        <c:ser>
          <c:idx val="2"/>
          <c:order val="2"/>
          <c:tx>
            <c:strRef>
              <c:f>'Bound and Viable Sperm Fig 2'!$AX$13</c:f>
              <c:strCache>
                <c:ptCount val="1"/>
                <c:pt idx="0">
                  <c:v>Free Sperm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'Bound and Viable Sperm Fig 2'!$AY$16:$BC$16</c:f>
                <c:numCache>
                  <c:formatCode>General</c:formatCode>
                  <c:ptCount val="5"/>
                  <c:pt idx="0">
                    <c:v>1.1038719732529394</c:v>
                  </c:pt>
                  <c:pt idx="1">
                    <c:v>3.2503606637486335</c:v>
                  </c:pt>
                  <c:pt idx="2">
                    <c:v>4.6164103418613589</c:v>
                  </c:pt>
                  <c:pt idx="3">
                    <c:v>0.91108604301557539</c:v>
                  </c:pt>
                  <c:pt idx="4">
                    <c:v>1.6330782113678617</c:v>
                  </c:pt>
                </c:numCache>
              </c:numRef>
            </c:plus>
            <c:minus>
              <c:numRef>
                <c:f>'Bound and Viable Sperm Fig 2'!$AY$16:$BC$16</c:f>
                <c:numCache>
                  <c:formatCode>General</c:formatCode>
                  <c:ptCount val="5"/>
                  <c:pt idx="0">
                    <c:v>1.1038719732529394</c:v>
                  </c:pt>
                  <c:pt idx="1">
                    <c:v>3.2503606637486335</c:v>
                  </c:pt>
                  <c:pt idx="2">
                    <c:v>4.6164103418613589</c:v>
                  </c:pt>
                  <c:pt idx="3">
                    <c:v>0.91108604301557539</c:v>
                  </c:pt>
                  <c:pt idx="4">
                    <c:v>1.6330782113678617</c:v>
                  </c:pt>
                </c:numCache>
              </c:numRef>
            </c:minus>
          </c:errBars>
          <c:xVal>
            <c:numRef>
              <c:f>'Bound and Viable Sperm Fig 2'!$AY$10:$BC$10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'Bound and Viable Sperm Fig 2'!$AY$13:$BC$13</c:f>
              <c:numCache>
                <c:formatCode>General</c:formatCode>
                <c:ptCount val="5"/>
                <c:pt idx="0">
                  <c:v>75.739999999999995</c:v>
                </c:pt>
                <c:pt idx="1">
                  <c:v>49.28</c:v>
                </c:pt>
                <c:pt idx="2">
                  <c:v>31.06</c:v>
                </c:pt>
                <c:pt idx="3">
                  <c:v>21.92</c:v>
                </c:pt>
                <c:pt idx="4">
                  <c:v>12.06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8A-4168-A242-F16EB7D91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7472"/>
        <c:axId val="45191936"/>
      </c:scatterChart>
      <c:valAx>
        <c:axId val="45177472"/>
        <c:scaling>
          <c:orientation val="minMax"/>
          <c:max val="2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Incubation Time (h)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45191936"/>
        <c:crosses val="autoZero"/>
        <c:crossBetween val="midCat"/>
        <c:majorUnit val="4"/>
      </c:valAx>
      <c:valAx>
        <c:axId val="45191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Sperm</a:t>
                </a:r>
                <a:r>
                  <a:rPr lang="en-US" sz="1200" baseline="0"/>
                  <a:t> Viability (%)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45177472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'Number Bound Sperm Fig 3'!$D$6</c:f>
              <c:strCache>
                <c:ptCount val="1"/>
                <c:pt idx="0">
                  <c:v>SiLN</c:v>
                </c:pt>
              </c:strCache>
            </c:strRef>
          </c:tx>
          <c:xVal>
            <c:numRef>
              <c:f>'Number Bound Sperm Fig 3'!$E$5:$I$5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'Number Bound Sperm Fig 3'!$E$6:$I$6</c:f>
              <c:numCache>
                <c:formatCode>General</c:formatCode>
                <c:ptCount val="5"/>
                <c:pt idx="0">
                  <c:v>7.96</c:v>
                </c:pt>
                <c:pt idx="1">
                  <c:v>6.6</c:v>
                </c:pt>
                <c:pt idx="2">
                  <c:v>6.66</c:v>
                </c:pt>
                <c:pt idx="3">
                  <c:v>6.1</c:v>
                </c:pt>
                <c:pt idx="4">
                  <c:v>5.26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B3-4282-9F4C-B24E279EF9C9}"/>
            </c:ext>
          </c:extLst>
        </c:ser>
        <c:ser>
          <c:idx val="1"/>
          <c:order val="1"/>
          <c:tx>
            <c:strRef>
              <c:f>'Number Bound Sperm Fig 3'!$D$7</c:f>
              <c:strCache>
                <c:ptCount val="1"/>
                <c:pt idx="0">
                  <c:v>9-OS</c:v>
                </c:pt>
              </c:strCache>
            </c:strRef>
          </c:tx>
          <c:xVal>
            <c:numRef>
              <c:f>'Number Bound Sperm Fig 3'!$E$5:$I$5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'Number Bound Sperm Fig 3'!$E$7:$I$7</c:f>
              <c:numCache>
                <c:formatCode>General</c:formatCode>
                <c:ptCount val="5"/>
                <c:pt idx="0">
                  <c:v>6.3</c:v>
                </c:pt>
                <c:pt idx="1">
                  <c:v>5.13</c:v>
                </c:pt>
                <c:pt idx="2">
                  <c:v>4.633</c:v>
                </c:pt>
                <c:pt idx="3">
                  <c:v>3.66</c:v>
                </c:pt>
                <c:pt idx="4">
                  <c:v>4.0999999999999996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B3-4282-9F4C-B24E279EF9C9}"/>
            </c:ext>
          </c:extLst>
        </c:ser>
        <c:ser>
          <c:idx val="2"/>
          <c:order val="2"/>
          <c:tx>
            <c:strRef>
              <c:f>'Number Bound Sperm Fig 3'!$D$8</c:f>
              <c:strCache>
                <c:ptCount val="1"/>
                <c:pt idx="0">
                  <c:v>Lac-Nac</c:v>
                </c:pt>
              </c:strCache>
            </c:strRef>
          </c:tx>
          <c:xVal>
            <c:numRef>
              <c:f>'Number Bound Sperm Fig 3'!$E$5:$I$5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'Number Bound Sperm Fig 3'!$E$8:$I$8</c:f>
              <c:numCache>
                <c:formatCode>General</c:formatCode>
                <c:ptCount val="5"/>
                <c:pt idx="0">
                  <c:v>0.7</c:v>
                </c:pt>
                <c:pt idx="1">
                  <c:v>0.65</c:v>
                </c:pt>
                <c:pt idx="2">
                  <c:v>0.65</c:v>
                </c:pt>
                <c:pt idx="3">
                  <c:v>0.35</c:v>
                </c:pt>
                <c:pt idx="4">
                  <c:v>0.65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B3-4282-9F4C-B24E279EF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12736"/>
        <c:axId val="49014272"/>
      </c:scatterChart>
      <c:valAx>
        <c:axId val="490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014272"/>
        <c:crosses val="autoZero"/>
        <c:crossBetween val="midCat"/>
      </c:valAx>
      <c:valAx>
        <c:axId val="4901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9012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'Number Bound Sperm Fig 3'!$D$28</c:f>
              <c:strCache>
                <c:ptCount val="1"/>
                <c:pt idx="0">
                  <c:v>SLeX</c:v>
                </c:pt>
              </c:strCache>
            </c:strRef>
          </c:tx>
          <c:xVal>
            <c:numRef>
              <c:f>'Number Bound Sperm Fig 3'!$E$27:$I$27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'Number Bound Sperm Fig 3'!$E$28:$I$28</c:f>
              <c:numCache>
                <c:formatCode>General</c:formatCode>
                <c:ptCount val="5"/>
                <c:pt idx="0">
                  <c:v>6.77</c:v>
                </c:pt>
                <c:pt idx="1">
                  <c:v>6.8</c:v>
                </c:pt>
                <c:pt idx="2">
                  <c:v>7.36</c:v>
                </c:pt>
                <c:pt idx="3">
                  <c:v>5.75</c:v>
                </c:pt>
                <c:pt idx="4">
                  <c:v>6.04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AA-4ABF-93AD-61F829E2C508}"/>
            </c:ext>
          </c:extLst>
        </c:ser>
        <c:ser>
          <c:idx val="1"/>
          <c:order val="1"/>
          <c:tx>
            <c:strRef>
              <c:f>'Number Bound Sperm Fig 3'!$D$29</c:f>
              <c:strCache>
                <c:ptCount val="1"/>
                <c:pt idx="0">
                  <c:v>SLeA</c:v>
                </c:pt>
              </c:strCache>
            </c:strRef>
          </c:tx>
          <c:xVal>
            <c:numRef>
              <c:f>'Number Bound Sperm Fig 3'!$E$27:$I$27</c:f>
              <c:numCache>
                <c:formatCode>General</c:formatCode>
                <c:ptCount val="5"/>
                <c:pt idx="0">
                  <c:v>0.5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24</c:v>
                </c:pt>
              </c:numCache>
            </c:numRef>
          </c:xVal>
          <c:yVal>
            <c:numRef>
              <c:f>'Number Bound Sperm Fig 3'!$E$29:$I$29</c:f>
              <c:numCache>
                <c:formatCode>General</c:formatCode>
                <c:ptCount val="5"/>
                <c:pt idx="0">
                  <c:v>0.45</c:v>
                </c:pt>
                <c:pt idx="1">
                  <c:v>0.93</c:v>
                </c:pt>
                <c:pt idx="2">
                  <c:v>0.46</c:v>
                </c:pt>
                <c:pt idx="3">
                  <c:v>0.25</c:v>
                </c:pt>
                <c:pt idx="4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AA-4ABF-93AD-61F829E2C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25088"/>
        <c:axId val="78026624"/>
      </c:scatterChart>
      <c:valAx>
        <c:axId val="780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 b="1" i="0" baseline="0"/>
            </a:pPr>
            <a:endParaRPr lang="en-US"/>
          </a:p>
        </c:txPr>
        <c:crossAx val="78026624"/>
        <c:crosses val="autoZero"/>
        <c:crossBetween val="midCat"/>
      </c:valAx>
      <c:valAx>
        <c:axId val="78026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 b="1" i="0" baseline="0"/>
            </a:pPr>
            <a:endParaRPr lang="en-US"/>
          </a:p>
        </c:txPr>
        <c:crossAx val="7802508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300" b="1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 4 Graph'!$A$11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'[1]Fig 4 Graph'!$F$11:$I$11</c:f>
                <c:numCache>
                  <c:formatCode>General</c:formatCode>
                  <c:ptCount val="4"/>
                  <c:pt idx="0">
                    <c:v>2262.0195700744857</c:v>
                  </c:pt>
                  <c:pt idx="1">
                    <c:v>2008.4673660779363</c:v>
                  </c:pt>
                  <c:pt idx="2">
                    <c:v>2614.0669527385885</c:v>
                  </c:pt>
                  <c:pt idx="3">
                    <c:v>1876.2529749032608</c:v>
                  </c:pt>
                </c:numCache>
              </c:numRef>
            </c:plus>
            <c:minus>
              <c:numRef>
                <c:f>'[1]Fig 4 Graph'!$F$11:$I$11</c:f>
                <c:numCache>
                  <c:formatCode>General</c:formatCode>
                  <c:ptCount val="4"/>
                  <c:pt idx="0">
                    <c:v>2262.0195700744857</c:v>
                  </c:pt>
                  <c:pt idx="1">
                    <c:v>2008.4673660779363</c:v>
                  </c:pt>
                  <c:pt idx="2">
                    <c:v>2614.0669527385885</c:v>
                  </c:pt>
                  <c:pt idx="3">
                    <c:v>1876.2529749032608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'[1]Fig 4 Graph'!$B$10:$E$10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cat>
          <c:val>
            <c:numRef>
              <c:f>'[1]Fig 4 Graph'!$B$11:$E$11</c:f>
              <c:numCache>
                <c:formatCode>General</c:formatCode>
                <c:ptCount val="4"/>
                <c:pt idx="0">
                  <c:v>33615.799999999996</c:v>
                </c:pt>
                <c:pt idx="1">
                  <c:v>32396.449999999997</c:v>
                </c:pt>
                <c:pt idx="2">
                  <c:v>34578.25</c:v>
                </c:pt>
                <c:pt idx="3">
                  <c:v>39272.620000000003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5-DF43-9287-98FFA4D5933C}"/>
            </c:ext>
          </c:extLst>
        </c:ser>
        <c:ser>
          <c:idx val="1"/>
          <c:order val="1"/>
          <c:tx>
            <c:strRef>
              <c:f>'[1]Fig 4 Graph'!$A$12</c:f>
              <c:strCache>
                <c:ptCount val="1"/>
                <c:pt idx="0">
                  <c:v>LeX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'[1]Fig 4 Graph'!$F$12:$I$12</c:f>
                <c:numCache>
                  <c:formatCode>General</c:formatCode>
                  <c:ptCount val="4"/>
                  <c:pt idx="0">
                    <c:v>1167.9763158747883</c:v>
                  </c:pt>
                  <c:pt idx="1">
                    <c:v>2170.6694850514068</c:v>
                  </c:pt>
                  <c:pt idx="2">
                    <c:v>2744.3411318161197</c:v>
                  </c:pt>
                  <c:pt idx="3">
                    <c:v>1166.909751342313</c:v>
                  </c:pt>
                </c:numCache>
              </c:numRef>
            </c:plus>
            <c:minus>
              <c:numRef>
                <c:f>'[1]Fig 4 Graph'!$F$12:$I$12</c:f>
                <c:numCache>
                  <c:formatCode>General</c:formatCode>
                  <c:ptCount val="4"/>
                  <c:pt idx="0">
                    <c:v>1167.9763158747883</c:v>
                  </c:pt>
                  <c:pt idx="1">
                    <c:v>2170.6694850514068</c:v>
                  </c:pt>
                  <c:pt idx="2">
                    <c:v>2744.3411318161197</c:v>
                  </c:pt>
                  <c:pt idx="3">
                    <c:v>1166.909751342313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'[1]Fig 4 Graph'!$B$10:$E$10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cat>
          <c:val>
            <c:numRef>
              <c:f>'[1]Fig 4 Graph'!$B$12:$E$12</c:f>
              <c:numCache>
                <c:formatCode>General</c:formatCode>
                <c:ptCount val="4"/>
                <c:pt idx="0">
                  <c:v>35491.366666666669</c:v>
                </c:pt>
                <c:pt idx="1">
                  <c:v>32133.100000000006</c:v>
                </c:pt>
                <c:pt idx="2">
                  <c:v>29228.866666666665</c:v>
                </c:pt>
                <c:pt idx="3">
                  <c:v>27373.266666666666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5-DF43-9287-98FFA4D5933C}"/>
            </c:ext>
          </c:extLst>
        </c:ser>
        <c:ser>
          <c:idx val="2"/>
          <c:order val="2"/>
          <c:tx>
            <c:strRef>
              <c:f>'[1]Fig 4 Graph'!$A$13</c:f>
              <c:strCache>
                <c:ptCount val="1"/>
                <c:pt idx="0">
                  <c:v>LeA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'[1]Fig 4 Graph'!$F$13:$I$13</c:f>
                <c:numCache>
                  <c:formatCode>General</c:formatCode>
                  <c:ptCount val="4"/>
                  <c:pt idx="0">
                    <c:v>297.29224865628703</c:v>
                  </c:pt>
                  <c:pt idx="1">
                    <c:v>1203.8097611795279</c:v>
                  </c:pt>
                  <c:pt idx="2">
                    <c:v>1645.4264705540631</c:v>
                  </c:pt>
                  <c:pt idx="3">
                    <c:v>2781.5543514373212</c:v>
                  </c:pt>
                </c:numCache>
              </c:numRef>
            </c:plus>
            <c:minus>
              <c:numRef>
                <c:f>'[1]Fig 4 Graph'!$F$13:$I$13</c:f>
                <c:numCache>
                  <c:formatCode>General</c:formatCode>
                  <c:ptCount val="4"/>
                  <c:pt idx="0">
                    <c:v>297.29224865628703</c:v>
                  </c:pt>
                  <c:pt idx="1">
                    <c:v>1203.8097611795279</c:v>
                  </c:pt>
                  <c:pt idx="2">
                    <c:v>1645.4264705540631</c:v>
                  </c:pt>
                  <c:pt idx="3">
                    <c:v>2781.5543514373212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numRef>
              <c:f>'[1]Fig 4 Graph'!$B$10:$E$10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cat>
          <c:val>
            <c:numRef>
              <c:f>'[1]Fig 4 Graph'!$B$13:$E$13</c:f>
              <c:numCache>
                <c:formatCode>General</c:formatCode>
                <c:ptCount val="4"/>
                <c:pt idx="0">
                  <c:v>32998.233333333337</c:v>
                </c:pt>
                <c:pt idx="1">
                  <c:v>31446.033333333336</c:v>
                </c:pt>
                <c:pt idx="2">
                  <c:v>32331.300000000003</c:v>
                </c:pt>
                <c:pt idx="3">
                  <c:v>33959.700000000004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65-DF43-9287-98FFA4D5933C}"/>
            </c:ext>
          </c:extLst>
        </c:ser>
        <c:ser>
          <c:idx val="3"/>
          <c:order val="3"/>
          <c:tx>
            <c:strRef>
              <c:f>'[1]Fig 4 Graph'!$A$14</c:f>
              <c:strCache>
                <c:ptCount val="1"/>
                <c:pt idx="0">
                  <c:v>SiLN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'[1]Fig 4 Graph'!$F$14:$I$14</c:f>
                <c:numCache>
                  <c:formatCode>General</c:formatCode>
                  <c:ptCount val="4"/>
                  <c:pt idx="0">
                    <c:v>1945.0829178448168</c:v>
                  </c:pt>
                  <c:pt idx="1">
                    <c:v>1737.636868949701</c:v>
                  </c:pt>
                  <c:pt idx="2">
                    <c:v>1877.5662420626709</c:v>
                  </c:pt>
                  <c:pt idx="3">
                    <c:v>941.01433880325885</c:v>
                  </c:pt>
                </c:numCache>
              </c:numRef>
            </c:plus>
            <c:minus>
              <c:numRef>
                <c:f>'[1]Fig 4 Graph'!$F$14:$I$14</c:f>
                <c:numCache>
                  <c:formatCode>General</c:formatCode>
                  <c:ptCount val="4"/>
                  <c:pt idx="0">
                    <c:v>1945.0829178448168</c:v>
                  </c:pt>
                  <c:pt idx="1">
                    <c:v>1737.636868949701</c:v>
                  </c:pt>
                  <c:pt idx="2">
                    <c:v>1877.5662420626709</c:v>
                  </c:pt>
                  <c:pt idx="3">
                    <c:v>941.01433880325885</c:v>
                  </c:pt>
                </c:numCache>
              </c:numRef>
            </c:minus>
            <c:spPr>
              <a:ln w="19050"/>
            </c:spPr>
          </c:errBars>
          <c:cat>
            <c:numRef>
              <c:f>'[1]Fig 4 Graph'!$B$10:$E$10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cat>
          <c:val>
            <c:numRef>
              <c:f>'[1]Fig 4 Graph'!$B$14:$E$14</c:f>
              <c:numCache>
                <c:formatCode>General</c:formatCode>
                <c:ptCount val="4"/>
                <c:pt idx="0">
                  <c:v>30847.075000000001</c:v>
                </c:pt>
                <c:pt idx="1">
                  <c:v>28135.800000000003</c:v>
                </c:pt>
                <c:pt idx="2">
                  <c:v>27091</c:v>
                </c:pt>
                <c:pt idx="3">
                  <c:v>26874.033333333336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65-DF43-9287-98FFA4D5933C}"/>
            </c:ext>
          </c:extLst>
        </c:ser>
        <c:ser>
          <c:idx val="4"/>
          <c:order val="4"/>
          <c:tx>
            <c:strRef>
              <c:f>'[1]Fig 4 Graph'!$A$15</c:f>
              <c:strCache>
                <c:ptCount val="1"/>
                <c:pt idx="0">
                  <c:v>LN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'[1]Fig 4 Graph'!$F$15:$I$15</c:f>
                <c:numCache>
                  <c:formatCode>General</c:formatCode>
                  <c:ptCount val="4"/>
                  <c:pt idx="0">
                    <c:v>1873.79107723116</c:v>
                  </c:pt>
                  <c:pt idx="1">
                    <c:v>724.80008814691701</c:v>
                  </c:pt>
                  <c:pt idx="2">
                    <c:v>1952.4493935681019</c:v>
                  </c:pt>
                  <c:pt idx="3">
                    <c:v>2806.0884259845484</c:v>
                  </c:pt>
                </c:numCache>
              </c:numRef>
            </c:plus>
            <c:minus>
              <c:numRef>
                <c:f>'[1]Fig 4 Graph'!$F$15:$I$15</c:f>
                <c:numCache>
                  <c:formatCode>General</c:formatCode>
                  <c:ptCount val="4"/>
                  <c:pt idx="0">
                    <c:v>1873.79107723116</c:v>
                  </c:pt>
                  <c:pt idx="1">
                    <c:v>724.80008814691701</c:v>
                  </c:pt>
                  <c:pt idx="2">
                    <c:v>1952.4493935681019</c:v>
                  </c:pt>
                  <c:pt idx="3">
                    <c:v>2806.0884259845484</c:v>
                  </c:pt>
                </c:numCache>
              </c:numRef>
            </c:minus>
            <c:spPr>
              <a:ln w="1905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cat>
            <c:numRef>
              <c:f>'[1]Fig 4 Graph'!$B$10:$E$10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cat>
          <c:val>
            <c:numRef>
              <c:f>'[1]Fig 4 Graph'!$B$15:$E$15</c:f>
              <c:numCache>
                <c:formatCode>General</c:formatCode>
                <c:ptCount val="4"/>
                <c:pt idx="0">
                  <c:v>34244.533333333333</c:v>
                </c:pt>
                <c:pt idx="1">
                  <c:v>32243.166666666668</c:v>
                </c:pt>
                <c:pt idx="2">
                  <c:v>31809.333333333332</c:v>
                </c:pt>
                <c:pt idx="3">
                  <c:v>31582.866666666669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65-DF43-9287-98FFA4D5933C}"/>
            </c:ext>
          </c:extLst>
        </c:ser>
        <c:ser>
          <c:idx val="5"/>
          <c:order val="5"/>
          <c:tx>
            <c:strRef>
              <c:f>'[1]Fig 4 Graph'!$A$16</c:f>
              <c:strCache>
                <c:ptCount val="1"/>
                <c:pt idx="0">
                  <c:v>sLeX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'[1]Fig 4 Graph'!$F$16:$I$16</c:f>
                <c:numCache>
                  <c:formatCode>General</c:formatCode>
                  <c:ptCount val="4"/>
                  <c:pt idx="0">
                    <c:v>1524.6311351711709</c:v>
                  </c:pt>
                  <c:pt idx="1">
                    <c:v>2398.0439468102609</c:v>
                  </c:pt>
                  <c:pt idx="2">
                    <c:v>3855.3501425508234</c:v>
                  </c:pt>
                  <c:pt idx="3">
                    <c:v>1880.0691981945922</c:v>
                  </c:pt>
                </c:numCache>
              </c:numRef>
            </c:plus>
            <c:minus>
              <c:numRef>
                <c:f>'[1]Fig 4 Graph'!$F$16:$I$16</c:f>
                <c:numCache>
                  <c:formatCode>General</c:formatCode>
                  <c:ptCount val="4"/>
                  <c:pt idx="0">
                    <c:v>1524.6311351711709</c:v>
                  </c:pt>
                  <c:pt idx="1">
                    <c:v>2398.0439468102609</c:v>
                  </c:pt>
                  <c:pt idx="2">
                    <c:v>3855.3501425508234</c:v>
                  </c:pt>
                  <c:pt idx="3">
                    <c:v>1880.0691981945922</c:v>
                  </c:pt>
                </c:numCache>
              </c:numRef>
            </c:minus>
            <c:spPr>
              <a:ln w="1905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cat>
            <c:numRef>
              <c:f>'[1]Fig 4 Graph'!$B$10:$E$10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cat>
          <c:val>
            <c:numRef>
              <c:f>'[1]Fig 4 Graph'!$B$16:$E$16</c:f>
              <c:numCache>
                <c:formatCode>General</c:formatCode>
                <c:ptCount val="4"/>
                <c:pt idx="0">
                  <c:v>36112.399999999994</c:v>
                </c:pt>
                <c:pt idx="1">
                  <c:v>34073.049999999996</c:v>
                </c:pt>
                <c:pt idx="2">
                  <c:v>34629.4</c:v>
                </c:pt>
                <c:pt idx="3">
                  <c:v>27784.199999999997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65-DF43-9287-98FFA4D5933C}"/>
            </c:ext>
          </c:extLst>
        </c:ser>
        <c:ser>
          <c:idx val="6"/>
          <c:order val="6"/>
          <c:tx>
            <c:strRef>
              <c:f>'[1]Fig 4 Graph'!$A$17</c:f>
              <c:strCache>
                <c:ptCount val="1"/>
                <c:pt idx="0">
                  <c:v>sLeA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'[1]Fig 4 Graph'!$F$17:$I$17</c:f>
                <c:numCache>
                  <c:formatCode>General</c:formatCode>
                  <c:ptCount val="4"/>
                  <c:pt idx="0">
                    <c:v>1969.2685243793214</c:v>
                  </c:pt>
                  <c:pt idx="1">
                    <c:v>1082.3119426076332</c:v>
                  </c:pt>
                  <c:pt idx="2">
                    <c:v>865.70850944953418</c:v>
                  </c:pt>
                  <c:pt idx="3">
                    <c:v>1882.5148790912647</c:v>
                  </c:pt>
                </c:numCache>
              </c:numRef>
            </c:plus>
            <c:minus>
              <c:numRef>
                <c:f>'[1]Fig 4 Graph'!$F$17:$I$17</c:f>
                <c:numCache>
                  <c:formatCode>General</c:formatCode>
                  <c:ptCount val="4"/>
                  <c:pt idx="0">
                    <c:v>1969.2685243793214</c:v>
                  </c:pt>
                  <c:pt idx="1">
                    <c:v>1082.3119426076332</c:v>
                  </c:pt>
                  <c:pt idx="2">
                    <c:v>865.70850944953418</c:v>
                  </c:pt>
                  <c:pt idx="3">
                    <c:v>1882.5148790912647</c:v>
                  </c:pt>
                </c:numCache>
              </c:numRef>
            </c:minus>
            <c:spPr>
              <a:ln w="1905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cat>
            <c:numRef>
              <c:f>'[1]Fig 4 Graph'!$B$10:$E$10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cat>
          <c:val>
            <c:numRef>
              <c:f>'[1]Fig 4 Graph'!$B$17:$E$17</c:f>
              <c:numCache>
                <c:formatCode>General</c:formatCode>
                <c:ptCount val="4"/>
                <c:pt idx="0">
                  <c:v>32977.466666666667</c:v>
                </c:pt>
                <c:pt idx="1">
                  <c:v>32423.066666666662</c:v>
                </c:pt>
                <c:pt idx="2">
                  <c:v>30767.200000000001</c:v>
                </c:pt>
                <c:pt idx="3">
                  <c:v>31441.100000000002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65-DF43-9287-98FFA4D59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31232"/>
        <c:axId val="196433408"/>
      </c:barChart>
      <c:catAx>
        <c:axId val="19643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</a:t>
                </a:r>
                <a:r>
                  <a:rPr lang="en-US" sz="1400" baseline="0"/>
                  <a:t> (min)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96433408"/>
        <c:crosses val="autoZero"/>
        <c:auto val="1"/>
        <c:lblAlgn val="ctr"/>
        <c:lblOffset val="100"/>
        <c:noMultiLvlLbl val="0"/>
      </c:catAx>
      <c:valAx>
        <c:axId val="196433408"/>
        <c:scaling>
          <c:orientation val="minMax"/>
          <c:max val="42000"/>
          <c:min val="2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Photons*sec</a:t>
                </a:r>
                <a:r>
                  <a:rPr lang="en-US" sz="1400" baseline="30000"/>
                  <a:t>-1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96431232"/>
        <c:crosses val="autoZero"/>
        <c:crossBetween val="between"/>
        <c:maj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46702305396184"/>
          <c:y val="0.19237732596858229"/>
          <c:w val="0.10880758458698082"/>
          <c:h val="0.50380256199318374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572665</xdr:colOff>
      <xdr:row>18</xdr:row>
      <xdr:rowOff>168605</xdr:rowOff>
    </xdr:from>
    <xdr:to>
      <xdr:col>11</xdr:col>
      <xdr:colOff>544089</xdr:colOff>
      <xdr:row>33</xdr:row>
      <xdr:rowOff>56191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164471</xdr:colOff>
      <xdr:row>18</xdr:row>
      <xdr:rowOff>9776</xdr:rowOff>
    </xdr:from>
    <xdr:to>
      <xdr:col>6</xdr:col>
      <xdr:colOff>154946</xdr:colOff>
      <xdr:row>33</xdr:row>
      <xdr:rowOff>68513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187324</xdr:colOff>
      <xdr:row>20</xdr:row>
      <xdr:rowOff>176793</xdr:rowOff>
    </xdr:from>
    <xdr:to>
      <xdr:col>25</xdr:col>
      <xdr:colOff>431800</xdr:colOff>
      <xdr:row>38</xdr:row>
      <xdr:rowOff>167269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578006</xdr:colOff>
      <xdr:row>27</xdr:row>
      <xdr:rowOff>11238</xdr:rowOff>
    </xdr:from>
    <xdr:to>
      <xdr:col>48</xdr:col>
      <xdr:colOff>559742</xdr:colOff>
      <xdr:row>41</xdr:row>
      <xdr:rowOff>87438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554996</xdr:colOff>
      <xdr:row>22</xdr:row>
      <xdr:rowOff>184731</xdr:rowOff>
    </xdr:from>
    <xdr:to>
      <xdr:col>34</xdr:col>
      <xdr:colOff>250196</xdr:colOff>
      <xdr:row>37</xdr:row>
      <xdr:rowOff>72317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9403808" y="4359384"/>
          <a:ext cx="5781140" cy="2716794"/>
          <a:chOff x="17086792" y="3735387"/>
          <a:chExt cx="5018616" cy="2743200"/>
        </a:xfrm>
      </xdr:grpSpPr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GraphicFramePr/>
        </xdr:nvGraphicFramePr>
        <xdr:xfrm>
          <a:off x="17086792" y="3735387"/>
          <a:ext cx="5018616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18150416" y="3873496"/>
            <a:ext cx="274114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*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18609723" y="4078811"/>
            <a:ext cx="274114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*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19079613" y="4178296"/>
            <a:ext cx="274114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*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20470224" y="4457692"/>
            <a:ext cx="274114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*</a:t>
            </a:r>
          </a:p>
        </xdr:txBody>
      </xdr:sp>
    </xdr:grpSp>
    <xdr:clientData/>
  </xdr:twoCellAnchor>
  <xdr:twoCellAnchor>
    <xdr:from>
      <xdr:col>49</xdr:col>
      <xdr:colOff>156809</xdr:colOff>
      <xdr:row>26</xdr:row>
      <xdr:rowOff>77259</xdr:rowOff>
    </xdr:from>
    <xdr:to>
      <xdr:col>59</xdr:col>
      <xdr:colOff>318735</xdr:colOff>
      <xdr:row>43</xdr:row>
      <xdr:rowOff>10583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35276710" y="5006368"/>
          <a:ext cx="7869946" cy="3139760"/>
          <a:chOff x="29691540" y="3538009"/>
          <a:chExt cx="6892926" cy="3171824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aphicFramePr/>
        </xdr:nvGraphicFramePr>
        <xdr:xfrm>
          <a:off x="29691540" y="3538009"/>
          <a:ext cx="6892926" cy="31718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31760587" y="4868336"/>
            <a:ext cx="274114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*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32505635" y="5158315"/>
            <a:ext cx="274114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*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34700594" y="5395383"/>
            <a:ext cx="274114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*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0</xdr:row>
      <xdr:rowOff>76200</xdr:rowOff>
    </xdr:from>
    <xdr:to>
      <xdr:col>17</xdr:col>
      <xdr:colOff>561975</xdr:colOff>
      <xdr:row>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338844</xdr:colOff>
      <xdr:row>17</xdr:row>
      <xdr:rowOff>146756</xdr:rowOff>
    </xdr:from>
    <xdr:to>
      <xdr:col>18</xdr:col>
      <xdr:colOff>424569</xdr:colOff>
      <xdr:row>34</xdr:row>
      <xdr:rowOff>67681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304801</xdr:colOff>
      <xdr:row>6</xdr:row>
      <xdr:rowOff>66674</xdr:rowOff>
    </xdr:from>
    <xdr:to>
      <xdr:col>18</xdr:col>
      <xdr:colOff>333375</xdr:colOff>
      <xdr:row>23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565281-E42E-2443-8EDE-9F67D6591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.%20glycan%20suppression%20of%20iCalcium_RAW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 +- SD Photons per s Fig 4 "/>
      <sheetName val="Fig 4 Graph"/>
    </sheetNames>
    <sheetDataSet>
      <sheetData sheetId="0" refreshError="1"/>
      <sheetData sheetId="1">
        <row r="10">
          <cell r="B10">
            <v>0</v>
          </cell>
          <cell r="C10">
            <v>30</v>
          </cell>
          <cell r="D10">
            <v>60</v>
          </cell>
          <cell r="E10">
            <v>90</v>
          </cell>
        </row>
        <row r="11">
          <cell r="A11" t="str">
            <v>Control</v>
          </cell>
          <cell r="B11">
            <v>33615.799999999996</v>
          </cell>
          <cell r="C11">
            <v>32396.449999999997</v>
          </cell>
          <cell r="D11">
            <v>34578.25</v>
          </cell>
          <cell r="E11">
            <v>39272.620000000003</v>
          </cell>
          <cell r="F11">
            <v>2262.0195700744857</v>
          </cell>
          <cell r="G11">
            <v>2008.4673660779363</v>
          </cell>
          <cell r="H11">
            <v>2614.0669527385885</v>
          </cell>
          <cell r="I11">
            <v>1876.2529749032608</v>
          </cell>
        </row>
        <row r="12">
          <cell r="A12" t="str">
            <v>LeX</v>
          </cell>
          <cell r="B12">
            <v>35491.366666666669</v>
          </cell>
          <cell r="C12">
            <v>32133.100000000006</v>
          </cell>
          <cell r="D12">
            <v>29228.866666666665</v>
          </cell>
          <cell r="E12">
            <v>27373.266666666666</v>
          </cell>
          <cell r="F12">
            <v>1167.9763158747883</v>
          </cell>
          <cell r="G12">
            <v>2170.6694850514068</v>
          </cell>
          <cell r="H12">
            <v>2744.3411318161197</v>
          </cell>
          <cell r="I12">
            <v>1166.909751342313</v>
          </cell>
        </row>
        <row r="13">
          <cell r="A13" t="str">
            <v>LeA</v>
          </cell>
          <cell r="B13">
            <v>32998.233333333337</v>
          </cell>
          <cell r="C13">
            <v>31446.033333333336</v>
          </cell>
          <cell r="D13">
            <v>32331.300000000003</v>
          </cell>
          <cell r="E13">
            <v>33959.700000000004</v>
          </cell>
          <cell r="F13">
            <v>297.29224865628703</v>
          </cell>
          <cell r="G13">
            <v>1203.8097611795279</v>
          </cell>
          <cell r="H13">
            <v>1645.4264705540631</v>
          </cell>
          <cell r="I13">
            <v>2781.5543514373212</v>
          </cell>
        </row>
        <row r="14">
          <cell r="A14" t="str">
            <v>SiLN</v>
          </cell>
          <cell r="B14">
            <v>30847.075000000001</v>
          </cell>
          <cell r="C14">
            <v>28135.800000000003</v>
          </cell>
          <cell r="D14">
            <v>27091</v>
          </cell>
          <cell r="E14">
            <v>26874.033333333336</v>
          </cell>
          <cell r="F14">
            <v>1945.0829178448168</v>
          </cell>
          <cell r="G14">
            <v>1737.636868949701</v>
          </cell>
          <cell r="H14">
            <v>1877.5662420626709</v>
          </cell>
          <cell r="I14">
            <v>941.01433880325885</v>
          </cell>
        </row>
        <row r="15">
          <cell r="A15" t="str">
            <v>LN</v>
          </cell>
          <cell r="B15">
            <v>34244.533333333333</v>
          </cell>
          <cell r="C15">
            <v>32243.166666666668</v>
          </cell>
          <cell r="D15">
            <v>31809.333333333332</v>
          </cell>
          <cell r="E15">
            <v>31582.866666666669</v>
          </cell>
          <cell r="F15">
            <v>1873.79107723116</v>
          </cell>
          <cell r="G15">
            <v>724.80008814691701</v>
          </cell>
          <cell r="H15">
            <v>1952.4493935681019</v>
          </cell>
          <cell r="I15">
            <v>2806.0884259845484</v>
          </cell>
        </row>
        <row r="16">
          <cell r="A16" t="str">
            <v>sLeX</v>
          </cell>
          <cell r="B16">
            <v>36112.399999999994</v>
          </cell>
          <cell r="C16">
            <v>34073.049999999996</v>
          </cell>
          <cell r="D16">
            <v>34629.4</v>
          </cell>
          <cell r="E16">
            <v>27784.199999999997</v>
          </cell>
          <cell r="F16">
            <v>1524.6311351711709</v>
          </cell>
          <cell r="G16">
            <v>2398.0439468102609</v>
          </cell>
          <cell r="H16">
            <v>3855.3501425508234</v>
          </cell>
          <cell r="I16">
            <v>1880.0691981945922</v>
          </cell>
        </row>
        <row r="17">
          <cell r="A17" t="str">
            <v>sLeA</v>
          </cell>
          <cell r="B17">
            <v>32977.466666666667</v>
          </cell>
          <cell r="C17">
            <v>32423.066666666662</v>
          </cell>
          <cell r="D17">
            <v>30767.200000000001</v>
          </cell>
          <cell r="E17">
            <v>31441.100000000002</v>
          </cell>
          <cell r="F17">
            <v>1969.2685243793214</v>
          </cell>
          <cell r="G17">
            <v>1082.3119426076332</v>
          </cell>
          <cell r="H17">
            <v>865.70850944953418</v>
          </cell>
          <cell r="I17">
            <v>1882.5148790912647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BC25"/>
  <sheetViews>
    <sheetView topLeftCell="L1" zoomScale="101" zoomScaleNormal="90" workbookViewId="0">
      <selection activeCell="BE18" sqref="BE18"/>
    </sheetView>
  </sheetViews>
  <sheetFormatPr baseColWidth="10" defaultColWidth="8.83203125" defaultRowHeight="15" x14ac:dyDescent="0.2"/>
  <cols>
    <col min="5" max="5" width="24.6640625" customWidth="1"/>
    <col min="32" max="32" width="17.5" bestFit="1" customWidth="1"/>
    <col min="50" max="50" width="21" bestFit="1" customWidth="1"/>
  </cols>
  <sheetData>
    <row r="7" spans="5:55" x14ac:dyDescent="0.2">
      <c r="F7" t="s">
        <v>84</v>
      </c>
      <c r="G7" t="s">
        <v>85</v>
      </c>
      <c r="H7" t="s">
        <v>1</v>
      </c>
      <c r="T7" t="s">
        <v>84</v>
      </c>
    </row>
    <row r="8" spans="5:55" x14ac:dyDescent="0.2">
      <c r="E8" t="s">
        <v>87</v>
      </c>
      <c r="F8">
        <v>6.77</v>
      </c>
      <c r="G8">
        <v>0.45</v>
      </c>
      <c r="H8">
        <v>0.26500000000000001</v>
      </c>
      <c r="W8" t="s">
        <v>16</v>
      </c>
      <c r="X8" t="s">
        <v>17</v>
      </c>
      <c r="Y8" t="s">
        <v>18</v>
      </c>
      <c r="Z8" t="s">
        <v>19</v>
      </c>
      <c r="AE8" t="s">
        <v>84</v>
      </c>
    </row>
    <row r="9" spans="5:55" x14ac:dyDescent="0.2">
      <c r="T9" t="s">
        <v>11</v>
      </c>
      <c r="W9" t="s">
        <v>14</v>
      </c>
      <c r="X9" t="s">
        <v>14</v>
      </c>
      <c r="Y9" t="s">
        <v>14</v>
      </c>
      <c r="Z9" t="s">
        <v>14</v>
      </c>
      <c r="AA9" s="2" t="s">
        <v>20</v>
      </c>
      <c r="AB9" t="s">
        <v>21</v>
      </c>
      <c r="AC9" s="2" t="s">
        <v>22</v>
      </c>
      <c r="AG9">
        <v>0.5</v>
      </c>
      <c r="AH9">
        <v>4</v>
      </c>
      <c r="AI9">
        <v>8</v>
      </c>
      <c r="AJ9">
        <v>12</v>
      </c>
      <c r="AK9">
        <v>24</v>
      </c>
      <c r="AP9" t="s">
        <v>16</v>
      </c>
      <c r="AQ9" t="s">
        <v>17</v>
      </c>
      <c r="AR9" t="s">
        <v>18</v>
      </c>
      <c r="AY9" s="1" t="s">
        <v>13</v>
      </c>
      <c r="AZ9" s="1" t="s">
        <v>13</v>
      </c>
      <c r="BA9" s="1" t="s">
        <v>13</v>
      </c>
      <c r="BB9" s="1" t="s">
        <v>13</v>
      </c>
      <c r="BC9" s="1" t="s">
        <v>13</v>
      </c>
    </row>
    <row r="10" spans="5:55" ht="17" x14ac:dyDescent="0.2">
      <c r="T10" t="s">
        <v>5</v>
      </c>
      <c r="U10">
        <v>1</v>
      </c>
      <c r="V10">
        <v>1</v>
      </c>
      <c r="W10">
        <v>64.59</v>
      </c>
      <c r="X10">
        <v>67.37</v>
      </c>
      <c r="Y10">
        <v>73.12</v>
      </c>
      <c r="Z10">
        <v>83.8</v>
      </c>
      <c r="AA10" s="2">
        <f>AVERAGE(W10:Z10)</f>
        <v>72.22</v>
      </c>
      <c r="AB10">
        <f>_xlfn.STDEV.S(W10:Z10)</f>
        <v>8.4979566171325764</v>
      </c>
      <c r="AC10" s="2">
        <f>AB10/SQRT(4)</f>
        <v>4.2489783085662882</v>
      </c>
      <c r="AD10" s="2"/>
      <c r="AF10" t="s">
        <v>25</v>
      </c>
      <c r="AG10">
        <v>72.22</v>
      </c>
      <c r="AH10">
        <v>66.75</v>
      </c>
      <c r="AI10">
        <v>58.94</v>
      </c>
      <c r="AJ10">
        <v>53.177</v>
      </c>
      <c r="AK10">
        <v>41.33</v>
      </c>
      <c r="AP10" s="1" t="s">
        <v>13</v>
      </c>
      <c r="AQ10" s="1" t="s">
        <v>13</v>
      </c>
      <c r="AR10" s="1" t="s">
        <v>13</v>
      </c>
      <c r="AS10" s="4" t="s">
        <v>20</v>
      </c>
      <c r="AT10" s="1" t="s">
        <v>21</v>
      </c>
      <c r="AU10" s="4" t="s">
        <v>22</v>
      </c>
      <c r="AX10" t="s">
        <v>15</v>
      </c>
      <c r="AY10">
        <v>0.5</v>
      </c>
      <c r="AZ10">
        <v>4</v>
      </c>
      <c r="BA10">
        <v>8</v>
      </c>
      <c r="BB10">
        <v>12</v>
      </c>
      <c r="BC10">
        <v>24</v>
      </c>
    </row>
    <row r="11" spans="5:55" x14ac:dyDescent="0.2">
      <c r="T11" t="s">
        <v>6</v>
      </c>
      <c r="U11">
        <v>1</v>
      </c>
      <c r="V11">
        <v>2</v>
      </c>
      <c r="W11">
        <v>60.75</v>
      </c>
      <c r="X11">
        <v>66.2</v>
      </c>
      <c r="Y11">
        <v>79.55</v>
      </c>
      <c r="Z11">
        <v>60.6</v>
      </c>
      <c r="AA11" s="2">
        <f t="shared" ref="AA11:AA19" si="0">AVERAGE(W11:Z11)</f>
        <v>66.775000000000006</v>
      </c>
      <c r="AB11">
        <f t="shared" ref="AB11:AB19" si="1">_xlfn.STDEV.S(W11:Z11)</f>
        <v>8.90622441516782</v>
      </c>
      <c r="AC11" s="2">
        <f t="shared" ref="AC11:AC19" si="2">AB11/SQRT(4)</f>
        <v>4.45311220758391</v>
      </c>
      <c r="AD11" s="2"/>
      <c r="AF11" t="s">
        <v>12</v>
      </c>
      <c r="AG11">
        <v>69.78</v>
      </c>
      <c r="AH11">
        <v>52.84</v>
      </c>
      <c r="AI11">
        <v>29.25</v>
      </c>
      <c r="AJ11">
        <v>16.57</v>
      </c>
      <c r="AK11">
        <v>9.51</v>
      </c>
      <c r="AM11" s="5"/>
      <c r="AN11" s="5">
        <v>1</v>
      </c>
      <c r="AO11" s="5">
        <v>1</v>
      </c>
      <c r="AP11" s="5">
        <v>54.72</v>
      </c>
      <c r="AQ11" s="5">
        <v>67.48</v>
      </c>
      <c r="AR11" s="5">
        <v>76.084999999999994</v>
      </c>
      <c r="AS11" s="6">
        <f>AVERAGE(AP11:AR11)</f>
        <v>66.094999999999999</v>
      </c>
      <c r="AT11" s="5">
        <f>_xlfn.STDEV.S(AP11:AR11)</f>
        <v>10.749626737705864</v>
      </c>
      <c r="AU11" s="6">
        <f>AT11/SQRT(3)</f>
        <v>6.2062998907024793</v>
      </c>
      <c r="AV11" s="5">
        <v>6.2062998907024793</v>
      </c>
      <c r="AX11" t="s">
        <v>26</v>
      </c>
      <c r="AY11">
        <v>66.094999999999999</v>
      </c>
      <c r="AZ11">
        <v>64.75</v>
      </c>
      <c r="BA11">
        <v>62.76</v>
      </c>
      <c r="BB11">
        <v>47.16</v>
      </c>
      <c r="BC11">
        <v>41.75</v>
      </c>
    </row>
    <row r="12" spans="5:55" x14ac:dyDescent="0.2">
      <c r="T12" t="s">
        <v>7</v>
      </c>
      <c r="U12">
        <v>1</v>
      </c>
      <c r="V12">
        <v>3</v>
      </c>
      <c r="W12">
        <v>64.59</v>
      </c>
      <c r="X12">
        <v>54.5</v>
      </c>
      <c r="Y12">
        <v>60.14</v>
      </c>
      <c r="Z12">
        <v>56.56</v>
      </c>
      <c r="AA12" s="2">
        <f t="shared" si="0"/>
        <v>58.947500000000005</v>
      </c>
      <c r="AB12">
        <f t="shared" si="1"/>
        <v>4.4249397359361495</v>
      </c>
      <c r="AC12" s="2">
        <f t="shared" si="2"/>
        <v>2.2124698679680748</v>
      </c>
      <c r="AD12" s="2"/>
      <c r="AF12" t="s">
        <v>23</v>
      </c>
      <c r="AG12" s="3">
        <v>4.2489783085662882</v>
      </c>
      <c r="AH12" s="3">
        <v>4.45311220758391</v>
      </c>
      <c r="AI12" s="3">
        <v>2.2124698679680748</v>
      </c>
      <c r="AJ12" s="3">
        <v>4.5114601756711554</v>
      </c>
      <c r="AK12" s="3">
        <v>4.4122443268703995</v>
      </c>
      <c r="AM12" s="5"/>
      <c r="AN12" s="5">
        <v>1</v>
      </c>
      <c r="AO12" s="5">
        <v>2</v>
      </c>
      <c r="AP12" s="5">
        <v>68.11</v>
      </c>
      <c r="AQ12" s="5">
        <v>60.69</v>
      </c>
      <c r="AR12" s="5">
        <v>65.454999999999998</v>
      </c>
      <c r="AS12" s="6">
        <f t="shared" ref="AS12:AS25" si="3">AVERAGE(AP12:AR12)</f>
        <v>64.751666666666665</v>
      </c>
      <c r="AT12" s="5">
        <f t="shared" ref="AT12:AT25" si="4">_xlfn.STDEV.S(AP12:AR12)</f>
        <v>3.7596686467471225</v>
      </c>
      <c r="AU12" s="6">
        <f t="shared" ref="AU12:AU25" si="5">AT12/SQRT(3)</f>
        <v>2.1706457052632473</v>
      </c>
      <c r="AV12" s="5">
        <v>2.1706457052632473</v>
      </c>
      <c r="AX12" t="s">
        <v>83</v>
      </c>
      <c r="AY12">
        <v>63.725999999999999</v>
      </c>
      <c r="AZ12">
        <v>59.25</v>
      </c>
      <c r="BA12">
        <v>53.44</v>
      </c>
      <c r="BB12">
        <v>42.45</v>
      </c>
      <c r="BC12">
        <v>38.17</v>
      </c>
    </row>
    <row r="13" spans="5:55" x14ac:dyDescent="0.2">
      <c r="T13" t="s">
        <v>8</v>
      </c>
      <c r="U13">
        <v>1</v>
      </c>
      <c r="V13">
        <v>4</v>
      </c>
      <c r="W13">
        <v>48.48</v>
      </c>
      <c r="X13">
        <v>46.93</v>
      </c>
      <c r="Y13">
        <v>66.5</v>
      </c>
      <c r="Z13">
        <v>50.8</v>
      </c>
      <c r="AA13" s="2">
        <f t="shared" si="0"/>
        <v>53.177499999999995</v>
      </c>
      <c r="AB13">
        <f t="shared" si="1"/>
        <v>9.0229203513423109</v>
      </c>
      <c r="AC13" s="2">
        <f t="shared" si="2"/>
        <v>4.5114601756711554</v>
      </c>
      <c r="AD13" s="2"/>
      <c r="AF13" t="s">
        <v>24</v>
      </c>
      <c r="AG13">
        <v>4.0229743867773573</v>
      </c>
      <c r="AH13">
        <v>2.7154281430374843</v>
      </c>
      <c r="AI13">
        <v>4.5031847526685711</v>
      </c>
      <c r="AJ13">
        <v>2.9403443675868948</v>
      </c>
      <c r="AK13">
        <v>1.4213725760686398</v>
      </c>
      <c r="AM13" s="5" t="s">
        <v>2</v>
      </c>
      <c r="AN13" s="5">
        <v>1</v>
      </c>
      <c r="AO13" s="5">
        <v>3</v>
      </c>
      <c r="AP13" s="5">
        <v>50</v>
      </c>
      <c r="AQ13" s="5">
        <v>69.66</v>
      </c>
      <c r="AR13" s="5">
        <v>68.62</v>
      </c>
      <c r="AS13" s="6">
        <f t="shared" si="3"/>
        <v>62.76</v>
      </c>
      <c r="AT13" s="5">
        <f t="shared" si="4"/>
        <v>11.062712144858557</v>
      </c>
      <c r="AU13" s="6">
        <f t="shared" si="5"/>
        <v>6.3870598348014305</v>
      </c>
      <c r="AV13" s="5">
        <v>6.3870598348014305</v>
      </c>
      <c r="AX13" t="s">
        <v>12</v>
      </c>
      <c r="AY13">
        <v>75.739999999999995</v>
      </c>
      <c r="AZ13">
        <v>49.28</v>
      </c>
      <c r="BA13">
        <v>31.06</v>
      </c>
      <c r="BB13">
        <v>21.92</v>
      </c>
      <c r="BC13">
        <v>12.06</v>
      </c>
    </row>
    <row r="14" spans="5:55" x14ac:dyDescent="0.2">
      <c r="T14" t="s">
        <v>9</v>
      </c>
      <c r="U14">
        <v>1</v>
      </c>
      <c r="V14">
        <v>5</v>
      </c>
      <c r="W14">
        <v>37.520000000000003</v>
      </c>
      <c r="X14">
        <v>53</v>
      </c>
      <c r="Y14">
        <v>32.299999999999997</v>
      </c>
      <c r="Z14">
        <v>42.5</v>
      </c>
      <c r="AA14" s="2">
        <f t="shared" si="0"/>
        <v>41.33</v>
      </c>
      <c r="AB14">
        <f t="shared" si="1"/>
        <v>8.8244886537407989</v>
      </c>
      <c r="AC14" s="2">
        <f t="shared" si="2"/>
        <v>4.4122443268703995</v>
      </c>
      <c r="AD14" s="2"/>
      <c r="AM14" s="5"/>
      <c r="AN14" s="5">
        <v>1</v>
      </c>
      <c r="AO14" s="5">
        <v>4</v>
      </c>
      <c r="AP14" s="5">
        <v>50.65</v>
      </c>
      <c r="AQ14" s="5">
        <v>49.79</v>
      </c>
      <c r="AR14" s="5">
        <v>41.066000000000003</v>
      </c>
      <c r="AS14" s="6">
        <f t="shared" si="3"/>
        <v>47.168666666666667</v>
      </c>
      <c r="AT14" s="5">
        <f t="shared" si="4"/>
        <v>5.302528202030925</v>
      </c>
      <c r="AU14" s="6">
        <f t="shared" si="5"/>
        <v>3.0614160848281369</v>
      </c>
      <c r="AV14" s="5">
        <v>3.0614160848281369</v>
      </c>
      <c r="AX14" t="s">
        <v>27</v>
      </c>
      <c r="AY14">
        <v>6.2062998907024793</v>
      </c>
      <c r="AZ14">
        <v>2.1706457052632473</v>
      </c>
      <c r="BA14">
        <v>6.3870598348014305</v>
      </c>
      <c r="BB14">
        <v>3.0614160848281369</v>
      </c>
      <c r="BC14">
        <v>1.8335605919752009</v>
      </c>
    </row>
    <row r="15" spans="5:55" x14ac:dyDescent="0.2">
      <c r="F15" t="s">
        <v>2</v>
      </c>
      <c r="G15" t="s">
        <v>4</v>
      </c>
      <c r="H15" t="s">
        <v>85</v>
      </c>
      <c r="I15" t="s">
        <v>1</v>
      </c>
      <c r="U15">
        <v>2</v>
      </c>
      <c r="V15">
        <v>1</v>
      </c>
      <c r="W15">
        <v>61.45</v>
      </c>
      <c r="X15">
        <v>74.099999999999994</v>
      </c>
      <c r="Y15">
        <v>64.8</v>
      </c>
      <c r="Z15">
        <v>78.8</v>
      </c>
      <c r="AA15" s="2">
        <f t="shared" si="0"/>
        <v>69.787500000000009</v>
      </c>
      <c r="AB15">
        <f t="shared" si="1"/>
        <v>8.0459487735547146</v>
      </c>
      <c r="AC15" s="2">
        <f t="shared" si="2"/>
        <v>4.0229743867773573</v>
      </c>
      <c r="AM15" s="5"/>
      <c r="AN15" s="5">
        <v>1</v>
      </c>
      <c r="AO15" s="5">
        <v>5</v>
      </c>
      <c r="AP15" s="5">
        <v>44.67</v>
      </c>
      <c r="AQ15" s="5">
        <v>38.369999999999997</v>
      </c>
      <c r="AR15" s="5">
        <v>42.22</v>
      </c>
      <c r="AS15" s="6">
        <f t="shared" si="3"/>
        <v>41.75333333333333</v>
      </c>
      <c r="AT15" s="5">
        <f t="shared" si="4"/>
        <v>3.1758201040571152</v>
      </c>
      <c r="AU15" s="6">
        <f t="shared" si="5"/>
        <v>1.8335605919752009</v>
      </c>
      <c r="AV15" s="5">
        <v>1.8335605919752009</v>
      </c>
      <c r="AX15" t="s">
        <v>28</v>
      </c>
      <c r="AY15">
        <v>5.9025681792852494</v>
      </c>
      <c r="AZ15">
        <v>2.9892577302363477</v>
      </c>
      <c r="BA15">
        <v>2.4769403168694506</v>
      </c>
      <c r="BB15">
        <v>1.2662148316932629</v>
      </c>
      <c r="BC15">
        <v>3.6684071626676156</v>
      </c>
    </row>
    <row r="16" spans="5:55" x14ac:dyDescent="0.2">
      <c r="E16" t="s">
        <v>87</v>
      </c>
      <c r="F16">
        <v>7.25</v>
      </c>
      <c r="G16">
        <v>6.5</v>
      </c>
      <c r="H16">
        <v>0.65</v>
      </c>
      <c r="I16">
        <v>0.3</v>
      </c>
      <c r="U16">
        <v>2</v>
      </c>
      <c r="V16">
        <v>2</v>
      </c>
      <c r="W16">
        <v>45.29</v>
      </c>
      <c r="X16">
        <v>56</v>
      </c>
      <c r="Y16">
        <v>52.6</v>
      </c>
      <c r="Z16">
        <v>57.47</v>
      </c>
      <c r="AA16" s="2">
        <f t="shared" si="0"/>
        <v>52.839999999999996</v>
      </c>
      <c r="AB16">
        <f t="shared" si="1"/>
        <v>5.4308562860749685</v>
      </c>
      <c r="AC16" s="2">
        <f t="shared" si="2"/>
        <v>2.7154281430374843</v>
      </c>
      <c r="AM16" s="7"/>
      <c r="AN16" s="7">
        <v>2</v>
      </c>
      <c r="AO16" s="7">
        <v>1</v>
      </c>
      <c r="AP16" s="7">
        <v>62.52</v>
      </c>
      <c r="AQ16" s="7">
        <v>54.16</v>
      </c>
      <c r="AR16" s="7">
        <v>74.5</v>
      </c>
      <c r="AS16" s="8">
        <f t="shared" si="3"/>
        <v>63.726666666666667</v>
      </c>
      <c r="AT16" s="7">
        <f t="shared" si="4"/>
        <v>10.223547981661373</v>
      </c>
      <c r="AU16" s="8">
        <f t="shared" si="5"/>
        <v>5.9025681792852494</v>
      </c>
      <c r="AV16" s="7">
        <v>5.9025681792852494</v>
      </c>
      <c r="AX16" t="s">
        <v>24</v>
      </c>
      <c r="AY16">
        <v>1.1038719732529394</v>
      </c>
      <c r="AZ16">
        <v>3.2503606637486335</v>
      </c>
      <c r="BA16">
        <v>4.6164103418613589</v>
      </c>
      <c r="BB16">
        <v>0.91108604301557539</v>
      </c>
      <c r="BC16">
        <v>1.6330782113678617</v>
      </c>
    </row>
    <row r="17" spans="21:48" x14ac:dyDescent="0.2">
      <c r="U17">
        <v>2</v>
      </c>
      <c r="V17">
        <v>3</v>
      </c>
      <c r="W17">
        <v>25.25</v>
      </c>
      <c r="X17">
        <v>39.1</v>
      </c>
      <c r="Y17">
        <v>18.96</v>
      </c>
      <c r="Z17">
        <v>34.200000000000003</v>
      </c>
      <c r="AA17" s="2">
        <f t="shared" si="0"/>
        <v>29.377500000000001</v>
      </c>
      <c r="AB17">
        <f t="shared" si="1"/>
        <v>9.0063695053371422</v>
      </c>
      <c r="AC17" s="2">
        <f t="shared" si="2"/>
        <v>4.5031847526685711</v>
      </c>
      <c r="AM17" s="7" t="s">
        <v>4</v>
      </c>
      <c r="AN17" s="7">
        <v>2</v>
      </c>
      <c r="AO17" s="7">
        <v>2</v>
      </c>
      <c r="AP17" s="7">
        <v>56.74</v>
      </c>
      <c r="AQ17" s="7">
        <v>65.209999999999994</v>
      </c>
      <c r="AR17" s="7">
        <v>55.816000000000003</v>
      </c>
      <c r="AS17" s="8">
        <f t="shared" si="3"/>
        <v>59.255333333333333</v>
      </c>
      <c r="AT17" s="7">
        <f t="shared" si="4"/>
        <v>5.1775462656873747</v>
      </c>
      <c r="AU17" s="8">
        <f t="shared" si="5"/>
        <v>2.9892577302363477</v>
      </c>
      <c r="AV17" s="7">
        <v>2.9892577302363477</v>
      </c>
    </row>
    <row r="18" spans="21:48" x14ac:dyDescent="0.2">
      <c r="U18">
        <v>2</v>
      </c>
      <c r="V18">
        <v>4</v>
      </c>
      <c r="W18">
        <v>12.1</v>
      </c>
      <c r="X18">
        <v>21.6</v>
      </c>
      <c r="Y18">
        <v>21.7</v>
      </c>
      <c r="Z18">
        <v>10.9</v>
      </c>
      <c r="AA18" s="2">
        <f t="shared" si="0"/>
        <v>16.575000000000003</v>
      </c>
      <c r="AB18">
        <f t="shared" si="1"/>
        <v>5.8806887351737895</v>
      </c>
      <c r="AC18" s="2">
        <f t="shared" si="2"/>
        <v>2.9403443675868948</v>
      </c>
      <c r="AM18" s="7"/>
      <c r="AN18" s="7">
        <v>2</v>
      </c>
      <c r="AO18" s="7">
        <v>3</v>
      </c>
      <c r="AP18" s="7">
        <v>48.93</v>
      </c>
      <c r="AQ18" s="7">
        <v>53.92</v>
      </c>
      <c r="AR18" s="7">
        <v>57.47</v>
      </c>
      <c r="AS18" s="8">
        <f t="shared" si="3"/>
        <v>53.44</v>
      </c>
      <c r="AT18" s="7">
        <f t="shared" si="4"/>
        <v>4.2901864761336421</v>
      </c>
      <c r="AU18" s="8">
        <f t="shared" si="5"/>
        <v>2.4769403168694506</v>
      </c>
      <c r="AV18" s="7">
        <v>2.4769403168694506</v>
      </c>
    </row>
    <row r="19" spans="21:48" x14ac:dyDescent="0.2">
      <c r="U19">
        <v>2</v>
      </c>
      <c r="V19">
        <v>5</v>
      </c>
      <c r="W19">
        <v>6.3</v>
      </c>
      <c r="X19">
        <v>12.38</v>
      </c>
      <c r="Y19">
        <v>8</v>
      </c>
      <c r="Z19">
        <v>11.36</v>
      </c>
      <c r="AA19" s="2">
        <f t="shared" si="0"/>
        <v>9.51</v>
      </c>
      <c r="AB19">
        <f t="shared" si="1"/>
        <v>2.8427451521372795</v>
      </c>
      <c r="AC19" s="2">
        <f t="shared" si="2"/>
        <v>1.4213725760686398</v>
      </c>
      <c r="AM19" s="7"/>
      <c r="AN19" s="7">
        <v>2</v>
      </c>
      <c r="AO19" s="7">
        <v>4</v>
      </c>
      <c r="AP19" s="7">
        <v>43.12</v>
      </c>
      <c r="AQ19" s="7">
        <v>44.23</v>
      </c>
      <c r="AR19" s="7">
        <v>40</v>
      </c>
      <c r="AS19" s="8">
        <f t="shared" si="3"/>
        <v>42.449999999999996</v>
      </c>
      <c r="AT19" s="7">
        <f t="shared" si="4"/>
        <v>2.1931484217900059</v>
      </c>
      <c r="AU19" s="8">
        <f t="shared" si="5"/>
        <v>1.2662148316932629</v>
      </c>
      <c r="AV19" s="7">
        <v>1.2662148316932629</v>
      </c>
    </row>
    <row r="20" spans="21:48" x14ac:dyDescent="0.2">
      <c r="AM20" s="7"/>
      <c r="AN20" s="7">
        <v>2</v>
      </c>
      <c r="AO20" s="7">
        <v>5</v>
      </c>
      <c r="AP20" s="7">
        <v>39.130000000000003</v>
      </c>
      <c r="AQ20" s="7">
        <v>44</v>
      </c>
      <c r="AR20" s="7">
        <v>31.4</v>
      </c>
      <c r="AS20" s="8">
        <f t="shared" si="3"/>
        <v>38.176666666666669</v>
      </c>
      <c r="AT20" s="7">
        <f t="shared" si="4"/>
        <v>6.353867588589897</v>
      </c>
      <c r="AU20" s="8">
        <f t="shared" si="5"/>
        <v>3.6684071626676156</v>
      </c>
      <c r="AV20" s="7">
        <v>3.6684071626676156</v>
      </c>
    </row>
    <row r="21" spans="21:48" x14ac:dyDescent="0.2">
      <c r="AM21" s="9"/>
      <c r="AN21" s="9">
        <v>3</v>
      </c>
      <c r="AO21" s="9">
        <v>1</v>
      </c>
      <c r="AP21" s="9">
        <v>75.64</v>
      </c>
      <c r="AQ21" s="9">
        <v>77.7</v>
      </c>
      <c r="AR21" s="9">
        <v>73.88</v>
      </c>
      <c r="AS21" s="10">
        <f t="shared" si="3"/>
        <v>75.739999999999995</v>
      </c>
      <c r="AT21" s="9">
        <f t="shared" si="4"/>
        <v>1.9119623427254038</v>
      </c>
      <c r="AU21" s="10">
        <f t="shared" si="5"/>
        <v>1.1038719732529394</v>
      </c>
      <c r="AV21" s="9">
        <v>1.1038719732529394</v>
      </c>
    </row>
    <row r="22" spans="21:48" x14ac:dyDescent="0.2">
      <c r="AM22" s="9" t="s">
        <v>12</v>
      </c>
      <c r="AN22" s="9">
        <v>3</v>
      </c>
      <c r="AO22" s="9">
        <v>2</v>
      </c>
      <c r="AP22" s="9">
        <v>47</v>
      </c>
      <c r="AQ22" s="9">
        <v>45.16</v>
      </c>
      <c r="AR22" s="9">
        <v>55.7</v>
      </c>
      <c r="AS22" s="10">
        <f t="shared" si="3"/>
        <v>49.286666666666669</v>
      </c>
      <c r="AT22" s="9">
        <f t="shared" si="4"/>
        <v>5.6297898125359325</v>
      </c>
      <c r="AU22" s="10">
        <f t="shared" si="5"/>
        <v>3.2503606637486335</v>
      </c>
      <c r="AV22" s="9">
        <v>3.2503606637486335</v>
      </c>
    </row>
    <row r="23" spans="21:48" x14ac:dyDescent="0.2">
      <c r="AM23" s="9"/>
      <c r="AN23" s="9">
        <v>3</v>
      </c>
      <c r="AO23" s="9">
        <v>3</v>
      </c>
      <c r="AP23" s="9">
        <v>31.42</v>
      </c>
      <c r="AQ23" s="9">
        <v>22.9</v>
      </c>
      <c r="AR23" s="9">
        <v>38.880000000000003</v>
      </c>
      <c r="AS23" s="10">
        <f t="shared" si="3"/>
        <v>31.066666666666666</v>
      </c>
      <c r="AT23" s="9">
        <f t="shared" si="4"/>
        <v>7.9958572606902836</v>
      </c>
      <c r="AU23" s="10">
        <f t="shared" si="5"/>
        <v>4.6164103418613589</v>
      </c>
      <c r="AV23" s="9">
        <v>4.6164103418613589</v>
      </c>
    </row>
    <row r="24" spans="21:48" x14ac:dyDescent="0.2">
      <c r="AM24" s="9"/>
      <c r="AN24" s="9">
        <v>3</v>
      </c>
      <c r="AO24" s="9">
        <v>4</v>
      </c>
      <c r="AP24" s="9">
        <v>23.71</v>
      </c>
      <c r="AQ24" s="9">
        <v>21.34</v>
      </c>
      <c r="AR24" s="9">
        <v>20.72</v>
      </c>
      <c r="AS24" s="10">
        <f t="shared" si="3"/>
        <v>21.923333333333332</v>
      </c>
      <c r="AT24" s="9">
        <f t="shared" si="4"/>
        <v>1.5780473165698601</v>
      </c>
      <c r="AU24" s="10">
        <f t="shared" si="5"/>
        <v>0.91108604301557539</v>
      </c>
      <c r="AV24" s="9">
        <v>0.91108604301557539</v>
      </c>
    </row>
    <row r="25" spans="21:48" x14ac:dyDescent="0.2">
      <c r="AM25" s="9"/>
      <c r="AN25" s="9">
        <v>3</v>
      </c>
      <c r="AO25" s="9">
        <v>5</v>
      </c>
      <c r="AP25" s="9">
        <v>10</v>
      </c>
      <c r="AQ25" s="9">
        <v>15.25</v>
      </c>
      <c r="AR25" s="9">
        <v>10.8</v>
      </c>
      <c r="AS25" s="10">
        <f t="shared" si="3"/>
        <v>12.016666666666666</v>
      </c>
      <c r="AT25" s="9">
        <f t="shared" si="4"/>
        <v>2.8285744348228423</v>
      </c>
      <c r="AU25" s="10">
        <f t="shared" si="5"/>
        <v>1.6330782113678617</v>
      </c>
      <c r="AV25" s="9">
        <v>1.6330782113678617</v>
      </c>
    </row>
  </sheetData>
  <phoneticPr fontId="2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6"/>
  <sheetViews>
    <sheetView workbookViewId="0">
      <selection activeCell="J44" sqref="H35:J44"/>
    </sheetView>
  </sheetViews>
  <sheetFormatPr baseColWidth="10" defaultColWidth="8.83203125" defaultRowHeight="15" x14ac:dyDescent="0.2"/>
  <cols>
    <col min="4" max="4" width="12.83203125" customWidth="1"/>
  </cols>
  <sheetData>
    <row r="1" spans="2:8" x14ac:dyDescent="0.2">
      <c r="F1" t="s">
        <v>91</v>
      </c>
    </row>
    <row r="2" spans="2:8" x14ac:dyDescent="0.2">
      <c r="E2" t="s">
        <v>92</v>
      </c>
      <c r="F2" t="s">
        <v>93</v>
      </c>
      <c r="G2" t="s">
        <v>94</v>
      </c>
      <c r="H2" t="s">
        <v>95</v>
      </c>
    </row>
    <row r="3" spans="2:8" x14ac:dyDescent="0.2">
      <c r="B3" t="s">
        <v>5</v>
      </c>
      <c r="C3" t="s">
        <v>29</v>
      </c>
      <c r="D3" t="s">
        <v>31</v>
      </c>
      <c r="E3">
        <v>64.59</v>
      </c>
      <c r="F3">
        <v>67.37</v>
      </c>
      <c r="G3">
        <v>73.12</v>
      </c>
      <c r="H3">
        <v>83.8</v>
      </c>
    </row>
    <row r="4" spans="2:8" x14ac:dyDescent="0.2">
      <c r="B4" t="s">
        <v>6</v>
      </c>
      <c r="C4" t="s">
        <v>29</v>
      </c>
      <c r="D4" t="s">
        <v>32</v>
      </c>
      <c r="E4">
        <v>60.75</v>
      </c>
      <c r="F4">
        <v>66.2</v>
      </c>
      <c r="G4">
        <v>79.55</v>
      </c>
      <c r="H4">
        <v>60.6</v>
      </c>
    </row>
    <row r="5" spans="2:8" x14ac:dyDescent="0.2">
      <c r="B5" t="s">
        <v>7</v>
      </c>
      <c r="C5" t="s">
        <v>29</v>
      </c>
      <c r="D5" t="s">
        <v>33</v>
      </c>
      <c r="E5">
        <v>64.59</v>
      </c>
      <c r="F5">
        <v>54.5</v>
      </c>
      <c r="G5">
        <v>60.14</v>
      </c>
      <c r="H5">
        <v>56.56</v>
      </c>
    </row>
    <row r="6" spans="2:8" x14ac:dyDescent="0.2">
      <c r="B6" t="s">
        <v>8</v>
      </c>
      <c r="C6" t="s">
        <v>29</v>
      </c>
      <c r="D6" t="s">
        <v>34</v>
      </c>
      <c r="E6">
        <v>48.48</v>
      </c>
      <c r="F6">
        <v>46.93</v>
      </c>
      <c r="G6">
        <v>66.5</v>
      </c>
      <c r="H6">
        <v>50.8</v>
      </c>
    </row>
    <row r="7" spans="2:8" x14ac:dyDescent="0.2">
      <c r="B7" t="s">
        <v>9</v>
      </c>
      <c r="C7" t="s">
        <v>29</v>
      </c>
      <c r="D7" t="s">
        <v>35</v>
      </c>
      <c r="E7">
        <v>37.520000000000003</v>
      </c>
      <c r="F7">
        <v>53</v>
      </c>
      <c r="G7">
        <v>32.299999999999997</v>
      </c>
      <c r="H7">
        <v>42.5</v>
      </c>
    </row>
    <row r="8" spans="2:8" x14ac:dyDescent="0.2">
      <c r="C8" t="s">
        <v>30</v>
      </c>
      <c r="D8" t="s">
        <v>31</v>
      </c>
      <c r="E8">
        <v>61.45</v>
      </c>
      <c r="F8">
        <v>74.099999999999994</v>
      </c>
      <c r="G8">
        <v>64.8</v>
      </c>
      <c r="H8">
        <v>78.8</v>
      </c>
    </row>
    <row r="9" spans="2:8" x14ac:dyDescent="0.2">
      <c r="C9" t="s">
        <v>30</v>
      </c>
      <c r="D9" t="s">
        <v>32</v>
      </c>
      <c r="E9">
        <v>45.29</v>
      </c>
      <c r="F9">
        <v>56</v>
      </c>
      <c r="G9">
        <v>52.6</v>
      </c>
      <c r="H9">
        <v>57.47</v>
      </c>
    </row>
    <row r="10" spans="2:8" x14ac:dyDescent="0.2">
      <c r="C10" t="s">
        <v>30</v>
      </c>
      <c r="D10" t="s">
        <v>33</v>
      </c>
      <c r="E10">
        <v>25.25</v>
      </c>
      <c r="F10">
        <v>39.1</v>
      </c>
      <c r="G10">
        <v>18.96</v>
      </c>
      <c r="H10">
        <v>34.200000000000003</v>
      </c>
    </row>
    <row r="11" spans="2:8" x14ac:dyDescent="0.2">
      <c r="C11" t="s">
        <v>30</v>
      </c>
      <c r="D11" t="s">
        <v>34</v>
      </c>
      <c r="E11">
        <v>12.1</v>
      </c>
      <c r="F11">
        <v>21.6</v>
      </c>
      <c r="G11">
        <v>21.7</v>
      </c>
      <c r="H11">
        <v>10.9</v>
      </c>
    </row>
    <row r="12" spans="2:8" x14ac:dyDescent="0.2">
      <c r="C12" t="s">
        <v>30</v>
      </c>
      <c r="D12" t="s">
        <v>35</v>
      </c>
      <c r="E12">
        <v>6.3</v>
      </c>
      <c r="F12">
        <v>12.38</v>
      </c>
      <c r="G12">
        <v>8</v>
      </c>
      <c r="H12">
        <v>11.36</v>
      </c>
    </row>
    <row r="15" spans="2:8" x14ac:dyDescent="0.2">
      <c r="D15" t="s">
        <v>90</v>
      </c>
    </row>
    <row r="16" spans="2:8" x14ac:dyDescent="0.2">
      <c r="G16" t="s">
        <v>36</v>
      </c>
      <c r="H16" t="s">
        <v>51</v>
      </c>
    </row>
    <row r="17" spans="4:8" x14ac:dyDescent="0.2">
      <c r="D17" t="s">
        <v>41</v>
      </c>
      <c r="E17">
        <v>64.59</v>
      </c>
      <c r="G17">
        <f>TTEST(E17:E20,E37:E40,1,2)</f>
        <v>0.3460378315613814</v>
      </c>
      <c r="H17">
        <v>0.64</v>
      </c>
    </row>
    <row r="18" spans="4:8" x14ac:dyDescent="0.2">
      <c r="D18" t="s">
        <v>41</v>
      </c>
      <c r="E18">
        <v>67.37</v>
      </c>
    </row>
    <row r="19" spans="4:8" x14ac:dyDescent="0.2">
      <c r="D19" t="s">
        <v>41</v>
      </c>
      <c r="E19">
        <v>73.12</v>
      </c>
    </row>
    <row r="20" spans="4:8" x14ac:dyDescent="0.2">
      <c r="D20" t="s">
        <v>41</v>
      </c>
      <c r="E20">
        <v>83.8</v>
      </c>
    </row>
    <row r="21" spans="4:8" x14ac:dyDescent="0.2">
      <c r="D21" t="s">
        <v>42</v>
      </c>
      <c r="E21">
        <v>60.75</v>
      </c>
      <c r="G21" t="s">
        <v>37</v>
      </c>
    </row>
    <row r="22" spans="4:8" x14ac:dyDescent="0.2">
      <c r="D22" t="s">
        <v>42</v>
      </c>
      <c r="E22">
        <v>66.2</v>
      </c>
      <c r="G22">
        <f>TTEST(E21:E24,E41:E44,1,2)</f>
        <v>1.8470624528697452E-2</v>
      </c>
      <c r="H22">
        <v>1.24E-2</v>
      </c>
    </row>
    <row r="23" spans="4:8" x14ac:dyDescent="0.2">
      <c r="D23" t="s">
        <v>42</v>
      </c>
      <c r="E23">
        <v>79.55</v>
      </c>
    </row>
    <row r="24" spans="4:8" x14ac:dyDescent="0.2">
      <c r="D24" t="s">
        <v>42</v>
      </c>
      <c r="E24">
        <v>60.6</v>
      </c>
    </row>
    <row r="25" spans="4:8" x14ac:dyDescent="0.2">
      <c r="D25" t="s">
        <v>43</v>
      </c>
      <c r="E25">
        <v>64.59</v>
      </c>
      <c r="G25" t="s">
        <v>38</v>
      </c>
    </row>
    <row r="26" spans="4:8" x14ac:dyDescent="0.2">
      <c r="D26" t="s">
        <v>43</v>
      </c>
      <c r="E26">
        <v>54.5</v>
      </c>
      <c r="G26">
        <f>TTEST(E25:E28,E45:E48,1,2)</f>
        <v>5.2964474622363368E-4</v>
      </c>
      <c r="H26" t="s">
        <v>53</v>
      </c>
    </row>
    <row r="27" spans="4:8" x14ac:dyDescent="0.2">
      <c r="D27" t="s">
        <v>43</v>
      </c>
      <c r="E27">
        <v>60.14</v>
      </c>
    </row>
    <row r="28" spans="4:8" x14ac:dyDescent="0.2">
      <c r="D28" t="s">
        <v>43</v>
      </c>
      <c r="E28">
        <v>56.56</v>
      </c>
    </row>
    <row r="29" spans="4:8" x14ac:dyDescent="0.2">
      <c r="D29" t="s">
        <v>44</v>
      </c>
      <c r="E29">
        <v>48.48</v>
      </c>
      <c r="G29" t="s">
        <v>39</v>
      </c>
    </row>
    <row r="30" spans="4:8" x14ac:dyDescent="0.2">
      <c r="D30" t="s">
        <v>44</v>
      </c>
      <c r="E30">
        <v>46.93</v>
      </c>
      <c r="G30">
        <f>TTEST(E29:E32,E49:E52,1,2)</f>
        <v>2.4827826386288705E-4</v>
      </c>
      <c r="H30" t="s">
        <v>53</v>
      </c>
    </row>
    <row r="31" spans="4:8" x14ac:dyDescent="0.2">
      <c r="D31" t="s">
        <v>44</v>
      </c>
      <c r="E31">
        <v>66.5</v>
      </c>
    </row>
    <row r="32" spans="4:8" x14ac:dyDescent="0.2">
      <c r="D32" t="s">
        <v>44</v>
      </c>
      <c r="E32">
        <v>50.8</v>
      </c>
    </row>
    <row r="33" spans="4:8" x14ac:dyDescent="0.2">
      <c r="D33" t="s">
        <v>45</v>
      </c>
      <c r="E33">
        <v>37.520000000000003</v>
      </c>
      <c r="G33" t="s">
        <v>40</v>
      </c>
    </row>
    <row r="34" spans="4:8" x14ac:dyDescent="0.2">
      <c r="D34" t="s">
        <v>45</v>
      </c>
      <c r="E34">
        <v>53</v>
      </c>
      <c r="G34">
        <f>TTEST(E33:E36,E53:E56,1,2)</f>
        <v>2.3541063642494375E-4</v>
      </c>
      <c r="H34" t="s">
        <v>53</v>
      </c>
    </row>
    <row r="35" spans="4:8" x14ac:dyDescent="0.2">
      <c r="D35" t="s">
        <v>45</v>
      </c>
      <c r="E35">
        <v>32.299999999999997</v>
      </c>
    </row>
    <row r="36" spans="4:8" x14ac:dyDescent="0.2">
      <c r="D36" t="s">
        <v>45</v>
      </c>
      <c r="E36">
        <v>42.5</v>
      </c>
    </row>
    <row r="37" spans="4:8" x14ac:dyDescent="0.2">
      <c r="D37" t="s">
        <v>46</v>
      </c>
      <c r="E37">
        <v>61.45</v>
      </c>
    </row>
    <row r="38" spans="4:8" x14ac:dyDescent="0.2">
      <c r="D38" t="s">
        <v>46</v>
      </c>
      <c r="E38">
        <v>74.099999999999994</v>
      </c>
    </row>
    <row r="39" spans="4:8" x14ac:dyDescent="0.2">
      <c r="D39" t="s">
        <v>46</v>
      </c>
      <c r="E39">
        <v>64.8</v>
      </c>
    </row>
    <row r="40" spans="4:8" x14ac:dyDescent="0.2">
      <c r="D40" t="s">
        <v>46</v>
      </c>
      <c r="E40">
        <v>78.8</v>
      </c>
    </row>
    <row r="41" spans="4:8" x14ac:dyDescent="0.2">
      <c r="D41" t="s">
        <v>47</v>
      </c>
      <c r="E41">
        <v>45.29</v>
      </c>
    </row>
    <row r="42" spans="4:8" x14ac:dyDescent="0.2">
      <c r="D42" t="s">
        <v>47</v>
      </c>
      <c r="E42">
        <v>56</v>
      </c>
    </row>
    <row r="43" spans="4:8" x14ac:dyDescent="0.2">
      <c r="D43" t="s">
        <v>47</v>
      </c>
      <c r="E43">
        <v>52.6</v>
      </c>
    </row>
    <row r="44" spans="4:8" x14ac:dyDescent="0.2">
      <c r="D44" t="s">
        <v>47</v>
      </c>
      <c r="E44">
        <v>57.47</v>
      </c>
    </row>
    <row r="45" spans="4:8" x14ac:dyDescent="0.2">
      <c r="D45" t="s">
        <v>48</v>
      </c>
      <c r="E45">
        <v>25.25</v>
      </c>
    </row>
    <row r="46" spans="4:8" x14ac:dyDescent="0.2">
      <c r="D46" t="s">
        <v>48</v>
      </c>
      <c r="E46">
        <v>39.1</v>
      </c>
    </row>
    <row r="47" spans="4:8" x14ac:dyDescent="0.2">
      <c r="D47" t="s">
        <v>48</v>
      </c>
      <c r="E47">
        <v>18.96</v>
      </c>
    </row>
    <row r="48" spans="4:8" x14ac:dyDescent="0.2">
      <c r="D48" t="s">
        <v>48</v>
      </c>
      <c r="E48">
        <v>34.200000000000003</v>
      </c>
    </row>
    <row r="49" spans="4:5" x14ac:dyDescent="0.2">
      <c r="D49" t="s">
        <v>49</v>
      </c>
      <c r="E49">
        <v>12.1</v>
      </c>
    </row>
    <row r="50" spans="4:5" x14ac:dyDescent="0.2">
      <c r="D50" t="s">
        <v>49</v>
      </c>
      <c r="E50">
        <v>21.6</v>
      </c>
    </row>
    <row r="51" spans="4:5" x14ac:dyDescent="0.2">
      <c r="D51" t="s">
        <v>49</v>
      </c>
      <c r="E51">
        <v>21.7</v>
      </c>
    </row>
    <row r="52" spans="4:5" x14ac:dyDescent="0.2">
      <c r="D52" t="s">
        <v>49</v>
      </c>
      <c r="E52">
        <v>10.9</v>
      </c>
    </row>
    <row r="53" spans="4:5" x14ac:dyDescent="0.2">
      <c r="D53" t="s">
        <v>50</v>
      </c>
      <c r="E53">
        <v>6.3</v>
      </c>
    </row>
    <row r="54" spans="4:5" x14ac:dyDescent="0.2">
      <c r="D54" t="s">
        <v>50</v>
      </c>
      <c r="E54">
        <v>12.38</v>
      </c>
    </row>
    <row r="55" spans="4:5" x14ac:dyDescent="0.2">
      <c r="D55" t="s">
        <v>50</v>
      </c>
      <c r="E55">
        <v>8</v>
      </c>
    </row>
    <row r="56" spans="4:5" x14ac:dyDescent="0.2">
      <c r="D56" t="s">
        <v>50</v>
      </c>
      <c r="E56">
        <v>11.36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2:N47"/>
  <sheetViews>
    <sheetView workbookViewId="0">
      <selection activeCell="I3" sqref="I3"/>
    </sheetView>
  </sheetViews>
  <sheetFormatPr baseColWidth="10" defaultColWidth="8.83203125" defaultRowHeight="15" x14ac:dyDescent="0.2"/>
  <cols>
    <col min="9" max="9" width="9.1640625" style="11"/>
  </cols>
  <sheetData>
    <row r="2" spans="4:14" x14ac:dyDescent="0.2">
      <c r="D2" t="s">
        <v>96</v>
      </c>
      <c r="E2" t="s">
        <v>91</v>
      </c>
      <c r="I2" s="11" t="s">
        <v>97</v>
      </c>
      <c r="L2" t="s">
        <v>2</v>
      </c>
      <c r="M2" t="s">
        <v>4</v>
      </c>
      <c r="N2" t="s">
        <v>80</v>
      </c>
    </row>
    <row r="3" spans="4:14" x14ac:dyDescent="0.2">
      <c r="D3" t="s">
        <v>54</v>
      </c>
      <c r="E3">
        <v>54.72</v>
      </c>
      <c r="H3" t="s">
        <v>54</v>
      </c>
      <c r="I3" s="11" t="s">
        <v>72</v>
      </c>
      <c r="K3" t="s">
        <v>5</v>
      </c>
      <c r="L3" s="13" t="s">
        <v>82</v>
      </c>
      <c r="M3" s="13" t="s">
        <v>82</v>
      </c>
      <c r="N3" s="13" t="s">
        <v>82</v>
      </c>
    </row>
    <row r="4" spans="4:14" x14ac:dyDescent="0.2">
      <c r="D4" t="s">
        <v>55</v>
      </c>
      <c r="E4">
        <v>68.11</v>
      </c>
      <c r="H4" t="s">
        <v>55</v>
      </c>
      <c r="I4" s="11" t="s">
        <v>69</v>
      </c>
      <c r="K4" t="s">
        <v>6</v>
      </c>
      <c r="L4" s="13" t="s">
        <v>82</v>
      </c>
      <c r="M4" s="13" t="s">
        <v>82</v>
      </c>
      <c r="N4" s="13" t="s">
        <v>82</v>
      </c>
    </row>
    <row r="5" spans="4:14" x14ac:dyDescent="0.2">
      <c r="D5" t="s">
        <v>56</v>
      </c>
      <c r="E5">
        <v>50</v>
      </c>
      <c r="H5" t="s">
        <v>56</v>
      </c>
      <c r="I5" s="11" t="s">
        <v>69</v>
      </c>
      <c r="K5" t="s">
        <v>7</v>
      </c>
      <c r="L5" s="13" t="s">
        <v>82</v>
      </c>
      <c r="M5" s="13" t="s">
        <v>82</v>
      </c>
      <c r="N5" s="12" t="s">
        <v>81</v>
      </c>
    </row>
    <row r="6" spans="4:14" x14ac:dyDescent="0.2">
      <c r="D6" t="s">
        <v>57</v>
      </c>
      <c r="E6">
        <v>50.65</v>
      </c>
      <c r="H6" t="s">
        <v>57</v>
      </c>
      <c r="I6" s="11" t="s">
        <v>70</v>
      </c>
      <c r="K6" t="s">
        <v>8</v>
      </c>
      <c r="L6" s="13" t="s">
        <v>82</v>
      </c>
      <c r="M6" s="13" t="s">
        <v>82</v>
      </c>
      <c r="N6" s="12" t="s">
        <v>81</v>
      </c>
    </row>
    <row r="7" spans="4:14" x14ac:dyDescent="0.2">
      <c r="D7" t="s">
        <v>58</v>
      </c>
      <c r="E7">
        <v>44.67</v>
      </c>
      <c r="H7" t="s">
        <v>58</v>
      </c>
      <c r="I7" s="11" t="s">
        <v>71</v>
      </c>
      <c r="K7" t="s">
        <v>9</v>
      </c>
      <c r="L7" s="13" t="s">
        <v>82</v>
      </c>
      <c r="M7" s="13" t="s">
        <v>82</v>
      </c>
      <c r="N7" s="12" t="s">
        <v>81</v>
      </c>
    </row>
    <row r="8" spans="4:14" x14ac:dyDescent="0.2">
      <c r="D8" t="s">
        <v>54</v>
      </c>
      <c r="E8">
        <v>67.48</v>
      </c>
    </row>
    <row r="9" spans="4:14" x14ac:dyDescent="0.2">
      <c r="D9" t="s">
        <v>55</v>
      </c>
      <c r="E9">
        <v>60.69</v>
      </c>
      <c r="H9" t="s">
        <v>59</v>
      </c>
      <c r="I9" s="11" t="s">
        <v>69</v>
      </c>
    </row>
    <row r="10" spans="4:14" x14ac:dyDescent="0.2">
      <c r="D10" t="s">
        <v>56</v>
      </c>
      <c r="E10">
        <v>69.66</v>
      </c>
      <c r="H10" t="s">
        <v>60</v>
      </c>
      <c r="I10" s="11" t="s">
        <v>73</v>
      </c>
    </row>
    <row r="11" spans="4:14" x14ac:dyDescent="0.2">
      <c r="D11" t="s">
        <v>57</v>
      </c>
      <c r="E11">
        <v>49.79</v>
      </c>
      <c r="H11" t="s">
        <v>61</v>
      </c>
      <c r="I11" s="11" t="s">
        <v>74</v>
      </c>
    </row>
    <row r="12" spans="4:14" x14ac:dyDescent="0.2">
      <c r="D12" t="s">
        <v>58</v>
      </c>
      <c r="E12">
        <v>38.369999999999997</v>
      </c>
      <c r="H12" t="s">
        <v>62</v>
      </c>
      <c r="I12" s="11" t="s">
        <v>71</v>
      </c>
    </row>
    <row r="13" spans="4:14" x14ac:dyDescent="0.2">
      <c r="D13" t="s">
        <v>54</v>
      </c>
      <c r="E13">
        <v>76.084999999999994</v>
      </c>
      <c r="H13" t="s">
        <v>63</v>
      </c>
      <c r="I13" s="11" t="s">
        <v>75</v>
      </c>
    </row>
    <row r="14" spans="4:14" x14ac:dyDescent="0.2">
      <c r="D14" t="s">
        <v>55</v>
      </c>
      <c r="E14">
        <v>65.454999999999998</v>
      </c>
    </row>
    <row r="15" spans="4:14" x14ac:dyDescent="0.2">
      <c r="D15" t="s">
        <v>56</v>
      </c>
      <c r="E15">
        <v>68.62</v>
      </c>
      <c r="H15" t="s">
        <v>64</v>
      </c>
      <c r="I15" s="11" t="s">
        <v>52</v>
      </c>
    </row>
    <row r="16" spans="4:14" x14ac:dyDescent="0.2">
      <c r="D16" t="s">
        <v>57</v>
      </c>
      <c r="E16">
        <v>41.066000000000003</v>
      </c>
      <c r="H16" t="s">
        <v>65</v>
      </c>
      <c r="I16" s="11" t="s">
        <v>76</v>
      </c>
    </row>
    <row r="17" spans="4:9" x14ac:dyDescent="0.2">
      <c r="D17" t="s">
        <v>58</v>
      </c>
      <c r="E17">
        <v>42.22</v>
      </c>
      <c r="H17" t="s">
        <v>66</v>
      </c>
      <c r="I17" s="11" t="s">
        <v>77</v>
      </c>
    </row>
    <row r="18" spans="4:9" x14ac:dyDescent="0.2">
      <c r="D18" t="s">
        <v>59</v>
      </c>
      <c r="E18">
        <v>62.52</v>
      </c>
      <c r="H18" t="s">
        <v>67</v>
      </c>
      <c r="I18" s="11" t="s">
        <v>78</v>
      </c>
    </row>
    <row r="19" spans="4:9" x14ac:dyDescent="0.2">
      <c r="D19" t="s">
        <v>60</v>
      </c>
      <c r="E19">
        <v>56.74</v>
      </c>
      <c r="H19" t="s">
        <v>68</v>
      </c>
      <c r="I19" s="11" t="s">
        <v>79</v>
      </c>
    </row>
    <row r="20" spans="4:9" x14ac:dyDescent="0.2">
      <c r="D20" t="s">
        <v>61</v>
      </c>
      <c r="E20">
        <v>48.93</v>
      </c>
    </row>
    <row r="21" spans="4:9" x14ac:dyDescent="0.2">
      <c r="D21" t="s">
        <v>62</v>
      </c>
      <c r="E21">
        <v>43.12</v>
      </c>
    </row>
    <row r="22" spans="4:9" x14ac:dyDescent="0.2">
      <c r="D22" t="s">
        <v>63</v>
      </c>
      <c r="E22">
        <v>39.130000000000003</v>
      </c>
    </row>
    <row r="23" spans="4:9" x14ac:dyDescent="0.2">
      <c r="D23" t="s">
        <v>59</v>
      </c>
      <c r="E23">
        <v>54.16</v>
      </c>
    </row>
    <row r="24" spans="4:9" x14ac:dyDescent="0.2">
      <c r="D24" t="s">
        <v>60</v>
      </c>
      <c r="E24">
        <v>65.209999999999994</v>
      </c>
    </row>
    <row r="25" spans="4:9" x14ac:dyDescent="0.2">
      <c r="D25" t="s">
        <v>61</v>
      </c>
      <c r="E25">
        <v>53.92</v>
      </c>
    </row>
    <row r="26" spans="4:9" x14ac:dyDescent="0.2">
      <c r="D26" t="s">
        <v>62</v>
      </c>
      <c r="E26">
        <v>44.23</v>
      </c>
    </row>
    <row r="27" spans="4:9" x14ac:dyDescent="0.2">
      <c r="D27" t="s">
        <v>63</v>
      </c>
      <c r="E27">
        <v>44</v>
      </c>
    </row>
    <row r="28" spans="4:9" x14ac:dyDescent="0.2">
      <c r="D28" t="s">
        <v>59</v>
      </c>
      <c r="E28">
        <v>74.5</v>
      </c>
    </row>
    <row r="29" spans="4:9" x14ac:dyDescent="0.2">
      <c r="D29" t="s">
        <v>60</v>
      </c>
      <c r="E29">
        <v>55.816000000000003</v>
      </c>
    </row>
    <row r="30" spans="4:9" x14ac:dyDescent="0.2">
      <c r="D30" t="s">
        <v>61</v>
      </c>
      <c r="E30">
        <v>57.47</v>
      </c>
    </row>
    <row r="31" spans="4:9" x14ac:dyDescent="0.2">
      <c r="D31" t="s">
        <v>62</v>
      </c>
      <c r="E31">
        <v>40</v>
      </c>
    </row>
    <row r="32" spans="4:9" x14ac:dyDescent="0.2">
      <c r="D32" t="s">
        <v>63</v>
      </c>
      <c r="E32">
        <v>31.4</v>
      </c>
    </row>
    <row r="33" spans="4:5" x14ac:dyDescent="0.2">
      <c r="D33" t="s">
        <v>64</v>
      </c>
      <c r="E33">
        <v>75.64</v>
      </c>
    </row>
    <row r="34" spans="4:5" x14ac:dyDescent="0.2">
      <c r="D34" t="s">
        <v>65</v>
      </c>
      <c r="E34">
        <v>47</v>
      </c>
    </row>
    <row r="35" spans="4:5" x14ac:dyDescent="0.2">
      <c r="D35" t="s">
        <v>66</v>
      </c>
      <c r="E35">
        <v>31.42</v>
      </c>
    </row>
    <row r="36" spans="4:5" x14ac:dyDescent="0.2">
      <c r="D36" t="s">
        <v>67</v>
      </c>
      <c r="E36">
        <v>23.71</v>
      </c>
    </row>
    <row r="37" spans="4:5" x14ac:dyDescent="0.2">
      <c r="D37" t="s">
        <v>68</v>
      </c>
      <c r="E37">
        <v>10</v>
      </c>
    </row>
    <row r="38" spans="4:5" x14ac:dyDescent="0.2">
      <c r="D38" t="s">
        <v>64</v>
      </c>
      <c r="E38">
        <v>77.7</v>
      </c>
    </row>
    <row r="39" spans="4:5" x14ac:dyDescent="0.2">
      <c r="D39" t="s">
        <v>65</v>
      </c>
      <c r="E39">
        <v>45.16</v>
      </c>
    </row>
    <row r="40" spans="4:5" x14ac:dyDescent="0.2">
      <c r="D40" t="s">
        <v>66</v>
      </c>
      <c r="E40">
        <v>22.9</v>
      </c>
    </row>
    <row r="41" spans="4:5" x14ac:dyDescent="0.2">
      <c r="D41" t="s">
        <v>67</v>
      </c>
      <c r="E41">
        <v>21.34</v>
      </c>
    </row>
    <row r="42" spans="4:5" x14ac:dyDescent="0.2">
      <c r="D42" t="s">
        <v>68</v>
      </c>
      <c r="E42">
        <v>15.25</v>
      </c>
    </row>
    <row r="43" spans="4:5" x14ac:dyDescent="0.2">
      <c r="D43" t="s">
        <v>64</v>
      </c>
      <c r="E43">
        <v>73.88</v>
      </c>
    </row>
    <row r="44" spans="4:5" x14ac:dyDescent="0.2">
      <c r="D44" t="s">
        <v>65</v>
      </c>
      <c r="E44">
        <v>55.7</v>
      </c>
    </row>
    <row r="45" spans="4:5" x14ac:dyDescent="0.2">
      <c r="D45" t="s">
        <v>66</v>
      </c>
      <c r="E45">
        <v>38.880000000000003</v>
      </c>
    </row>
    <row r="46" spans="4:5" x14ac:dyDescent="0.2">
      <c r="D46" t="s">
        <v>67</v>
      </c>
      <c r="E46">
        <v>20.72</v>
      </c>
    </row>
    <row r="47" spans="4:5" x14ac:dyDescent="0.2">
      <c r="D47" t="s">
        <v>68</v>
      </c>
      <c r="E47">
        <v>10.8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I29"/>
  <sheetViews>
    <sheetView topLeftCell="A2" zoomScale="101" workbookViewId="0">
      <selection activeCell="Q45" sqref="Q45"/>
    </sheetView>
  </sheetViews>
  <sheetFormatPr baseColWidth="10" defaultColWidth="8.83203125" defaultRowHeight="15" x14ac:dyDescent="0.2"/>
  <sheetData>
    <row r="4" spans="4:9" x14ac:dyDescent="0.2">
      <c r="E4" t="s">
        <v>86</v>
      </c>
    </row>
    <row r="5" spans="4:9" x14ac:dyDescent="0.2">
      <c r="D5" t="s">
        <v>89</v>
      </c>
      <c r="E5">
        <v>0.5</v>
      </c>
      <c r="F5">
        <v>4</v>
      </c>
      <c r="G5">
        <v>8</v>
      </c>
      <c r="H5">
        <v>12</v>
      </c>
      <c r="I5">
        <v>24</v>
      </c>
    </row>
    <row r="6" spans="4:9" x14ac:dyDescent="0.2">
      <c r="D6" t="s">
        <v>2</v>
      </c>
      <c r="E6">
        <v>7.96</v>
      </c>
      <c r="F6">
        <v>6.6</v>
      </c>
      <c r="G6">
        <v>6.66</v>
      </c>
      <c r="H6">
        <v>6.1</v>
      </c>
      <c r="I6">
        <v>5.26</v>
      </c>
    </row>
    <row r="7" spans="4:9" x14ac:dyDescent="0.2">
      <c r="D7" t="s">
        <v>4</v>
      </c>
      <c r="E7">
        <v>6.3</v>
      </c>
      <c r="F7">
        <v>5.13</v>
      </c>
      <c r="G7">
        <v>4.633</v>
      </c>
      <c r="H7">
        <v>3.66</v>
      </c>
      <c r="I7">
        <v>4.0999999999999996</v>
      </c>
    </row>
    <row r="8" spans="4:9" x14ac:dyDescent="0.2">
      <c r="D8" t="s">
        <v>3</v>
      </c>
      <c r="E8">
        <v>0.7</v>
      </c>
      <c r="F8">
        <v>0.65</v>
      </c>
      <c r="G8">
        <v>0.65</v>
      </c>
      <c r="H8">
        <v>0.35</v>
      </c>
      <c r="I8">
        <v>0.65</v>
      </c>
    </row>
    <row r="26" spans="4:9" x14ac:dyDescent="0.2">
      <c r="E26" t="s">
        <v>86</v>
      </c>
    </row>
    <row r="27" spans="4:9" x14ac:dyDescent="0.2">
      <c r="D27" t="s">
        <v>88</v>
      </c>
      <c r="E27">
        <v>0.5</v>
      </c>
      <c r="F27">
        <v>4</v>
      </c>
      <c r="G27">
        <v>8</v>
      </c>
      <c r="H27">
        <v>12</v>
      </c>
      <c r="I27">
        <v>24</v>
      </c>
    </row>
    <row r="28" spans="4:9" x14ac:dyDescent="0.2">
      <c r="D28" t="s">
        <v>10</v>
      </c>
      <c r="E28">
        <v>6.77</v>
      </c>
      <c r="F28">
        <v>6.8</v>
      </c>
      <c r="G28">
        <v>7.36</v>
      </c>
      <c r="H28">
        <v>5.75</v>
      </c>
      <c r="I28">
        <v>6.04</v>
      </c>
    </row>
    <row r="29" spans="4:9" x14ac:dyDescent="0.2">
      <c r="D29" t="s">
        <v>0</v>
      </c>
      <c r="E29">
        <v>0.45</v>
      </c>
      <c r="F29">
        <v>0.93</v>
      </c>
      <c r="G29">
        <v>0.46</v>
      </c>
      <c r="H29">
        <v>0.25</v>
      </c>
      <c r="I29">
        <v>0.6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5F177-C683-DB45-95AF-72B394C3572F}">
  <dimension ref="B1:N47"/>
  <sheetViews>
    <sheetView workbookViewId="0">
      <selection sqref="A1:O47"/>
    </sheetView>
  </sheetViews>
  <sheetFormatPr baseColWidth="10" defaultRowHeight="15" x14ac:dyDescent="0.2"/>
  <sheetData>
    <row r="1" spans="2:14" x14ac:dyDescent="0.2">
      <c r="B1" s="2"/>
      <c r="C1" s="14"/>
      <c r="D1" s="14"/>
      <c r="E1" s="14"/>
      <c r="F1" s="14"/>
      <c r="G1" s="14"/>
      <c r="H1" s="14"/>
      <c r="I1" s="14"/>
      <c r="J1" s="14"/>
    </row>
    <row r="2" spans="2:14" ht="16" thickBot="1" x14ac:dyDescent="0.25">
      <c r="B2" s="2"/>
      <c r="C2" s="15" t="s">
        <v>98</v>
      </c>
      <c r="D2" s="15"/>
      <c r="E2" s="15"/>
      <c r="F2" s="15"/>
      <c r="G2" s="16" t="s">
        <v>99</v>
      </c>
      <c r="H2" s="16"/>
      <c r="I2" s="16"/>
      <c r="J2" s="16"/>
      <c r="K2" s="17" t="s">
        <v>100</v>
      </c>
      <c r="L2" s="17"/>
      <c r="M2" s="17"/>
      <c r="N2" s="17"/>
    </row>
    <row r="3" spans="2:14" ht="16" thickBot="1" x14ac:dyDescent="0.25">
      <c r="B3" s="2"/>
      <c r="C3" s="18" t="s">
        <v>101</v>
      </c>
      <c r="D3" s="18" t="s">
        <v>5</v>
      </c>
      <c r="E3" s="18" t="s">
        <v>102</v>
      </c>
      <c r="F3" s="18" t="s">
        <v>103</v>
      </c>
      <c r="G3" s="18" t="s">
        <v>104</v>
      </c>
      <c r="H3" s="18" t="s">
        <v>105</v>
      </c>
      <c r="I3" s="18" t="s">
        <v>106</v>
      </c>
      <c r="J3" s="19" t="s">
        <v>107</v>
      </c>
      <c r="K3" s="20" t="s">
        <v>108</v>
      </c>
      <c r="L3" s="21" t="s">
        <v>109</v>
      </c>
      <c r="M3" s="21" t="s">
        <v>110</v>
      </c>
      <c r="N3" s="22" t="s">
        <v>111</v>
      </c>
    </row>
    <row r="4" spans="2:14" x14ac:dyDescent="0.2">
      <c r="B4" s="23" t="s">
        <v>112</v>
      </c>
      <c r="C4" s="24">
        <v>39577</v>
      </c>
      <c r="D4" s="25">
        <v>39245.699999999997</v>
      </c>
      <c r="E4" s="25">
        <v>40161.9</v>
      </c>
      <c r="F4" s="25" t="s">
        <v>113</v>
      </c>
      <c r="G4" s="14"/>
      <c r="H4" s="14"/>
      <c r="I4" s="14"/>
      <c r="J4" s="14"/>
      <c r="K4" s="26"/>
      <c r="L4" s="27"/>
      <c r="M4" s="27"/>
      <c r="N4" s="28"/>
    </row>
    <row r="5" spans="2:14" x14ac:dyDescent="0.2">
      <c r="B5" s="29" t="s">
        <v>112</v>
      </c>
      <c r="C5" s="30">
        <v>35313.699999999997</v>
      </c>
      <c r="D5" s="31">
        <v>35070</v>
      </c>
      <c r="E5" s="31">
        <v>39805.4</v>
      </c>
      <c r="F5" s="31">
        <v>44006.6</v>
      </c>
      <c r="G5" s="14"/>
      <c r="H5" s="14"/>
      <c r="I5" s="14"/>
      <c r="J5" s="14"/>
      <c r="K5" s="26"/>
      <c r="L5" s="27"/>
      <c r="M5" s="27"/>
      <c r="N5" s="28"/>
    </row>
    <row r="6" spans="2:14" x14ac:dyDescent="0.2">
      <c r="B6" s="29" t="s">
        <v>112</v>
      </c>
      <c r="C6" s="32">
        <v>36690.300000000003</v>
      </c>
      <c r="D6" s="33">
        <v>30459.1</v>
      </c>
      <c r="E6" s="33">
        <v>30559.8</v>
      </c>
      <c r="F6" s="33">
        <v>36629.699999999997</v>
      </c>
      <c r="G6" s="14"/>
      <c r="H6" s="14"/>
      <c r="I6" s="14"/>
      <c r="J6" s="14"/>
      <c r="K6" s="26"/>
      <c r="L6" s="27"/>
      <c r="M6" s="27"/>
      <c r="N6" s="28"/>
    </row>
    <row r="7" spans="2:14" x14ac:dyDescent="0.2">
      <c r="B7" s="29" t="s">
        <v>112</v>
      </c>
      <c r="C7" s="32">
        <v>26479.3</v>
      </c>
      <c r="D7" s="33">
        <v>27183</v>
      </c>
      <c r="E7" s="33">
        <v>25539.9</v>
      </c>
      <c r="F7" s="33">
        <v>42152.800000000003</v>
      </c>
      <c r="G7" s="14"/>
      <c r="H7" s="14"/>
      <c r="I7" s="14"/>
      <c r="J7" s="14"/>
      <c r="K7" s="26"/>
      <c r="L7" s="27"/>
      <c r="M7" s="27"/>
      <c r="N7" s="28"/>
    </row>
    <row r="8" spans="2:14" x14ac:dyDescent="0.2">
      <c r="B8" s="29" t="s">
        <v>112</v>
      </c>
      <c r="C8" s="30">
        <v>36770.699999999997</v>
      </c>
      <c r="D8" s="31">
        <v>30986.7</v>
      </c>
      <c r="E8" s="31">
        <v>39040.699999999997</v>
      </c>
      <c r="F8" s="31">
        <v>38316.5</v>
      </c>
      <c r="G8" s="14"/>
      <c r="H8" s="14"/>
      <c r="I8" s="14"/>
      <c r="J8" s="14"/>
      <c r="K8" s="26"/>
      <c r="L8" s="27"/>
      <c r="M8" s="27"/>
      <c r="N8" s="28"/>
    </row>
    <row r="9" spans="2:14" x14ac:dyDescent="0.2">
      <c r="B9" s="29" t="s">
        <v>112</v>
      </c>
      <c r="C9" s="30">
        <v>36575.5</v>
      </c>
      <c r="D9" s="31">
        <v>30897.7</v>
      </c>
      <c r="E9" s="31">
        <v>35080.400000000001</v>
      </c>
      <c r="F9" s="31">
        <v>36363.4</v>
      </c>
      <c r="G9" s="14"/>
      <c r="H9" s="14"/>
      <c r="I9" s="14"/>
      <c r="J9" s="14"/>
      <c r="K9" s="26"/>
      <c r="L9" s="27"/>
      <c r="M9" s="27"/>
      <c r="N9" s="28"/>
    </row>
    <row r="10" spans="2:14" x14ac:dyDescent="0.2">
      <c r="B10" s="29" t="s">
        <v>112</v>
      </c>
      <c r="C10" s="33">
        <v>31305.599999999999</v>
      </c>
      <c r="D10" s="33">
        <v>30359.1</v>
      </c>
      <c r="E10" s="33">
        <v>33399.9</v>
      </c>
      <c r="F10" s="33">
        <v>40709.4</v>
      </c>
      <c r="G10" s="14"/>
      <c r="H10" s="14"/>
      <c r="I10" s="14"/>
      <c r="J10" s="14"/>
      <c r="K10" s="26"/>
      <c r="L10" s="27"/>
      <c r="M10" s="27"/>
      <c r="N10" s="28"/>
    </row>
    <row r="11" spans="2:14" x14ac:dyDescent="0.2">
      <c r="B11" s="29" t="s">
        <v>112</v>
      </c>
      <c r="C11" s="33">
        <v>32328.9</v>
      </c>
      <c r="D11" s="33">
        <v>32061.8</v>
      </c>
      <c r="E11" s="33">
        <v>38002.6</v>
      </c>
      <c r="F11" s="33">
        <v>32864.6</v>
      </c>
      <c r="G11" s="14"/>
      <c r="H11" s="14"/>
      <c r="I11" s="14"/>
      <c r="J11" s="14"/>
      <c r="K11" s="26"/>
      <c r="L11" s="27"/>
      <c r="M11" s="27"/>
      <c r="N11" s="28"/>
    </row>
    <row r="12" spans="2:14" x14ac:dyDescent="0.2">
      <c r="B12" s="34" t="s">
        <v>20</v>
      </c>
      <c r="C12" s="35">
        <f>AVERAGE(C4,C5,C6,C7,C10,C11)</f>
        <v>33615.799999999996</v>
      </c>
      <c r="D12" s="35">
        <f t="shared" ref="D12:F12" si="0">AVERAGE(D4,D5,D6,D7,D10,D11)</f>
        <v>32396.449999999997</v>
      </c>
      <c r="E12" s="35">
        <f t="shared" si="0"/>
        <v>34578.25</v>
      </c>
      <c r="F12" s="35">
        <f t="shared" si="0"/>
        <v>39272.620000000003</v>
      </c>
      <c r="G12" s="14">
        <f>_xlfn.STDEV.S(C4,C5,C6,C7,C10,C11)</f>
        <v>4599.8714764654023</v>
      </c>
      <c r="H12" s="14">
        <f t="shared" ref="H12:J12" si="1">_xlfn.STDEV.S(D4,D5,D6,D7,D10,D11)</f>
        <v>4225.0743599373409</v>
      </c>
      <c r="I12" s="14">
        <f t="shared" si="1"/>
        <v>5821.5914871279156</v>
      </c>
      <c r="J12" s="14">
        <f t="shared" si="1"/>
        <v>4494.9440121095986</v>
      </c>
      <c r="K12" s="36">
        <f>G12/SQRT(5)</f>
        <v>2057.1250618277927</v>
      </c>
      <c r="L12" s="37">
        <f t="shared" ref="L12:N12" si="2">H12/SQRT(5)</f>
        <v>1889.5106957622615</v>
      </c>
      <c r="M12" s="37">
        <f t="shared" si="2"/>
        <v>2603.4948604904221</v>
      </c>
      <c r="N12" s="38">
        <f t="shared" si="2"/>
        <v>2010.2000732265399</v>
      </c>
    </row>
    <row r="13" spans="2:14" x14ac:dyDescent="0.2">
      <c r="B13" s="39" t="s">
        <v>114</v>
      </c>
      <c r="C13" s="40">
        <v>37348.199999999997</v>
      </c>
      <c r="D13" s="41">
        <v>36038.300000000003</v>
      </c>
      <c r="E13" s="41">
        <v>33006.6</v>
      </c>
      <c r="F13" s="41">
        <v>27073.9</v>
      </c>
      <c r="G13" s="14"/>
      <c r="H13" s="14"/>
      <c r="I13" s="14"/>
      <c r="J13" s="14"/>
      <c r="K13" s="26"/>
      <c r="L13" s="27"/>
      <c r="M13" s="27"/>
      <c r="N13" s="28"/>
    </row>
    <row r="14" spans="2:14" x14ac:dyDescent="0.2">
      <c r="B14" s="39" t="s">
        <v>114</v>
      </c>
      <c r="C14" s="30">
        <v>36304.199999999997</v>
      </c>
      <c r="D14" s="31">
        <v>38585</v>
      </c>
      <c r="E14" s="31">
        <v>39677</v>
      </c>
      <c r="F14" s="31">
        <v>46644.7</v>
      </c>
      <c r="G14" s="14"/>
      <c r="H14" s="14"/>
      <c r="I14" s="14"/>
      <c r="J14" s="14"/>
      <c r="K14" s="26"/>
      <c r="L14" s="27"/>
      <c r="M14" s="27"/>
      <c r="N14" s="28"/>
    </row>
    <row r="15" spans="2:14" x14ac:dyDescent="0.2">
      <c r="B15" s="39" t="s">
        <v>114</v>
      </c>
      <c r="C15" s="40">
        <v>35790.400000000001</v>
      </c>
      <c r="D15" s="41">
        <v>31822.9</v>
      </c>
      <c r="E15" s="41">
        <v>30788.3</v>
      </c>
      <c r="F15" s="41">
        <v>29527.4</v>
      </c>
      <c r="G15" s="14"/>
      <c r="H15" s="14"/>
      <c r="I15" s="14"/>
      <c r="J15" s="14"/>
      <c r="K15" s="26"/>
      <c r="L15" s="27"/>
      <c r="M15" s="27"/>
      <c r="N15" s="28"/>
    </row>
    <row r="16" spans="2:14" x14ac:dyDescent="0.2">
      <c r="B16" s="39" t="s">
        <v>114</v>
      </c>
      <c r="C16" s="40">
        <v>33335.5</v>
      </c>
      <c r="D16" s="41">
        <v>28538.1</v>
      </c>
      <c r="E16" s="41">
        <v>23891.7</v>
      </c>
      <c r="F16" s="41">
        <v>25518.5</v>
      </c>
      <c r="G16" s="14"/>
      <c r="H16" s="14"/>
      <c r="I16" s="14"/>
      <c r="J16" s="14"/>
      <c r="K16" s="26"/>
      <c r="L16" s="27"/>
      <c r="M16" s="27"/>
      <c r="N16" s="28"/>
    </row>
    <row r="17" spans="2:14" x14ac:dyDescent="0.2">
      <c r="B17" s="39" t="s">
        <v>20</v>
      </c>
      <c r="C17" s="42">
        <f>AVERAGE(C13,C15,C16)</f>
        <v>35491.366666666669</v>
      </c>
      <c r="D17" s="42">
        <f t="shared" ref="D17:F17" si="3">AVERAGE(D13,D15,D16)</f>
        <v>32133.100000000006</v>
      </c>
      <c r="E17" s="42">
        <f t="shared" si="3"/>
        <v>29228.866666666665</v>
      </c>
      <c r="F17" s="42">
        <f t="shared" si="3"/>
        <v>27373.266666666666</v>
      </c>
      <c r="G17" s="14">
        <f>_xlfn.STDEV.S(C13,C15,C16)</f>
        <v>2022.9943211322488</v>
      </c>
      <c r="H17" s="14">
        <f t="shared" ref="H17:J17" si="4">_xlfn.STDEV.S(D13,D15,D16)</f>
        <v>3759.7098345484078</v>
      </c>
      <c r="I17" s="14">
        <f t="shared" si="4"/>
        <v>4753.3382736065969</v>
      </c>
      <c r="J17" s="14">
        <f t="shared" si="4"/>
        <v>2021.146977172451</v>
      </c>
      <c r="K17" s="43">
        <f>G17/SQRT(3)</f>
        <v>1167.9763158747883</v>
      </c>
      <c r="L17" s="44">
        <f t="shared" ref="L17:N17" si="5">H17/SQRT(3)</f>
        <v>2170.6694850514068</v>
      </c>
      <c r="M17" s="44">
        <f t="shared" si="5"/>
        <v>2744.3411318161197</v>
      </c>
      <c r="N17" s="45">
        <f t="shared" si="5"/>
        <v>1166.909751342313</v>
      </c>
    </row>
    <row r="18" spans="2:14" x14ac:dyDescent="0.2">
      <c r="B18" s="46" t="s">
        <v>2</v>
      </c>
      <c r="C18" s="47">
        <v>27453.599999999999</v>
      </c>
      <c r="D18" s="48">
        <v>23038.9</v>
      </c>
      <c r="E18" s="48">
        <v>22484</v>
      </c>
      <c r="F18" s="48" t="s">
        <v>113</v>
      </c>
      <c r="G18" s="14"/>
      <c r="H18" s="14"/>
      <c r="I18" s="14"/>
      <c r="J18" s="14"/>
      <c r="K18" s="26"/>
      <c r="L18" s="27"/>
      <c r="M18" s="27"/>
      <c r="N18" s="28"/>
    </row>
    <row r="19" spans="2:14" x14ac:dyDescent="0.2">
      <c r="B19" s="46" t="s">
        <v>2</v>
      </c>
      <c r="C19" s="30">
        <v>33549.800000000003</v>
      </c>
      <c r="D19" s="31">
        <v>30051.599999999999</v>
      </c>
      <c r="E19" s="31">
        <v>27460.3</v>
      </c>
      <c r="F19" s="31">
        <v>31815.599999999999</v>
      </c>
      <c r="G19" s="14"/>
      <c r="H19" s="14"/>
      <c r="I19" s="14"/>
      <c r="J19" s="14"/>
      <c r="K19" s="26"/>
      <c r="L19" s="27"/>
      <c r="M19" s="27"/>
      <c r="N19" s="28"/>
    </row>
    <row r="20" spans="2:14" x14ac:dyDescent="0.2">
      <c r="B20" s="46" t="s">
        <v>2</v>
      </c>
      <c r="C20" s="47">
        <v>35834.5</v>
      </c>
      <c r="D20" s="48">
        <v>30862.6</v>
      </c>
      <c r="E20" s="48">
        <v>25976.400000000001</v>
      </c>
      <c r="F20" s="48">
        <v>25066.6</v>
      </c>
      <c r="G20" s="14"/>
      <c r="H20" s="14"/>
      <c r="I20" s="14"/>
      <c r="J20" s="14"/>
      <c r="K20" s="26"/>
      <c r="L20" s="27"/>
      <c r="M20" s="27"/>
      <c r="N20" s="28"/>
    </row>
    <row r="21" spans="2:14" x14ac:dyDescent="0.2">
      <c r="B21" s="46" t="s">
        <v>2</v>
      </c>
      <c r="C21" s="47">
        <v>32017.3</v>
      </c>
      <c r="D21" s="47">
        <v>29391.8</v>
      </c>
      <c r="E21" s="47">
        <v>31268.6</v>
      </c>
      <c r="F21" s="47">
        <v>28822.7</v>
      </c>
      <c r="G21" s="14"/>
      <c r="H21" s="14"/>
      <c r="I21" s="14"/>
      <c r="J21" s="14"/>
      <c r="K21" s="26"/>
      <c r="L21" s="27"/>
      <c r="M21" s="27"/>
      <c r="N21" s="28"/>
    </row>
    <row r="22" spans="2:14" x14ac:dyDescent="0.2">
      <c r="B22" s="46" t="s">
        <v>2</v>
      </c>
      <c r="C22" s="47">
        <v>28082.9</v>
      </c>
      <c r="D22" s="47">
        <v>29249.9</v>
      </c>
      <c r="E22" s="47">
        <v>28635</v>
      </c>
      <c r="F22" s="47">
        <v>26732.799999999999</v>
      </c>
      <c r="G22" s="14"/>
      <c r="H22" s="14"/>
      <c r="I22" s="14"/>
      <c r="J22" s="14"/>
      <c r="K22" s="26"/>
      <c r="L22" s="27"/>
      <c r="M22" s="27"/>
      <c r="N22" s="28"/>
    </row>
    <row r="23" spans="2:14" x14ac:dyDescent="0.2">
      <c r="B23" s="46" t="s">
        <v>20</v>
      </c>
      <c r="C23" s="49">
        <f>AVERAGE(C18,C20,C21,C22)</f>
        <v>30847.074999999997</v>
      </c>
      <c r="D23" s="49">
        <f t="shared" ref="D23:F23" si="6">AVERAGE(D18,D20,D21,D22)</f>
        <v>28135.800000000003</v>
      </c>
      <c r="E23" s="49">
        <f t="shared" si="6"/>
        <v>27091</v>
      </c>
      <c r="F23" s="49">
        <f t="shared" si="6"/>
        <v>26874.033333333336</v>
      </c>
      <c r="G23" s="14">
        <f>_xlfn.STDEV.S(C18,C20:C22)</f>
        <v>3890.1658356896337</v>
      </c>
      <c r="H23" s="14">
        <f t="shared" ref="H23:J23" si="7">_xlfn.STDEV.S(D18,D20:D22)</f>
        <v>3475.273737899402</v>
      </c>
      <c r="I23" s="14">
        <f t="shared" si="7"/>
        <v>3755.1324841253418</v>
      </c>
      <c r="J23" s="14">
        <f t="shared" si="7"/>
        <v>1882.0286776065177</v>
      </c>
      <c r="K23" s="50">
        <f>G23/SQRT(4)</f>
        <v>1945.0829178448168</v>
      </c>
      <c r="L23" s="51">
        <f t="shared" ref="L23:N23" si="8">H23/SQRT(4)</f>
        <v>1737.636868949701</v>
      </c>
      <c r="M23" s="51">
        <f t="shared" si="8"/>
        <v>1877.5662420626709</v>
      </c>
      <c r="N23" s="52">
        <f t="shared" si="8"/>
        <v>941.01433880325885</v>
      </c>
    </row>
    <row r="24" spans="2:14" x14ac:dyDescent="0.2">
      <c r="B24" s="53" t="s">
        <v>115</v>
      </c>
      <c r="C24" s="54">
        <v>35142.300000000003</v>
      </c>
      <c r="D24" s="55">
        <v>28691</v>
      </c>
      <c r="E24" s="55">
        <v>31498.7</v>
      </c>
      <c r="F24" s="55">
        <v>31116.7</v>
      </c>
      <c r="G24" s="14"/>
      <c r="H24" s="14"/>
      <c r="I24" s="14"/>
      <c r="J24" s="14"/>
      <c r="K24" s="26"/>
      <c r="L24" s="27"/>
      <c r="M24" s="27"/>
      <c r="N24" s="28"/>
    </row>
    <row r="25" spans="2:14" x14ac:dyDescent="0.2">
      <c r="B25" s="53" t="s">
        <v>115</v>
      </c>
      <c r="C25" s="54">
        <v>32372.5</v>
      </c>
      <c r="D25" s="55">
        <v>29713.200000000001</v>
      </c>
      <c r="E25" s="55">
        <v>26339.4</v>
      </c>
      <c r="F25" s="55">
        <v>22021.8</v>
      </c>
      <c r="G25" s="14"/>
      <c r="H25" s="14"/>
      <c r="I25" s="14"/>
      <c r="J25" s="14"/>
      <c r="K25" s="26"/>
      <c r="L25" s="27"/>
      <c r="M25" s="27"/>
      <c r="N25" s="28"/>
    </row>
    <row r="26" spans="2:14" x14ac:dyDescent="0.2">
      <c r="B26" s="53" t="s">
        <v>115</v>
      </c>
      <c r="C26" s="54">
        <v>38358.300000000003</v>
      </c>
      <c r="D26" s="55">
        <v>33181.4</v>
      </c>
      <c r="E26" s="55">
        <v>27695.5</v>
      </c>
      <c r="F26" s="55">
        <v>34555.4</v>
      </c>
      <c r="G26" s="14"/>
      <c r="H26" s="14"/>
      <c r="I26" s="14"/>
      <c r="J26" s="14"/>
      <c r="K26" s="26"/>
      <c r="L26" s="27"/>
      <c r="M26" s="27"/>
      <c r="N26" s="28"/>
    </row>
    <row r="27" spans="2:14" x14ac:dyDescent="0.2">
      <c r="B27" s="53" t="s">
        <v>115</v>
      </c>
      <c r="C27" s="54">
        <v>29621.200000000001</v>
      </c>
      <c r="D27" s="54">
        <v>28409.8</v>
      </c>
      <c r="E27" s="54">
        <v>30713.8</v>
      </c>
      <c r="F27" s="54">
        <v>27552.6</v>
      </c>
      <c r="G27" s="14"/>
      <c r="H27" s="14"/>
      <c r="I27" s="14"/>
      <c r="J27" s="14"/>
      <c r="K27" s="26"/>
      <c r="L27" s="27"/>
      <c r="M27" s="27"/>
      <c r="N27" s="28"/>
    </row>
    <row r="28" spans="2:14" x14ac:dyDescent="0.2">
      <c r="B28" s="53" t="s">
        <v>20</v>
      </c>
      <c r="C28" s="56">
        <f>AVERAGE(C24,C25,C27)</f>
        <v>32378.666666666668</v>
      </c>
      <c r="D28" s="56">
        <f t="shared" ref="D28:F28" si="9">AVERAGE(D24,D25,D27)</f>
        <v>28938</v>
      </c>
      <c r="E28" s="56">
        <f t="shared" si="9"/>
        <v>29517.300000000003</v>
      </c>
      <c r="F28" s="56">
        <f t="shared" si="9"/>
        <v>26897.033333333336</v>
      </c>
      <c r="G28" s="14">
        <f>_xlfn.STDEV.S(C24,C25,C27)</f>
        <v>2760.5551657833862</v>
      </c>
      <c r="H28" s="14">
        <f t="shared" ref="H28:I28" si="10">_xlfn.STDEV.S(D24,D25,D27)</f>
        <v>685.90789469140896</v>
      </c>
      <c r="I28" s="14">
        <f t="shared" si="10"/>
        <v>2779.9826096578367</v>
      </c>
      <c r="J28" s="14">
        <f>_xlfn.STDEV.S(F24,F25,F27)</f>
        <v>4582.7532383200714</v>
      </c>
      <c r="K28" s="50">
        <f>G28/SQRT(3)</f>
        <v>1593.80726807785</v>
      </c>
      <c r="L28" s="51">
        <f t="shared" ref="L28:N28" si="11">H28/SQRT(3)</f>
        <v>396.00910763937446</v>
      </c>
      <c r="M28" s="51">
        <f t="shared" si="11"/>
        <v>1605.0237080284305</v>
      </c>
      <c r="N28" s="52">
        <f t="shared" si="11"/>
        <v>2645.8538157737225</v>
      </c>
    </row>
    <row r="29" spans="2:14" x14ac:dyDescent="0.2">
      <c r="B29" s="57" t="s">
        <v>116</v>
      </c>
      <c r="C29" s="58">
        <v>40062.1</v>
      </c>
      <c r="D29" s="59">
        <v>41155.699999999997</v>
      </c>
      <c r="E29" s="59">
        <v>43857.2</v>
      </c>
      <c r="F29" s="59" t="s">
        <v>113</v>
      </c>
      <c r="G29" s="14"/>
      <c r="H29" s="14"/>
      <c r="I29" s="14"/>
      <c r="J29" s="14"/>
      <c r="K29" s="26"/>
      <c r="L29" s="27"/>
      <c r="M29" s="27"/>
      <c r="N29" s="28"/>
    </row>
    <row r="30" spans="2:14" x14ac:dyDescent="0.2">
      <c r="B30" s="57" t="s">
        <v>116</v>
      </c>
      <c r="C30" s="30">
        <v>35610.9</v>
      </c>
      <c r="D30" s="31">
        <v>36669.699999999997</v>
      </c>
      <c r="E30" s="31">
        <v>41823.9</v>
      </c>
      <c r="F30" s="31">
        <v>45401.599999999999</v>
      </c>
      <c r="G30" s="14"/>
      <c r="H30" s="14"/>
      <c r="I30" s="14"/>
      <c r="J30" s="14"/>
      <c r="K30" s="26"/>
      <c r="L30" s="27"/>
      <c r="M30" s="27"/>
      <c r="N30" s="28"/>
    </row>
    <row r="31" spans="2:14" x14ac:dyDescent="0.2">
      <c r="B31" s="57" t="s">
        <v>116</v>
      </c>
      <c r="C31" s="58">
        <v>34210.199999999997</v>
      </c>
      <c r="D31" s="59">
        <v>32251.5</v>
      </c>
      <c r="E31" s="59">
        <v>33504.1</v>
      </c>
      <c r="F31" s="59">
        <v>29280.799999999999</v>
      </c>
      <c r="G31" s="14"/>
      <c r="H31" s="14"/>
      <c r="I31" s="14"/>
      <c r="J31" s="14"/>
      <c r="K31" s="26"/>
      <c r="L31" s="27"/>
      <c r="M31" s="27"/>
      <c r="N31" s="28"/>
    </row>
    <row r="32" spans="2:14" x14ac:dyDescent="0.2">
      <c r="B32" s="57" t="s">
        <v>116</v>
      </c>
      <c r="C32" s="58">
        <v>36902.400000000001</v>
      </c>
      <c r="D32" s="58">
        <v>32360.6</v>
      </c>
      <c r="E32" s="58">
        <v>36015.1</v>
      </c>
      <c r="F32" s="58">
        <v>30565.599999999999</v>
      </c>
      <c r="G32" s="14"/>
      <c r="H32" s="14"/>
      <c r="I32" s="14"/>
      <c r="J32" s="14"/>
      <c r="K32" s="26"/>
      <c r="L32" s="27"/>
      <c r="M32" s="27"/>
      <c r="N32" s="28"/>
    </row>
    <row r="33" spans="2:14" x14ac:dyDescent="0.2">
      <c r="B33" s="57" t="s">
        <v>116</v>
      </c>
      <c r="C33" s="58">
        <v>33274.9</v>
      </c>
      <c r="D33" s="58">
        <v>30524.400000000001</v>
      </c>
      <c r="E33" s="58">
        <v>25141.200000000001</v>
      </c>
      <c r="F33" s="58">
        <v>23506.2</v>
      </c>
      <c r="G33" s="14"/>
      <c r="H33" s="14"/>
      <c r="I33" s="14"/>
      <c r="J33" s="14"/>
      <c r="K33" s="26"/>
      <c r="L33" s="27"/>
      <c r="M33" s="27"/>
      <c r="N33" s="28"/>
    </row>
    <row r="34" spans="2:14" x14ac:dyDescent="0.2">
      <c r="B34" s="57" t="s">
        <v>20</v>
      </c>
      <c r="C34" s="60">
        <f>AVERAGE(C29,C31,C32,C33)</f>
        <v>36112.399999999994</v>
      </c>
      <c r="D34" s="60">
        <f t="shared" ref="D34:F34" si="12">AVERAGE(D29,D31,D32,D33)</f>
        <v>34073.049999999996</v>
      </c>
      <c r="E34" s="60">
        <f t="shared" si="12"/>
        <v>34629.4</v>
      </c>
      <c r="F34" s="60">
        <f t="shared" si="12"/>
        <v>27784.199999999997</v>
      </c>
      <c r="G34" s="14">
        <f>_xlfn.STDEV.S(C29,C31,C32,C33)</f>
        <v>3049.2622703423417</v>
      </c>
      <c r="H34" s="14">
        <f t="shared" ref="H34:J34" si="13">_xlfn.STDEV.S(D29,D31,D32,D33)</f>
        <v>4796.0878936205218</v>
      </c>
      <c r="I34" s="14">
        <f t="shared" si="13"/>
        <v>7710.7002851016468</v>
      </c>
      <c r="J34" s="14">
        <f t="shared" si="13"/>
        <v>3760.1383963891844</v>
      </c>
      <c r="K34" s="43">
        <f>G34/SQRT(4)</f>
        <v>1524.6311351711709</v>
      </c>
      <c r="L34" s="44">
        <f t="shared" ref="L34:N34" si="14">H34/SQRT(4)</f>
        <v>2398.0439468102609</v>
      </c>
      <c r="M34" s="44">
        <f t="shared" si="14"/>
        <v>3855.3501425508234</v>
      </c>
      <c r="N34" s="45">
        <f t="shared" si="14"/>
        <v>1880.0691981945922</v>
      </c>
    </row>
    <row r="35" spans="2:14" x14ac:dyDescent="0.2">
      <c r="B35" s="61" t="s">
        <v>117</v>
      </c>
      <c r="C35" s="62">
        <v>37064.5</v>
      </c>
      <c r="D35" s="63">
        <v>32417.3</v>
      </c>
      <c r="E35" s="63">
        <v>35273.300000000003</v>
      </c>
      <c r="F35" s="63">
        <v>34671.300000000003</v>
      </c>
      <c r="G35" s="14"/>
      <c r="H35" s="14"/>
      <c r="I35" s="14"/>
      <c r="J35" s="14"/>
      <c r="K35" s="26"/>
      <c r="L35" s="27"/>
      <c r="M35" s="27"/>
      <c r="N35" s="28"/>
    </row>
    <row r="36" spans="2:14" x14ac:dyDescent="0.2">
      <c r="B36" s="61" t="s">
        <v>117</v>
      </c>
      <c r="C36" s="62">
        <v>34972.1</v>
      </c>
      <c r="D36" s="63">
        <v>30909.8</v>
      </c>
      <c r="E36" s="63">
        <v>28516.3</v>
      </c>
      <c r="F36" s="63">
        <v>25980.5</v>
      </c>
      <c r="G36" s="14"/>
      <c r="H36" s="14"/>
      <c r="I36" s="14"/>
      <c r="J36" s="14"/>
      <c r="K36" s="26"/>
      <c r="L36" s="27"/>
      <c r="M36" s="27"/>
      <c r="N36" s="28"/>
    </row>
    <row r="37" spans="2:14" x14ac:dyDescent="0.2">
      <c r="B37" s="61" t="s">
        <v>117</v>
      </c>
      <c r="C37" s="62">
        <v>30697</v>
      </c>
      <c r="D37" s="63">
        <v>33402.400000000001</v>
      </c>
      <c r="E37" s="63">
        <v>31638.400000000001</v>
      </c>
      <c r="F37" s="63">
        <v>34096.800000000003</v>
      </c>
      <c r="G37" s="14"/>
      <c r="H37" s="14"/>
      <c r="I37" s="14"/>
      <c r="J37" s="14"/>
      <c r="K37" s="26"/>
      <c r="L37" s="27"/>
      <c r="M37" s="27"/>
      <c r="N37" s="28"/>
    </row>
    <row r="38" spans="2:14" x14ac:dyDescent="0.2">
      <c r="B38" s="61" t="s">
        <v>20</v>
      </c>
      <c r="C38" s="64">
        <f>AVERAGE(C35:C37)</f>
        <v>34244.533333333333</v>
      </c>
      <c r="D38" s="64">
        <f t="shared" ref="D38:F38" si="15">AVERAGE(D35:D37)</f>
        <v>32243.166666666668</v>
      </c>
      <c r="E38" s="64">
        <f t="shared" si="15"/>
        <v>31809.333333333332</v>
      </c>
      <c r="F38" s="64">
        <f t="shared" si="15"/>
        <v>31582.866666666669</v>
      </c>
      <c r="G38" s="14">
        <f>_xlfn.STDEV.S(C35:C37)</f>
        <v>3245.5013485335871</v>
      </c>
      <c r="H38" s="14">
        <f t="shared" ref="H38:J38" si="16">_xlfn.STDEV.S(D35:D37)</f>
        <v>1255.3905780008611</v>
      </c>
      <c r="I38" s="14">
        <f t="shared" si="16"/>
        <v>3381.7415488669953</v>
      </c>
      <c r="J38" s="14">
        <f t="shared" si="16"/>
        <v>4860.2877243362163</v>
      </c>
      <c r="K38" s="50">
        <f>G38/SQRT(3)</f>
        <v>1873.79107723116</v>
      </c>
      <c r="L38" s="51">
        <f t="shared" ref="L38:N38" si="17">H38/SQRT(3)</f>
        <v>724.80008814691701</v>
      </c>
      <c r="M38" s="51">
        <f t="shared" si="17"/>
        <v>1952.4493935681019</v>
      </c>
      <c r="N38" s="52">
        <f t="shared" si="17"/>
        <v>2806.0884259845484</v>
      </c>
    </row>
    <row r="39" spans="2:14" x14ac:dyDescent="0.2">
      <c r="B39" s="53" t="s">
        <v>118</v>
      </c>
      <c r="C39" s="54">
        <v>33175.9</v>
      </c>
      <c r="D39" s="55">
        <v>32955.9</v>
      </c>
      <c r="E39" s="55">
        <v>32919.300000000003</v>
      </c>
      <c r="F39" s="55">
        <v>39093.599999999999</v>
      </c>
      <c r="G39" s="14"/>
      <c r="H39" s="14"/>
      <c r="I39" s="14"/>
      <c r="J39" s="14"/>
      <c r="K39" s="26"/>
      <c r="L39" s="27"/>
      <c r="M39" s="27"/>
      <c r="N39" s="28"/>
    </row>
    <row r="40" spans="2:14" x14ac:dyDescent="0.2">
      <c r="B40" s="53" t="s">
        <v>118</v>
      </c>
      <c r="C40" s="54">
        <v>33400.800000000003</v>
      </c>
      <c r="D40" s="55">
        <v>32315.200000000001</v>
      </c>
      <c r="E40" s="55">
        <v>34841.4</v>
      </c>
      <c r="F40" s="55">
        <v>33248.400000000001</v>
      </c>
      <c r="G40" s="14"/>
      <c r="H40" s="14"/>
      <c r="I40" s="14"/>
      <c r="J40" s="14"/>
      <c r="K40" s="26"/>
      <c r="L40" s="27"/>
      <c r="M40" s="27"/>
      <c r="N40" s="28"/>
    </row>
    <row r="41" spans="2:14" x14ac:dyDescent="0.2">
      <c r="B41" s="53" t="s">
        <v>118</v>
      </c>
      <c r="C41" s="54">
        <v>32418</v>
      </c>
      <c r="D41" s="55">
        <v>29067</v>
      </c>
      <c r="E41" s="55">
        <v>29233.200000000001</v>
      </c>
      <c r="F41" s="55">
        <v>29537.1</v>
      </c>
      <c r="G41" s="14"/>
      <c r="H41" s="14"/>
      <c r="I41" s="14"/>
      <c r="J41" s="14"/>
      <c r="K41" s="26"/>
      <c r="L41" s="27"/>
      <c r="M41" s="27"/>
      <c r="N41" s="28"/>
    </row>
    <row r="42" spans="2:14" x14ac:dyDescent="0.2">
      <c r="B42" s="53" t="s">
        <v>20</v>
      </c>
      <c r="C42" s="56">
        <f>AVERAGE(C39:C41)</f>
        <v>32998.233333333337</v>
      </c>
      <c r="D42" s="56">
        <f t="shared" ref="D42:F42" si="18">AVERAGE(D39:D41)</f>
        <v>31446.033333333336</v>
      </c>
      <c r="E42" s="56">
        <f t="shared" si="18"/>
        <v>32331.300000000003</v>
      </c>
      <c r="F42" s="56">
        <f t="shared" si="18"/>
        <v>33959.700000000004</v>
      </c>
      <c r="G42" s="14">
        <f>_xlfn.STDEV.S(C39:C41)</f>
        <v>514.92527936908937</v>
      </c>
      <c r="H42" s="14">
        <f t="shared" ref="H42:J42" si="19">_xlfn.STDEV.S(D39:D41)</f>
        <v>2085.0596690102984</v>
      </c>
      <c r="I42" s="14">
        <f t="shared" si="19"/>
        <v>2849.9622471183725</v>
      </c>
      <c r="J42" s="14">
        <f t="shared" si="19"/>
        <v>4817.7934607037369</v>
      </c>
      <c r="K42" s="50">
        <f>G42/SQRT(3)</f>
        <v>297.29224865628703</v>
      </c>
      <c r="L42" s="51">
        <f t="shared" ref="L42:N42" si="20">H42/SQRT(3)</f>
        <v>1203.8097611795279</v>
      </c>
      <c r="M42" s="51">
        <f t="shared" si="20"/>
        <v>1645.4264705540631</v>
      </c>
      <c r="N42" s="52">
        <f t="shared" si="20"/>
        <v>2781.5543514373212</v>
      </c>
    </row>
    <row r="43" spans="2:14" x14ac:dyDescent="0.2">
      <c r="B43" s="65" t="s">
        <v>119</v>
      </c>
      <c r="C43" s="66">
        <v>36915</v>
      </c>
      <c r="D43" s="67">
        <v>33905.699999999997</v>
      </c>
      <c r="E43" s="67">
        <v>32129.5</v>
      </c>
      <c r="F43" s="67">
        <v>34219.599999999999</v>
      </c>
      <c r="G43" s="14"/>
      <c r="H43" s="14"/>
      <c r="I43" s="14"/>
      <c r="J43" s="14"/>
      <c r="K43" s="26"/>
      <c r="L43" s="27"/>
      <c r="M43" s="27"/>
      <c r="N43" s="28"/>
    </row>
    <row r="44" spans="2:14" x14ac:dyDescent="0.2">
      <c r="B44" s="65" t="s">
        <v>119</v>
      </c>
      <c r="C44" s="66">
        <v>31085.7</v>
      </c>
      <c r="D44" s="67">
        <v>33047.599999999999</v>
      </c>
      <c r="E44" s="67">
        <v>31011.5</v>
      </c>
      <c r="F44" s="67">
        <v>32252.2</v>
      </c>
      <c r="G44" s="14"/>
      <c r="H44" s="14"/>
      <c r="I44" s="14"/>
      <c r="J44" s="14"/>
      <c r="K44" s="26"/>
      <c r="L44" s="27"/>
      <c r="M44" s="27"/>
      <c r="N44" s="28"/>
    </row>
    <row r="45" spans="2:14" x14ac:dyDescent="0.2">
      <c r="B45" s="65" t="s">
        <v>119</v>
      </c>
      <c r="C45" s="66">
        <v>30931.7</v>
      </c>
      <c r="D45" s="67">
        <v>30315.9</v>
      </c>
      <c r="E45" s="67">
        <v>29160.6</v>
      </c>
      <c r="F45" s="67">
        <v>27851.5</v>
      </c>
      <c r="G45" s="14"/>
      <c r="H45" s="14"/>
      <c r="I45" s="14"/>
      <c r="J45" s="14"/>
      <c r="K45" s="26"/>
      <c r="L45" s="27"/>
      <c r="M45" s="27"/>
      <c r="N45" s="28"/>
    </row>
    <row r="46" spans="2:14" ht="16" thickBot="1" x14ac:dyDescent="0.25">
      <c r="B46" s="68" t="s">
        <v>20</v>
      </c>
      <c r="C46" s="69">
        <f>AVERAGE(C43:C45)</f>
        <v>32977.466666666667</v>
      </c>
      <c r="D46" s="69">
        <f t="shared" ref="D46:F46" si="21">AVERAGE(D43:D45)</f>
        <v>32423.066666666662</v>
      </c>
      <c r="E46" s="69">
        <f t="shared" si="21"/>
        <v>30767.200000000001</v>
      </c>
      <c r="F46" s="69">
        <f t="shared" si="21"/>
        <v>31441.100000000002</v>
      </c>
      <c r="G46" s="14">
        <f>_xlfn.STDEV.S(C43:C45)</f>
        <v>3410.8731379711749</v>
      </c>
      <c r="H46" s="14">
        <f t="shared" ref="H46:J46" si="22">_xlfn.STDEV.S(D43:D45)</f>
        <v>1874.6192742349913</v>
      </c>
      <c r="I46" s="14">
        <f t="shared" si="22"/>
        <v>1499.4511229113145</v>
      </c>
      <c r="J46" s="14">
        <f t="shared" si="22"/>
        <v>3260.6114165904523</v>
      </c>
      <c r="K46" s="70">
        <f>G46/SQRT(3)</f>
        <v>1969.2685243793214</v>
      </c>
      <c r="L46" s="71">
        <f t="shared" ref="L46:N46" si="23">H46/SQRT(3)</f>
        <v>1082.3119426076332</v>
      </c>
      <c r="M46" s="71">
        <f t="shared" si="23"/>
        <v>865.70850944953418</v>
      </c>
      <c r="N46" s="72">
        <f t="shared" si="23"/>
        <v>1882.5148790912647</v>
      </c>
    </row>
    <row r="47" spans="2:14" x14ac:dyDescent="0.2">
      <c r="B47" s="2"/>
      <c r="C47" s="14"/>
      <c r="D47" s="14"/>
      <c r="E47" s="14"/>
      <c r="F47" s="14"/>
      <c r="G47" s="14"/>
      <c r="H47" s="14"/>
      <c r="I47" s="14"/>
      <c r="J47" s="14"/>
    </row>
  </sheetData>
  <mergeCells count="3">
    <mergeCell ref="C2:F2"/>
    <mergeCell ref="G2:J2"/>
    <mergeCell ref="K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CE93-C39F-D445-9920-34872A54F61A}">
  <dimension ref="A3:Q24"/>
  <sheetViews>
    <sheetView workbookViewId="0">
      <selection activeCell="O42" sqref="O42"/>
    </sheetView>
  </sheetViews>
  <sheetFormatPr baseColWidth="10" defaultRowHeight="15" x14ac:dyDescent="0.2"/>
  <sheetData>
    <row r="3" spans="1:17" x14ac:dyDescent="0.2">
      <c r="B3" t="s">
        <v>120</v>
      </c>
      <c r="C3" t="s">
        <v>121</v>
      </c>
      <c r="D3" t="s">
        <v>122</v>
      </c>
      <c r="E3" t="s">
        <v>123</v>
      </c>
      <c r="F3" t="s">
        <v>124</v>
      </c>
      <c r="G3" t="s">
        <v>125</v>
      </c>
      <c r="H3" t="s">
        <v>126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O3" t="s">
        <v>133</v>
      </c>
      <c r="P3" t="s">
        <v>134</v>
      </c>
      <c r="Q3" t="s">
        <v>135</v>
      </c>
    </row>
    <row r="4" spans="1:17" x14ac:dyDescent="0.2">
      <c r="A4" t="s">
        <v>136</v>
      </c>
      <c r="B4">
        <v>33276.22</v>
      </c>
      <c r="C4">
        <v>35491.366666666669</v>
      </c>
      <c r="D4">
        <v>30847.074999999997</v>
      </c>
      <c r="E4">
        <v>33873.575000000004</v>
      </c>
      <c r="F4">
        <v>36112.399999999994</v>
      </c>
      <c r="G4">
        <v>34244.533333333333</v>
      </c>
      <c r="H4">
        <v>32998.233333333301</v>
      </c>
      <c r="I4">
        <v>32977.466666666667</v>
      </c>
      <c r="J4">
        <v>31861.739999999998</v>
      </c>
      <c r="K4">
        <v>32133.100000000006</v>
      </c>
      <c r="L4">
        <v>28135.800000000003</v>
      </c>
      <c r="M4">
        <v>29998.850000000002</v>
      </c>
      <c r="N4">
        <v>34073.049999999996</v>
      </c>
      <c r="O4">
        <v>32243.166666666668</v>
      </c>
      <c r="P4">
        <v>31446.033333333336</v>
      </c>
      <c r="Q4">
        <v>32423.066666666662</v>
      </c>
    </row>
    <row r="5" spans="1:17" x14ac:dyDescent="0.2">
      <c r="B5">
        <v>2262.0195700744857</v>
      </c>
      <c r="C5">
        <v>1167.9763158747883</v>
      </c>
      <c r="D5">
        <v>1945.0829178448168</v>
      </c>
      <c r="E5">
        <v>1872.1275941981987</v>
      </c>
      <c r="F5">
        <v>1524.6311351711709</v>
      </c>
      <c r="G5">
        <v>1873.79107723116</v>
      </c>
      <c r="H5">
        <v>297.29224865628703</v>
      </c>
      <c r="I5">
        <v>1969.2685243793214</v>
      </c>
      <c r="J5">
        <v>2008.4673660779363</v>
      </c>
      <c r="K5">
        <v>2170.6694850514068</v>
      </c>
      <c r="L5">
        <v>1737.636868949701</v>
      </c>
      <c r="M5">
        <v>1097.1847288249448</v>
      </c>
      <c r="N5">
        <v>2398.0439468102609</v>
      </c>
      <c r="O5">
        <v>724.80008814691701</v>
      </c>
      <c r="P5">
        <v>1203.8097611795279</v>
      </c>
      <c r="Q5">
        <v>1082.3119426076332</v>
      </c>
    </row>
    <row r="9" spans="1:17" x14ac:dyDescent="0.2">
      <c r="B9" t="s">
        <v>136</v>
      </c>
    </row>
    <row r="10" spans="1:17" x14ac:dyDescent="0.2">
      <c r="A10" t="s">
        <v>137</v>
      </c>
      <c r="B10">
        <v>0</v>
      </c>
      <c r="C10">
        <v>30</v>
      </c>
      <c r="D10">
        <v>60</v>
      </c>
      <c r="E10">
        <v>90</v>
      </c>
      <c r="F10" t="s">
        <v>138</v>
      </c>
      <c r="G10" t="s">
        <v>139</v>
      </c>
      <c r="H10" t="s">
        <v>140</v>
      </c>
      <c r="I10" t="s">
        <v>141</v>
      </c>
    </row>
    <row r="11" spans="1:17" x14ac:dyDescent="0.2">
      <c r="A11" t="s">
        <v>1</v>
      </c>
      <c r="B11">
        <v>33615.799999999996</v>
      </c>
      <c r="C11">
        <v>32396.449999999997</v>
      </c>
      <c r="D11">
        <v>34578.25</v>
      </c>
      <c r="E11">
        <v>39272.620000000003</v>
      </c>
      <c r="F11">
        <v>2262.0195700744857</v>
      </c>
      <c r="G11">
        <v>2008.4673660779363</v>
      </c>
      <c r="H11">
        <v>2614.0669527385885</v>
      </c>
      <c r="I11">
        <v>1876.2529749032608</v>
      </c>
    </row>
    <row r="12" spans="1:17" x14ac:dyDescent="0.2">
      <c r="A12" t="s">
        <v>142</v>
      </c>
      <c r="B12">
        <v>35491.366666666669</v>
      </c>
      <c r="C12">
        <v>32133.100000000006</v>
      </c>
      <c r="D12">
        <v>29228.866666666665</v>
      </c>
      <c r="E12">
        <v>27373.266666666666</v>
      </c>
      <c r="F12">
        <v>1167.9763158747883</v>
      </c>
      <c r="G12">
        <v>2170.6694850514068</v>
      </c>
      <c r="H12">
        <v>2744.3411318161197</v>
      </c>
      <c r="I12">
        <v>1166.909751342313</v>
      </c>
    </row>
    <row r="13" spans="1:17" x14ac:dyDescent="0.2">
      <c r="A13" t="s">
        <v>143</v>
      </c>
      <c r="B13">
        <v>32998.233333333337</v>
      </c>
      <c r="C13">
        <v>31446.033333333336</v>
      </c>
      <c r="D13">
        <v>32331.300000000003</v>
      </c>
      <c r="E13">
        <v>33959.700000000004</v>
      </c>
      <c r="F13">
        <v>297.29224865628703</v>
      </c>
      <c r="G13">
        <v>1203.8097611795279</v>
      </c>
      <c r="H13">
        <v>1645.4264705540631</v>
      </c>
      <c r="I13">
        <v>2781.5543514373212</v>
      </c>
    </row>
    <row r="14" spans="1:17" x14ac:dyDescent="0.2">
      <c r="A14" t="s">
        <v>2</v>
      </c>
      <c r="B14">
        <v>30847.075000000001</v>
      </c>
      <c r="C14">
        <v>28135.800000000003</v>
      </c>
      <c r="D14">
        <v>27091</v>
      </c>
      <c r="E14">
        <v>26874.033333333336</v>
      </c>
      <c r="F14">
        <v>1945.0829178448168</v>
      </c>
      <c r="G14">
        <v>1737.636868949701</v>
      </c>
      <c r="H14">
        <v>1877.5662420626709</v>
      </c>
      <c r="I14">
        <v>941.01433880325885</v>
      </c>
    </row>
    <row r="15" spans="1:17" x14ac:dyDescent="0.2">
      <c r="A15" t="s">
        <v>117</v>
      </c>
      <c r="B15">
        <v>34244.533333333333</v>
      </c>
      <c r="C15">
        <v>32243.166666666668</v>
      </c>
      <c r="D15">
        <v>31809.333333333332</v>
      </c>
      <c r="E15">
        <v>31582.866666666669</v>
      </c>
      <c r="F15">
        <v>1873.79107723116</v>
      </c>
      <c r="G15">
        <v>724.80008814691701</v>
      </c>
      <c r="H15">
        <v>1952.4493935681019</v>
      </c>
      <c r="I15">
        <v>2806.0884259845484</v>
      </c>
    </row>
    <row r="16" spans="1:17" x14ac:dyDescent="0.2">
      <c r="A16" t="s">
        <v>29</v>
      </c>
      <c r="B16">
        <v>36112.399999999994</v>
      </c>
      <c r="C16">
        <v>34073.049999999996</v>
      </c>
      <c r="D16">
        <v>34629.4</v>
      </c>
      <c r="E16">
        <v>27784.199999999997</v>
      </c>
      <c r="F16">
        <v>1524.6311351711709</v>
      </c>
      <c r="G16">
        <v>2398.0439468102609</v>
      </c>
      <c r="H16">
        <v>3855.3501425508234</v>
      </c>
      <c r="I16">
        <v>1880.0691981945922</v>
      </c>
    </row>
    <row r="17" spans="1:9" x14ac:dyDescent="0.2">
      <c r="A17" t="s">
        <v>144</v>
      </c>
      <c r="B17">
        <v>32977.466666666667</v>
      </c>
      <c r="C17">
        <v>32423.066666666662</v>
      </c>
      <c r="D17">
        <v>30767.200000000001</v>
      </c>
      <c r="E17">
        <v>31441.100000000002</v>
      </c>
      <c r="F17">
        <v>1969.2685243793214</v>
      </c>
      <c r="G17">
        <v>1082.3119426076332</v>
      </c>
      <c r="H17">
        <v>865.70850944953418</v>
      </c>
      <c r="I17">
        <v>1882.5148790912647</v>
      </c>
    </row>
    <row r="18" spans="1:9" x14ac:dyDescent="0.2">
      <c r="A18" s="73" t="s">
        <v>145</v>
      </c>
      <c r="B18" s="73">
        <v>33873.575000000004</v>
      </c>
      <c r="C18" s="73">
        <v>29998.850000000002</v>
      </c>
      <c r="D18" s="73">
        <v>29061.850000000002</v>
      </c>
      <c r="E18" s="73">
        <v>28811.625</v>
      </c>
    </row>
    <row r="19" spans="1:9" x14ac:dyDescent="0.2">
      <c r="F19" t="s">
        <v>146</v>
      </c>
      <c r="G19" t="s">
        <v>2</v>
      </c>
      <c r="H19" t="s">
        <v>147</v>
      </c>
    </row>
    <row r="20" spans="1:9" x14ac:dyDescent="0.2">
      <c r="F20">
        <f>E12/E11</f>
        <v>0.69700637916865915</v>
      </c>
      <c r="G20">
        <f>E14/E11</f>
        <v>0.68429438456953817</v>
      </c>
      <c r="H20">
        <f>E16/E11</f>
        <v>0.70746998799672633</v>
      </c>
    </row>
    <row r="21" spans="1:9" x14ac:dyDescent="0.2">
      <c r="E21" s="2" t="s">
        <v>148</v>
      </c>
      <c r="F21" s="2">
        <f>1-F20</f>
        <v>0.30299362083134085</v>
      </c>
      <c r="G21" s="2">
        <f t="shared" ref="G21:H21" si="0">1-G20</f>
        <v>0.31570561543046183</v>
      </c>
      <c r="H21" s="2">
        <f t="shared" si="0"/>
        <v>0.29253001200327367</v>
      </c>
    </row>
    <row r="24" spans="1:9" x14ac:dyDescent="0.2">
      <c r="B24" s="2"/>
      <c r="C24" s="2"/>
      <c r="D24" s="2"/>
      <c r="E24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A537-F230-344F-B2CD-E092E91CBB43}">
  <dimension ref="A1:BB28"/>
  <sheetViews>
    <sheetView tabSelected="1" workbookViewId="0">
      <selection activeCell="P42" sqref="P42"/>
    </sheetView>
  </sheetViews>
  <sheetFormatPr baseColWidth="10" defaultRowHeight="15" x14ac:dyDescent="0.2"/>
  <sheetData>
    <row r="1" spans="1:54" ht="16" x14ac:dyDescent="0.2">
      <c r="B1" s="74" t="s">
        <v>149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</row>
    <row r="2" spans="1:54" ht="16" x14ac:dyDescent="0.2">
      <c r="B2" s="75" t="s">
        <v>150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C2" s="75" t="s">
        <v>151</v>
      </c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</row>
    <row r="3" spans="1:54" ht="16" x14ac:dyDescent="0.2">
      <c r="B3" s="76" t="s">
        <v>152</v>
      </c>
      <c r="C3" s="76"/>
      <c r="D3" s="76"/>
      <c r="E3" s="76"/>
      <c r="F3" s="76"/>
      <c r="G3" s="76"/>
      <c r="H3" s="76"/>
      <c r="I3" s="76"/>
      <c r="J3" s="77"/>
      <c r="K3" s="76" t="s">
        <v>153</v>
      </c>
      <c r="L3" s="76"/>
      <c r="M3" s="76"/>
      <c r="N3" s="76"/>
      <c r="O3" s="76"/>
      <c r="P3" s="76"/>
      <c r="Q3" s="76"/>
      <c r="R3" s="76"/>
      <c r="T3" s="76" t="s">
        <v>154</v>
      </c>
      <c r="U3" s="76"/>
      <c r="V3" s="76"/>
      <c r="W3" s="76"/>
      <c r="X3" s="76"/>
      <c r="Y3" s="76"/>
      <c r="Z3" s="76"/>
      <c r="AA3" s="76"/>
      <c r="AC3" s="76" t="s">
        <v>152</v>
      </c>
      <c r="AD3" s="76"/>
      <c r="AE3" s="76"/>
      <c r="AF3" s="76"/>
      <c r="AG3" s="76"/>
      <c r="AH3" s="76"/>
      <c r="AI3" s="76"/>
      <c r="AJ3" s="76"/>
      <c r="AK3" s="77"/>
      <c r="AL3" s="76" t="s">
        <v>153</v>
      </c>
      <c r="AM3" s="76"/>
      <c r="AN3" s="76"/>
      <c r="AO3" s="76"/>
      <c r="AP3" s="76"/>
      <c r="AQ3" s="76"/>
      <c r="AR3" s="76"/>
      <c r="AS3" s="76"/>
      <c r="AU3" s="76" t="s">
        <v>154</v>
      </c>
      <c r="AV3" s="76"/>
      <c r="AW3" s="76"/>
      <c r="AX3" s="76"/>
      <c r="AY3" s="76"/>
      <c r="AZ3" s="76"/>
      <c r="BA3" s="76"/>
      <c r="BB3" s="76"/>
    </row>
    <row r="4" spans="1:54" ht="16" x14ac:dyDescent="0.2">
      <c r="B4" s="78" t="s">
        <v>155</v>
      </c>
      <c r="C4" s="79" t="s">
        <v>156</v>
      </c>
      <c r="D4" s="79" t="s">
        <v>142</v>
      </c>
      <c r="E4" s="79" t="s">
        <v>157</v>
      </c>
      <c r="F4" s="79" t="s">
        <v>143</v>
      </c>
      <c r="G4" s="79" t="s">
        <v>117</v>
      </c>
      <c r="H4" s="79" t="s">
        <v>158</v>
      </c>
      <c r="I4" s="80" t="s">
        <v>159</v>
      </c>
      <c r="J4" s="80"/>
      <c r="K4" s="78" t="s">
        <v>155</v>
      </c>
      <c r="L4" s="79" t="s">
        <v>156</v>
      </c>
      <c r="M4" s="79" t="s">
        <v>142</v>
      </c>
      <c r="N4" s="79" t="s">
        <v>157</v>
      </c>
      <c r="O4" s="79" t="s">
        <v>143</v>
      </c>
      <c r="P4" s="79" t="s">
        <v>117</v>
      </c>
      <c r="Q4" s="79" t="s">
        <v>158</v>
      </c>
      <c r="R4" s="80" t="s">
        <v>159</v>
      </c>
      <c r="S4" s="80"/>
      <c r="T4" s="78" t="s">
        <v>155</v>
      </c>
      <c r="U4" s="79" t="s">
        <v>156</v>
      </c>
      <c r="V4" s="79" t="s">
        <v>142</v>
      </c>
      <c r="W4" s="79" t="s">
        <v>157</v>
      </c>
      <c r="X4" s="79" t="s">
        <v>143</v>
      </c>
      <c r="Y4" s="79" t="s">
        <v>117</v>
      </c>
      <c r="Z4" s="79" t="s">
        <v>158</v>
      </c>
      <c r="AA4" s="80" t="s">
        <v>159</v>
      </c>
      <c r="AC4" s="78" t="s">
        <v>155</v>
      </c>
      <c r="AD4" s="79" t="s">
        <v>156</v>
      </c>
      <c r="AE4" s="79" t="s">
        <v>142</v>
      </c>
      <c r="AF4" s="79" t="s">
        <v>157</v>
      </c>
      <c r="AG4" s="79" t="s">
        <v>143</v>
      </c>
      <c r="AH4" s="79" t="s">
        <v>117</v>
      </c>
      <c r="AI4" s="79" t="s">
        <v>158</v>
      </c>
      <c r="AJ4" s="80" t="s">
        <v>159</v>
      </c>
      <c r="AK4" s="80"/>
      <c r="AL4" s="78" t="s">
        <v>155</v>
      </c>
      <c r="AM4" s="79" t="s">
        <v>156</v>
      </c>
      <c r="AN4" s="79" t="s">
        <v>142</v>
      </c>
      <c r="AO4" s="79" t="s">
        <v>157</v>
      </c>
      <c r="AP4" s="79" t="s">
        <v>143</v>
      </c>
      <c r="AQ4" s="79" t="s">
        <v>117</v>
      </c>
      <c r="AR4" s="79" t="s">
        <v>158</v>
      </c>
      <c r="AS4" s="80" t="s">
        <v>159</v>
      </c>
      <c r="AT4" s="80"/>
      <c r="AU4" s="78" t="s">
        <v>155</v>
      </c>
      <c r="AV4" s="79" t="s">
        <v>156</v>
      </c>
      <c r="AW4" s="79" t="s">
        <v>142</v>
      </c>
      <c r="AX4" s="79" t="s">
        <v>157</v>
      </c>
      <c r="AY4" s="79" t="s">
        <v>143</v>
      </c>
      <c r="AZ4" s="79" t="s">
        <v>117</v>
      </c>
      <c r="BA4" s="79" t="s">
        <v>158</v>
      </c>
      <c r="BB4" s="80" t="s">
        <v>159</v>
      </c>
    </row>
    <row r="5" spans="1:54" ht="16" x14ac:dyDescent="0.2">
      <c r="B5" s="14">
        <v>98.5</v>
      </c>
      <c r="C5" s="14">
        <v>99.5</v>
      </c>
      <c r="D5" s="14">
        <v>99.5</v>
      </c>
      <c r="E5" s="14">
        <v>98</v>
      </c>
      <c r="F5" s="14">
        <v>98.5</v>
      </c>
      <c r="G5" s="14">
        <v>99</v>
      </c>
      <c r="H5" s="14">
        <v>99</v>
      </c>
      <c r="I5" s="14">
        <v>98.5</v>
      </c>
      <c r="J5" s="80"/>
      <c r="K5" s="14">
        <v>65</v>
      </c>
      <c r="L5" s="14">
        <v>99.5</v>
      </c>
      <c r="M5" s="14">
        <v>67</v>
      </c>
      <c r="N5" s="14">
        <v>67</v>
      </c>
      <c r="O5" s="14">
        <v>73.5</v>
      </c>
      <c r="P5" s="14">
        <v>84</v>
      </c>
      <c r="Q5" s="14">
        <v>99</v>
      </c>
      <c r="R5" s="14">
        <v>92.5</v>
      </c>
      <c r="S5" s="80"/>
      <c r="T5" s="14">
        <v>67.5</v>
      </c>
      <c r="U5" s="14">
        <v>99</v>
      </c>
      <c r="V5" s="14">
        <v>75</v>
      </c>
      <c r="W5" s="14">
        <v>66.5</v>
      </c>
      <c r="X5" s="14">
        <v>70</v>
      </c>
      <c r="Y5" s="14">
        <v>66.5</v>
      </c>
      <c r="Z5" s="14">
        <v>96</v>
      </c>
      <c r="AA5" s="14">
        <v>99.5</v>
      </c>
      <c r="AC5" s="14">
        <v>99</v>
      </c>
      <c r="AD5" s="14">
        <v>100</v>
      </c>
      <c r="AE5" s="14">
        <v>98.5</v>
      </c>
      <c r="AF5" s="14">
        <v>98</v>
      </c>
      <c r="AG5" s="14">
        <v>99.5</v>
      </c>
      <c r="AH5" s="14">
        <v>97</v>
      </c>
      <c r="AI5" s="14">
        <v>99</v>
      </c>
      <c r="AJ5" s="14">
        <v>98.5</v>
      </c>
      <c r="AK5" s="14"/>
      <c r="AL5" s="14">
        <v>92</v>
      </c>
      <c r="AM5" s="14">
        <v>93.5</v>
      </c>
      <c r="AN5" s="14">
        <v>73</v>
      </c>
      <c r="AO5" s="14">
        <v>67</v>
      </c>
      <c r="AP5" s="14">
        <v>78</v>
      </c>
      <c r="AQ5" s="14">
        <v>73</v>
      </c>
      <c r="AR5" s="14">
        <v>98.5</v>
      </c>
      <c r="AS5" s="14">
        <v>92.5</v>
      </c>
      <c r="AT5" s="14"/>
      <c r="AU5" s="14">
        <v>74.5</v>
      </c>
      <c r="AV5" s="14">
        <v>96.5</v>
      </c>
      <c r="AW5" s="14">
        <v>70</v>
      </c>
      <c r="AX5" s="14">
        <v>59</v>
      </c>
      <c r="AY5" s="14">
        <v>71.5</v>
      </c>
      <c r="AZ5" s="14">
        <v>56</v>
      </c>
      <c r="BA5" s="14">
        <v>96</v>
      </c>
      <c r="BB5" s="14">
        <v>99.5</v>
      </c>
    </row>
    <row r="6" spans="1:54" x14ac:dyDescent="0.2">
      <c r="B6">
        <v>97.5</v>
      </c>
      <c r="C6">
        <v>99.5</v>
      </c>
      <c r="D6">
        <v>97</v>
      </c>
      <c r="E6">
        <v>98.5</v>
      </c>
      <c r="F6">
        <v>99</v>
      </c>
      <c r="G6">
        <v>98.5</v>
      </c>
      <c r="H6">
        <v>98.5</v>
      </c>
      <c r="I6">
        <v>98</v>
      </c>
      <c r="K6">
        <v>61.5</v>
      </c>
      <c r="L6">
        <v>100</v>
      </c>
      <c r="M6">
        <v>67</v>
      </c>
      <c r="N6">
        <v>70</v>
      </c>
      <c r="O6">
        <v>85.5</v>
      </c>
      <c r="P6">
        <v>76</v>
      </c>
      <c r="Q6">
        <v>96</v>
      </c>
      <c r="R6">
        <v>98.5</v>
      </c>
      <c r="T6">
        <v>62.5</v>
      </c>
      <c r="U6">
        <v>99.5</v>
      </c>
      <c r="V6">
        <v>57.5</v>
      </c>
      <c r="W6">
        <v>50</v>
      </c>
      <c r="X6">
        <v>61</v>
      </c>
      <c r="Y6">
        <v>62</v>
      </c>
      <c r="Z6">
        <v>96.5</v>
      </c>
      <c r="AA6">
        <v>98.5</v>
      </c>
      <c r="AC6">
        <v>99.5</v>
      </c>
      <c r="AD6">
        <v>97</v>
      </c>
      <c r="AE6">
        <v>96</v>
      </c>
      <c r="AF6">
        <v>97.5</v>
      </c>
      <c r="AG6">
        <v>98</v>
      </c>
      <c r="AH6">
        <v>99</v>
      </c>
      <c r="AI6">
        <v>98.5</v>
      </c>
      <c r="AJ6">
        <v>98</v>
      </c>
      <c r="AL6">
        <v>89</v>
      </c>
      <c r="AM6">
        <v>99</v>
      </c>
      <c r="AN6">
        <v>62.5</v>
      </c>
      <c r="AO6">
        <v>64</v>
      </c>
      <c r="AP6">
        <v>68</v>
      </c>
      <c r="AQ6">
        <v>92.5</v>
      </c>
      <c r="AR6">
        <v>96</v>
      </c>
      <c r="AS6">
        <v>98.5</v>
      </c>
      <c r="AU6">
        <v>69.5</v>
      </c>
      <c r="AV6">
        <v>95</v>
      </c>
      <c r="AW6">
        <v>69</v>
      </c>
      <c r="AX6">
        <v>55</v>
      </c>
      <c r="AY6">
        <v>72.5</v>
      </c>
      <c r="AZ6">
        <v>55</v>
      </c>
      <c r="BA6">
        <v>96.5</v>
      </c>
      <c r="BB6">
        <v>98.5</v>
      </c>
    </row>
    <row r="7" spans="1:54" x14ac:dyDescent="0.2">
      <c r="B7">
        <v>96.5</v>
      </c>
      <c r="C7">
        <v>96</v>
      </c>
      <c r="D7">
        <v>96.5</v>
      </c>
      <c r="E7">
        <v>97</v>
      </c>
      <c r="F7">
        <v>96</v>
      </c>
      <c r="G7">
        <v>95</v>
      </c>
      <c r="H7">
        <v>98.5</v>
      </c>
      <c r="I7">
        <v>97.5</v>
      </c>
      <c r="K7">
        <v>88.5</v>
      </c>
      <c r="L7">
        <v>96</v>
      </c>
      <c r="M7">
        <v>93</v>
      </c>
      <c r="N7">
        <v>85.5</v>
      </c>
      <c r="O7">
        <v>90</v>
      </c>
      <c r="P7">
        <v>90</v>
      </c>
      <c r="Q7">
        <v>93.5</v>
      </c>
      <c r="R7">
        <v>95</v>
      </c>
      <c r="T7">
        <v>68</v>
      </c>
      <c r="U7">
        <v>92.5</v>
      </c>
      <c r="V7">
        <v>63.5</v>
      </c>
      <c r="W7">
        <v>62.5</v>
      </c>
      <c r="X7">
        <v>69</v>
      </c>
      <c r="Y7">
        <v>60</v>
      </c>
      <c r="Z7">
        <v>88</v>
      </c>
      <c r="AA7">
        <v>96.5</v>
      </c>
      <c r="AC7">
        <v>97.5</v>
      </c>
      <c r="AD7">
        <v>98.5</v>
      </c>
      <c r="AE7">
        <v>97</v>
      </c>
      <c r="AF7">
        <v>95.5</v>
      </c>
      <c r="AG7">
        <v>97.5</v>
      </c>
      <c r="AH7">
        <v>96</v>
      </c>
      <c r="AI7">
        <v>98.5</v>
      </c>
      <c r="AJ7">
        <v>97.5</v>
      </c>
      <c r="AL7">
        <v>85</v>
      </c>
      <c r="AM7">
        <v>87</v>
      </c>
      <c r="AN7">
        <v>87.5</v>
      </c>
      <c r="AO7">
        <v>83</v>
      </c>
      <c r="AP7">
        <v>86</v>
      </c>
      <c r="AQ7">
        <v>70</v>
      </c>
      <c r="AR7">
        <v>93.5</v>
      </c>
      <c r="AS7">
        <v>95</v>
      </c>
      <c r="AU7">
        <v>73.5</v>
      </c>
      <c r="AV7">
        <v>88.5</v>
      </c>
      <c r="AW7">
        <v>75.5</v>
      </c>
      <c r="AX7">
        <v>72.5</v>
      </c>
      <c r="AY7">
        <v>60</v>
      </c>
      <c r="AZ7">
        <v>61.5</v>
      </c>
      <c r="BA7">
        <v>88</v>
      </c>
      <c r="BB7">
        <v>96.5</v>
      </c>
    </row>
    <row r="8" spans="1:54" x14ac:dyDescent="0.2">
      <c r="A8" t="s">
        <v>160</v>
      </c>
      <c r="B8">
        <f>AVERAGE(B5:B7)</f>
        <v>97.5</v>
      </c>
      <c r="C8">
        <f>AVERAGE(C5:C7)</f>
        <v>98.333333333333329</v>
      </c>
      <c r="D8">
        <f>AVERAGE(D5:D7)</f>
        <v>97.666666666666671</v>
      </c>
      <c r="E8">
        <f t="shared" ref="E8:I8" si="0">AVERAGE(E5:E7)</f>
        <v>97.833333333333329</v>
      </c>
      <c r="F8">
        <f t="shared" si="0"/>
        <v>97.833333333333329</v>
      </c>
      <c r="G8">
        <f t="shared" si="0"/>
        <v>97.5</v>
      </c>
      <c r="H8">
        <f t="shared" si="0"/>
        <v>98.666666666666671</v>
      </c>
      <c r="I8">
        <f t="shared" si="0"/>
        <v>98</v>
      </c>
      <c r="K8">
        <f t="shared" ref="K8:R8" si="1">AVERAGE(K5:K7)</f>
        <v>71.666666666666671</v>
      </c>
      <c r="L8">
        <f t="shared" si="1"/>
        <v>98.5</v>
      </c>
      <c r="M8">
        <f t="shared" si="1"/>
        <v>75.666666666666671</v>
      </c>
      <c r="N8">
        <f t="shared" si="1"/>
        <v>74.166666666666671</v>
      </c>
      <c r="O8">
        <f t="shared" si="1"/>
        <v>83</v>
      </c>
      <c r="P8">
        <f t="shared" si="1"/>
        <v>83.333333333333329</v>
      </c>
      <c r="Q8">
        <f t="shared" si="1"/>
        <v>96.166666666666671</v>
      </c>
      <c r="R8">
        <f t="shared" si="1"/>
        <v>95.333333333333329</v>
      </c>
      <c r="T8">
        <f t="shared" ref="T8:AA8" si="2">AVERAGE(T5:T7)</f>
        <v>66</v>
      </c>
      <c r="U8">
        <f t="shared" si="2"/>
        <v>97</v>
      </c>
      <c r="V8">
        <f t="shared" si="2"/>
        <v>65.333333333333329</v>
      </c>
      <c r="W8">
        <f t="shared" si="2"/>
        <v>59.666666666666664</v>
      </c>
      <c r="X8">
        <f t="shared" si="2"/>
        <v>66.666666666666671</v>
      </c>
      <c r="Y8">
        <f t="shared" si="2"/>
        <v>62.833333333333336</v>
      </c>
      <c r="Z8">
        <f t="shared" si="2"/>
        <v>93.5</v>
      </c>
      <c r="AA8">
        <f t="shared" si="2"/>
        <v>98.166666666666671</v>
      </c>
      <c r="AC8">
        <f t="shared" ref="AC8:AJ8" si="3">AVERAGE(AC5:AC7)</f>
        <v>98.666666666666671</v>
      </c>
      <c r="AD8">
        <f t="shared" si="3"/>
        <v>98.5</v>
      </c>
      <c r="AE8">
        <f t="shared" si="3"/>
        <v>97.166666666666671</v>
      </c>
      <c r="AF8">
        <f t="shared" si="3"/>
        <v>97</v>
      </c>
      <c r="AG8">
        <f t="shared" si="3"/>
        <v>98.333333333333329</v>
      </c>
      <c r="AH8">
        <f t="shared" si="3"/>
        <v>97.333333333333329</v>
      </c>
      <c r="AI8">
        <f t="shared" si="3"/>
        <v>98.666666666666671</v>
      </c>
      <c r="AJ8">
        <f t="shared" si="3"/>
        <v>98</v>
      </c>
      <c r="AL8">
        <f t="shared" ref="AL8:AS8" si="4">AVERAGE(AL5:AL7)</f>
        <v>88.666666666666671</v>
      </c>
      <c r="AM8">
        <f t="shared" si="4"/>
        <v>93.166666666666671</v>
      </c>
      <c r="AN8">
        <f t="shared" si="4"/>
        <v>74.333333333333329</v>
      </c>
      <c r="AO8">
        <f t="shared" si="4"/>
        <v>71.333333333333329</v>
      </c>
      <c r="AP8">
        <f t="shared" si="4"/>
        <v>77.333333333333329</v>
      </c>
      <c r="AQ8">
        <f t="shared" si="4"/>
        <v>78.5</v>
      </c>
      <c r="AR8">
        <f t="shared" si="4"/>
        <v>96</v>
      </c>
      <c r="AS8">
        <f t="shared" si="4"/>
        <v>95.333333333333329</v>
      </c>
      <c r="AU8">
        <f t="shared" ref="AU8:BB8" si="5">AVERAGE(AU5:AU7)</f>
        <v>72.5</v>
      </c>
      <c r="AV8">
        <f t="shared" si="5"/>
        <v>93.333333333333329</v>
      </c>
      <c r="AW8">
        <f t="shared" si="5"/>
        <v>71.5</v>
      </c>
      <c r="AX8">
        <f t="shared" si="5"/>
        <v>62.166666666666664</v>
      </c>
      <c r="AY8">
        <f t="shared" si="5"/>
        <v>68</v>
      </c>
      <c r="AZ8">
        <f t="shared" si="5"/>
        <v>57.5</v>
      </c>
      <c r="BA8">
        <f t="shared" si="5"/>
        <v>93.5</v>
      </c>
      <c r="BB8">
        <f t="shared" si="5"/>
        <v>98.166666666666671</v>
      </c>
    </row>
    <row r="9" spans="1:54" x14ac:dyDescent="0.2">
      <c r="A9" t="s">
        <v>161</v>
      </c>
      <c r="B9">
        <f>STDEV(B5:B7)</f>
        <v>1</v>
      </c>
      <c r="C9">
        <f t="shared" ref="C9:I9" si="6">STDEV(C5:C7)</f>
        <v>2.0207259421636903</v>
      </c>
      <c r="D9">
        <f t="shared" si="6"/>
        <v>1.6072751268321592</v>
      </c>
      <c r="E9">
        <f t="shared" si="6"/>
        <v>0.76376261582597327</v>
      </c>
      <c r="F9">
        <f t="shared" si="6"/>
        <v>1.6072751268321592</v>
      </c>
      <c r="G9">
        <f t="shared" si="6"/>
        <v>2.179449471770337</v>
      </c>
      <c r="H9">
        <f t="shared" si="6"/>
        <v>0.28867513459481292</v>
      </c>
      <c r="I9">
        <f t="shared" si="6"/>
        <v>0.5</v>
      </c>
      <c r="K9">
        <f t="shared" ref="K9:R9" si="7">STDEV(K5:K7)</f>
        <v>14.682756326158009</v>
      </c>
      <c r="L9">
        <f t="shared" si="7"/>
        <v>2.179449471770337</v>
      </c>
      <c r="M9">
        <f t="shared" si="7"/>
        <v>15.011106998930289</v>
      </c>
      <c r="N9">
        <f t="shared" si="7"/>
        <v>9.928914005737683</v>
      </c>
      <c r="O9">
        <f t="shared" si="7"/>
        <v>8.5293610546159897</v>
      </c>
      <c r="P9">
        <f t="shared" si="7"/>
        <v>7.0237691685684922</v>
      </c>
      <c r="Q9">
        <f t="shared" si="7"/>
        <v>2.7537852736430506</v>
      </c>
      <c r="R9">
        <f t="shared" si="7"/>
        <v>3.0138568866708537</v>
      </c>
      <c r="T9">
        <f t="shared" ref="T9:AA9" si="8">STDEV(T5:T7)</f>
        <v>3.0413812651491097</v>
      </c>
      <c r="U9">
        <f t="shared" si="8"/>
        <v>3.905124837953327</v>
      </c>
      <c r="V9">
        <f t="shared" si="8"/>
        <v>8.8928810479693823</v>
      </c>
      <c r="W9">
        <f t="shared" si="8"/>
        <v>8.607167555783553</v>
      </c>
      <c r="X9">
        <f t="shared" si="8"/>
        <v>4.9328828623162471</v>
      </c>
      <c r="Y9">
        <f t="shared" si="8"/>
        <v>3.3291640592396963</v>
      </c>
      <c r="Z9">
        <f t="shared" si="8"/>
        <v>4.7696960070847281</v>
      </c>
      <c r="AA9">
        <f t="shared" si="8"/>
        <v>1.5275252316519468</v>
      </c>
      <c r="AC9">
        <f t="shared" ref="AC9:AJ9" si="9">STDEV(AC5:AC7)</f>
        <v>1.0408329997330665</v>
      </c>
      <c r="AD9">
        <f t="shared" si="9"/>
        <v>1.5</v>
      </c>
      <c r="AE9">
        <f t="shared" si="9"/>
        <v>1.2583057392117918</v>
      </c>
      <c r="AF9">
        <f t="shared" si="9"/>
        <v>1.3228756555322954</v>
      </c>
      <c r="AG9">
        <f t="shared" si="9"/>
        <v>1.0408329997330665</v>
      </c>
      <c r="AH9">
        <f t="shared" si="9"/>
        <v>1.5275252316519468</v>
      </c>
      <c r="AI9">
        <f t="shared" si="9"/>
        <v>0.28867513459481292</v>
      </c>
      <c r="AJ9">
        <f t="shared" si="9"/>
        <v>0.5</v>
      </c>
      <c r="AL9">
        <f t="shared" ref="AL9:AS9" si="10">STDEV(AL5:AL7)</f>
        <v>3.5118845842842461</v>
      </c>
      <c r="AM9">
        <f t="shared" si="10"/>
        <v>6.0069404303133664</v>
      </c>
      <c r="AN9">
        <f t="shared" si="10"/>
        <v>12.553220038433722</v>
      </c>
      <c r="AO9">
        <f t="shared" si="10"/>
        <v>10.214368964029694</v>
      </c>
      <c r="AP9">
        <f t="shared" si="10"/>
        <v>9.0184995056457886</v>
      </c>
      <c r="AQ9">
        <f t="shared" si="10"/>
        <v>12.216791722870616</v>
      </c>
      <c r="AR9">
        <f t="shared" si="10"/>
        <v>2.5</v>
      </c>
      <c r="AS9">
        <f t="shared" si="10"/>
        <v>3.0138568866708537</v>
      </c>
      <c r="AU9">
        <f t="shared" ref="AU9:BB9" si="11">STDEV(AU5:AU7)</f>
        <v>2.6457513110645907</v>
      </c>
      <c r="AV9">
        <f t="shared" si="11"/>
        <v>4.2524502740576908</v>
      </c>
      <c r="AW9">
        <f t="shared" si="11"/>
        <v>3.5</v>
      </c>
      <c r="AX9">
        <f t="shared" si="11"/>
        <v>9.1696964689859293</v>
      </c>
      <c r="AY9">
        <f t="shared" si="11"/>
        <v>6.946221994724902</v>
      </c>
      <c r="AZ9">
        <f t="shared" si="11"/>
        <v>3.5</v>
      </c>
      <c r="BA9">
        <f t="shared" si="11"/>
        <v>4.7696960070847281</v>
      </c>
      <c r="BB9">
        <f t="shared" si="11"/>
        <v>1.5275252316519468</v>
      </c>
    </row>
    <row r="14" spans="1:54" ht="16" x14ac:dyDescent="0.2">
      <c r="B14" s="81" t="s">
        <v>149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</row>
    <row r="15" spans="1:54" ht="16" x14ac:dyDescent="0.2">
      <c r="B15" s="75" t="s">
        <v>150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C15" s="75" t="s">
        <v>151</v>
      </c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</row>
    <row r="16" spans="1:54" ht="16" x14ac:dyDescent="0.2">
      <c r="B16" s="76" t="s">
        <v>152</v>
      </c>
      <c r="C16" s="76"/>
      <c r="D16" s="76"/>
      <c r="E16" s="76"/>
      <c r="F16" s="76"/>
      <c r="G16" s="76"/>
      <c r="H16" s="76"/>
      <c r="I16" s="76"/>
      <c r="J16" s="77"/>
      <c r="K16" s="76" t="s">
        <v>153</v>
      </c>
      <c r="L16" s="76"/>
      <c r="M16" s="76"/>
      <c r="N16" s="76"/>
      <c r="O16" s="76"/>
      <c r="P16" s="76"/>
      <c r="Q16" s="76"/>
      <c r="R16" s="76"/>
      <c r="T16" s="76" t="s">
        <v>154</v>
      </c>
      <c r="U16" s="76"/>
      <c r="V16" s="76"/>
      <c r="W16" s="76"/>
      <c r="X16" s="76"/>
      <c r="Y16" s="76"/>
      <c r="Z16" s="76"/>
      <c r="AA16" s="76"/>
      <c r="AC16" s="76" t="s">
        <v>152</v>
      </c>
      <c r="AD16" s="76"/>
      <c r="AE16" s="76"/>
      <c r="AF16" s="76"/>
      <c r="AG16" s="76"/>
      <c r="AH16" s="76"/>
      <c r="AI16" s="76"/>
      <c r="AJ16" s="76"/>
      <c r="AK16" s="77"/>
      <c r="AL16" s="76" t="s">
        <v>153</v>
      </c>
      <c r="AM16" s="76"/>
      <c r="AN16" s="76"/>
      <c r="AO16" s="76"/>
      <c r="AP16" s="76"/>
      <c r="AQ16" s="76"/>
      <c r="AR16" s="76"/>
      <c r="AS16" s="76"/>
      <c r="AU16" s="76" t="s">
        <v>154</v>
      </c>
      <c r="AV16" s="76"/>
      <c r="AW16" s="76"/>
      <c r="AX16" s="76"/>
      <c r="AY16" s="76"/>
      <c r="AZ16" s="76"/>
      <c r="BA16" s="76"/>
      <c r="BB16" s="76"/>
    </row>
    <row r="17" spans="1:54" ht="16" x14ac:dyDescent="0.2">
      <c r="B17" s="78" t="s">
        <v>155</v>
      </c>
      <c r="C17" s="79" t="s">
        <v>156</v>
      </c>
      <c r="D17" s="79" t="s">
        <v>162</v>
      </c>
      <c r="E17" s="79" t="s">
        <v>157</v>
      </c>
      <c r="F17" s="79" t="s">
        <v>163</v>
      </c>
      <c r="G17" s="79" t="s">
        <v>117</v>
      </c>
      <c r="H17" s="79" t="s">
        <v>164</v>
      </c>
      <c r="I17" s="80" t="s">
        <v>165</v>
      </c>
      <c r="J17" s="80"/>
      <c r="K17" s="78" t="s">
        <v>155</v>
      </c>
      <c r="L17" s="79" t="s">
        <v>156</v>
      </c>
      <c r="M17" s="79" t="s">
        <v>162</v>
      </c>
      <c r="N17" s="79" t="s">
        <v>157</v>
      </c>
      <c r="O17" s="79" t="s">
        <v>163</v>
      </c>
      <c r="P17" s="79" t="s">
        <v>117</v>
      </c>
      <c r="Q17" s="79" t="s">
        <v>164</v>
      </c>
      <c r="R17" s="80" t="s">
        <v>165</v>
      </c>
      <c r="S17" s="80"/>
      <c r="T17" s="78" t="s">
        <v>155</v>
      </c>
      <c r="U17" s="79" t="s">
        <v>156</v>
      </c>
      <c r="V17" s="79" t="s">
        <v>162</v>
      </c>
      <c r="W17" s="79" t="s">
        <v>157</v>
      </c>
      <c r="X17" s="79" t="s">
        <v>163</v>
      </c>
      <c r="Y17" s="79" t="s">
        <v>117</v>
      </c>
      <c r="Z17" s="79" t="s">
        <v>164</v>
      </c>
      <c r="AA17" s="80" t="s">
        <v>165</v>
      </c>
      <c r="AC17" s="78" t="s">
        <v>155</v>
      </c>
      <c r="AD17" s="79" t="s">
        <v>156</v>
      </c>
      <c r="AE17" s="79" t="s">
        <v>162</v>
      </c>
      <c r="AF17" s="79" t="s">
        <v>157</v>
      </c>
      <c r="AG17" s="79" t="s">
        <v>163</v>
      </c>
      <c r="AH17" s="79" t="s">
        <v>117</v>
      </c>
      <c r="AI17" s="79" t="s">
        <v>164</v>
      </c>
      <c r="AJ17" s="80" t="s">
        <v>165</v>
      </c>
      <c r="AK17" s="80"/>
      <c r="AL17" s="78" t="s">
        <v>155</v>
      </c>
      <c r="AM17" s="79" t="s">
        <v>156</v>
      </c>
      <c r="AN17" s="79" t="s">
        <v>162</v>
      </c>
      <c r="AO17" s="79" t="s">
        <v>157</v>
      </c>
      <c r="AP17" s="79" t="s">
        <v>163</v>
      </c>
      <c r="AQ17" s="79" t="s">
        <v>117</v>
      </c>
      <c r="AR17" s="79" t="s">
        <v>164</v>
      </c>
      <c r="AS17" s="80" t="s">
        <v>165</v>
      </c>
      <c r="AT17" s="80"/>
      <c r="AU17" s="78" t="s">
        <v>155</v>
      </c>
      <c r="AV17" s="79" t="s">
        <v>156</v>
      </c>
      <c r="AW17" s="79" t="s">
        <v>162</v>
      </c>
      <c r="AX17" s="79" t="s">
        <v>157</v>
      </c>
      <c r="AY17" s="79" t="s">
        <v>163</v>
      </c>
      <c r="AZ17" s="79" t="s">
        <v>117</v>
      </c>
      <c r="BA17" s="79" t="s">
        <v>164</v>
      </c>
      <c r="BB17" s="80" t="s">
        <v>165</v>
      </c>
    </row>
    <row r="18" spans="1:54" x14ac:dyDescent="0.2">
      <c r="A18" t="s">
        <v>160</v>
      </c>
      <c r="B18">
        <v>97.5</v>
      </c>
      <c r="C18">
        <v>98.333333333333329</v>
      </c>
      <c r="D18">
        <v>97.666666666666671</v>
      </c>
      <c r="E18">
        <v>97.833333333333329</v>
      </c>
      <c r="F18">
        <v>97.833333333333329</v>
      </c>
      <c r="G18">
        <v>97.5</v>
      </c>
      <c r="H18">
        <v>98.666666666666671</v>
      </c>
      <c r="I18">
        <v>98</v>
      </c>
      <c r="K18">
        <v>71.666666666666671</v>
      </c>
      <c r="L18">
        <v>98.5</v>
      </c>
      <c r="M18">
        <v>75.666666666666671</v>
      </c>
      <c r="N18">
        <v>74.166666666666671</v>
      </c>
      <c r="O18">
        <v>83</v>
      </c>
      <c r="P18">
        <v>83.333333333333329</v>
      </c>
      <c r="Q18">
        <v>96.166666666666671</v>
      </c>
      <c r="R18">
        <v>95.333333333333329</v>
      </c>
      <c r="T18">
        <v>66</v>
      </c>
      <c r="U18">
        <v>97</v>
      </c>
      <c r="V18">
        <v>65.333333333333329</v>
      </c>
      <c r="W18">
        <v>59.666666666666664</v>
      </c>
      <c r="X18">
        <v>66.666666666666671</v>
      </c>
      <c r="Y18">
        <v>62.833333333333336</v>
      </c>
      <c r="Z18">
        <v>93.5</v>
      </c>
      <c r="AA18">
        <v>98.166666666666671</v>
      </c>
      <c r="AC18">
        <v>98.666666666666671</v>
      </c>
      <c r="AD18">
        <v>98.5</v>
      </c>
      <c r="AE18">
        <v>97.166666666666671</v>
      </c>
      <c r="AF18">
        <v>97</v>
      </c>
      <c r="AG18">
        <v>98.333333333333329</v>
      </c>
      <c r="AH18">
        <v>97.333333333333329</v>
      </c>
      <c r="AI18">
        <v>98.666666666666671</v>
      </c>
      <c r="AJ18">
        <v>98</v>
      </c>
      <c r="AL18">
        <v>88.666666666666671</v>
      </c>
      <c r="AM18">
        <v>93.166666666666671</v>
      </c>
      <c r="AN18">
        <v>74.333333333333329</v>
      </c>
      <c r="AO18">
        <v>71.333333333333329</v>
      </c>
      <c r="AP18">
        <v>77.333333333333329</v>
      </c>
      <c r="AQ18">
        <v>78.5</v>
      </c>
      <c r="AR18">
        <v>96</v>
      </c>
      <c r="AS18">
        <v>95.333333333333329</v>
      </c>
      <c r="AU18">
        <v>72.5</v>
      </c>
      <c r="AV18">
        <v>93.333333333333329</v>
      </c>
      <c r="AW18">
        <v>71.5</v>
      </c>
      <c r="AX18">
        <v>62.166666666666664</v>
      </c>
      <c r="AY18">
        <v>68</v>
      </c>
      <c r="AZ18">
        <v>57.5</v>
      </c>
      <c r="BA18">
        <v>93.5</v>
      </c>
      <c r="BB18">
        <v>98.166666666666671</v>
      </c>
    </row>
    <row r="19" spans="1:54" x14ac:dyDescent="0.2">
      <c r="A19" t="s">
        <v>161</v>
      </c>
      <c r="B19">
        <v>1</v>
      </c>
      <c r="C19">
        <v>2.0207259421636903</v>
      </c>
      <c r="D19">
        <v>1.6072751268321592</v>
      </c>
      <c r="E19">
        <v>0.76376261582597327</v>
      </c>
      <c r="F19">
        <v>1.6072751268321592</v>
      </c>
      <c r="G19">
        <v>2.179449471770337</v>
      </c>
      <c r="H19">
        <v>0.28867513459481292</v>
      </c>
      <c r="I19">
        <v>0.5</v>
      </c>
      <c r="K19">
        <v>14.682756326158009</v>
      </c>
      <c r="L19">
        <v>2.179449471770337</v>
      </c>
      <c r="M19">
        <v>15.011106998930289</v>
      </c>
      <c r="N19">
        <v>9.928914005737683</v>
      </c>
      <c r="O19">
        <v>8.5293610546159897</v>
      </c>
      <c r="P19">
        <v>7.0237691685684922</v>
      </c>
      <c r="Q19">
        <v>2.7537852736430506</v>
      </c>
      <c r="R19">
        <v>3.0138568866708537</v>
      </c>
      <c r="T19">
        <v>3.0413812651491097</v>
      </c>
      <c r="U19">
        <v>3.905124837953327</v>
      </c>
      <c r="V19">
        <v>8.8928810479693823</v>
      </c>
      <c r="W19">
        <v>8.607167555783553</v>
      </c>
      <c r="X19">
        <v>4.9328828623162471</v>
      </c>
      <c r="Y19">
        <v>3.3291640592396963</v>
      </c>
      <c r="Z19">
        <v>4.7696960070847281</v>
      </c>
      <c r="AA19">
        <v>1.5275252316519468</v>
      </c>
      <c r="AC19">
        <v>1.0408329997330665</v>
      </c>
      <c r="AD19">
        <v>1.5</v>
      </c>
      <c r="AE19">
        <v>1.2583057392117918</v>
      </c>
      <c r="AF19">
        <v>1.3228756555322954</v>
      </c>
      <c r="AG19">
        <v>1.0408329997330665</v>
      </c>
      <c r="AH19">
        <v>1.5275252316519468</v>
      </c>
      <c r="AI19">
        <v>0.28867513459481292</v>
      </c>
      <c r="AJ19">
        <v>0.5</v>
      </c>
      <c r="AL19">
        <v>3.5118845842842461</v>
      </c>
      <c r="AM19">
        <v>6.0069404303133664</v>
      </c>
      <c r="AN19">
        <v>12.553220038433722</v>
      </c>
      <c r="AO19">
        <v>10.214368964029694</v>
      </c>
      <c r="AP19">
        <v>9.0184995056457886</v>
      </c>
      <c r="AQ19">
        <v>12.216791722870616</v>
      </c>
      <c r="AR19">
        <v>2.5</v>
      </c>
      <c r="AS19">
        <v>3.0138568866708537</v>
      </c>
      <c r="AU19">
        <v>2.6457513110645907</v>
      </c>
      <c r="AV19">
        <v>4.2524502740576908</v>
      </c>
      <c r="AW19">
        <v>3.5</v>
      </c>
      <c r="AX19">
        <v>9.1696964689859293</v>
      </c>
      <c r="AY19">
        <v>6.946221994724902</v>
      </c>
      <c r="AZ19">
        <v>3.5</v>
      </c>
      <c r="BA19">
        <v>4.7696960070847281</v>
      </c>
      <c r="BB19">
        <v>1.5275252316519468</v>
      </c>
    </row>
    <row r="25" spans="1:54" ht="16" x14ac:dyDescent="0.2">
      <c r="B25" s="76" t="s">
        <v>152</v>
      </c>
      <c r="C25" s="76"/>
      <c r="D25" s="76"/>
      <c r="E25" s="76"/>
      <c r="F25" s="76"/>
      <c r="G25" s="76"/>
      <c r="H25" s="76"/>
      <c r="I25" s="76"/>
      <c r="J25" s="76" t="s">
        <v>154</v>
      </c>
      <c r="K25" s="76"/>
      <c r="L25" s="76"/>
      <c r="M25" s="76"/>
      <c r="N25" s="76"/>
      <c r="O25" s="76"/>
      <c r="P25" s="76"/>
      <c r="Q25" s="76"/>
    </row>
    <row r="26" spans="1:54" ht="16" x14ac:dyDescent="0.2">
      <c r="B26" s="78" t="s">
        <v>155</v>
      </c>
      <c r="C26" s="79" t="s">
        <v>156</v>
      </c>
      <c r="D26" s="79" t="s">
        <v>162</v>
      </c>
      <c r="E26" s="79" t="s">
        <v>157</v>
      </c>
      <c r="F26" s="79" t="s">
        <v>163</v>
      </c>
      <c r="G26" s="79" t="s">
        <v>117</v>
      </c>
      <c r="H26" s="79" t="s">
        <v>164</v>
      </c>
      <c r="I26" s="80" t="s">
        <v>165</v>
      </c>
      <c r="J26" s="80"/>
      <c r="K26" s="78" t="s">
        <v>155</v>
      </c>
      <c r="L26" s="79" t="s">
        <v>156</v>
      </c>
      <c r="M26" s="79" t="s">
        <v>162</v>
      </c>
      <c r="N26" s="79" t="s">
        <v>157</v>
      </c>
      <c r="O26" s="79" t="s">
        <v>163</v>
      </c>
      <c r="P26" s="79" t="s">
        <v>117</v>
      </c>
      <c r="Q26" s="79" t="s">
        <v>164</v>
      </c>
      <c r="R26" s="80" t="s">
        <v>165</v>
      </c>
    </row>
    <row r="27" spans="1:54" x14ac:dyDescent="0.2">
      <c r="A27" t="s">
        <v>160</v>
      </c>
      <c r="B27">
        <v>97.5</v>
      </c>
      <c r="C27">
        <v>98.333333333333329</v>
      </c>
      <c r="D27">
        <v>97.666666666666671</v>
      </c>
      <c r="E27">
        <v>97.833333333333329</v>
      </c>
      <c r="F27">
        <v>97.833333333333329</v>
      </c>
      <c r="G27">
        <v>97.5</v>
      </c>
      <c r="H27">
        <v>98.666666666666671</v>
      </c>
      <c r="I27">
        <v>98</v>
      </c>
      <c r="K27">
        <v>66</v>
      </c>
      <c r="L27">
        <v>97</v>
      </c>
      <c r="M27">
        <v>65.333333333333329</v>
      </c>
      <c r="N27">
        <v>59.666666666666664</v>
      </c>
      <c r="O27">
        <v>66.666666666666671</v>
      </c>
      <c r="P27">
        <v>62.833333333333336</v>
      </c>
      <c r="Q27">
        <v>93.5</v>
      </c>
      <c r="R27">
        <v>98.166666666666671</v>
      </c>
    </row>
    <row r="28" spans="1:54" x14ac:dyDescent="0.2">
      <c r="A28" t="s">
        <v>161</v>
      </c>
      <c r="B28">
        <v>1</v>
      </c>
      <c r="C28">
        <v>2.0207259421636903</v>
      </c>
      <c r="D28">
        <v>1.6072751268321592</v>
      </c>
      <c r="E28">
        <v>0.76376261582597327</v>
      </c>
      <c r="F28">
        <v>1.6072751268321592</v>
      </c>
      <c r="G28">
        <v>2.179449471770337</v>
      </c>
      <c r="H28">
        <v>0.28867513459481292</v>
      </c>
      <c r="I28">
        <v>0.5</v>
      </c>
      <c r="K28">
        <v>3.0413812651491097</v>
      </c>
      <c r="L28">
        <v>3.905124837953327</v>
      </c>
      <c r="M28">
        <v>8.8928810479693823</v>
      </c>
      <c r="N28">
        <v>8.607167555783553</v>
      </c>
      <c r="O28">
        <v>4.9328828623162471</v>
      </c>
      <c r="P28">
        <v>3.3291640592396963</v>
      </c>
      <c r="Q28">
        <v>4.7696960070847281</v>
      </c>
      <c r="R28">
        <v>1.5275252316519468</v>
      </c>
    </row>
  </sheetData>
  <mergeCells count="19">
    <mergeCell ref="B25:I25"/>
    <mergeCell ref="J25:Q25"/>
    <mergeCell ref="B14:BB14"/>
    <mergeCell ref="B15:AA15"/>
    <mergeCell ref="AC15:BB15"/>
    <mergeCell ref="B16:I16"/>
    <mergeCell ref="K16:R16"/>
    <mergeCell ref="T16:AA16"/>
    <mergeCell ref="AC16:AJ16"/>
    <mergeCell ref="AL16:AS16"/>
    <mergeCell ref="AU16:BB16"/>
    <mergeCell ref="B2:AA2"/>
    <mergeCell ref="AC2:BB2"/>
    <mergeCell ref="B3:I3"/>
    <mergeCell ref="K3:R3"/>
    <mergeCell ref="T3:AA3"/>
    <mergeCell ref="AC3:AJ3"/>
    <mergeCell ref="AL3:AS3"/>
    <mergeCell ref="AU3:B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Bound and Viable Sperm Fig 2</vt:lpstr>
      <vt:lpstr>SAS suLeX</vt:lpstr>
      <vt:lpstr>SAS bi-SiaLN</vt:lpstr>
      <vt:lpstr>Number Bound Sperm Fig 3</vt:lpstr>
      <vt:lpstr>Mean SD Photons per s Fig 4</vt:lpstr>
      <vt:lpstr>Fig 4 Graph</vt:lpstr>
      <vt:lpstr>Fig 6 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Kadirvel Govindasamy</dc:creator>
  <cp:lastModifiedBy>David Miller</cp:lastModifiedBy>
  <dcterms:created xsi:type="dcterms:W3CDTF">2011-04-13T02:31:23Z</dcterms:created>
  <dcterms:modified xsi:type="dcterms:W3CDTF">2020-06-29T04:41:49Z</dcterms:modified>
</cp:coreProperties>
</file>