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e02e\Desktop\Articles\"/>
    </mc:Choice>
  </mc:AlternateContent>
  <xr:revisionPtr revIDLastSave="0" documentId="8_{FEDF625C-6881-442C-B5EC-78805B32B1C1}" xr6:coauthVersionLast="44" xr6:coauthVersionMax="44" xr10:uidLastSave="{00000000-0000-0000-0000-000000000000}"/>
  <bookViews>
    <workbookView xWindow="3120" yWindow="2610" windowWidth="21585" windowHeight="13590" xr2:uid="{A5E6E7AA-5716-42DA-8C3B-3FE6F588C8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6" i="1" l="1"/>
  <c r="I57" i="1"/>
  <c r="I58" i="1"/>
  <c r="I59" i="1"/>
  <c r="I60" i="1"/>
  <c r="I61" i="1"/>
  <c r="I62" i="1"/>
  <c r="I63" i="1"/>
  <c r="I55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27" i="1"/>
  <c r="I18" i="1"/>
  <c r="I19" i="1"/>
  <c r="I20" i="1"/>
  <c r="I21" i="1"/>
  <c r="I22" i="1"/>
  <c r="I23" i="1"/>
  <c r="I24" i="1"/>
  <c r="I25" i="1"/>
  <c r="I17" i="1"/>
  <c r="I7" i="1"/>
  <c r="I8" i="1"/>
  <c r="I9" i="1"/>
  <c r="I10" i="1"/>
  <c r="I11" i="1"/>
  <c r="I12" i="1"/>
  <c r="I13" i="1"/>
  <c r="I14" i="1"/>
  <c r="I15" i="1"/>
  <c r="I6" i="1"/>
  <c r="L56" i="1" l="1"/>
  <c r="L57" i="1"/>
  <c r="L58" i="1"/>
  <c r="L59" i="1"/>
  <c r="L60" i="1"/>
  <c r="L61" i="1"/>
  <c r="L62" i="1"/>
  <c r="L63" i="1"/>
  <c r="L55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27" i="1"/>
  <c r="L18" i="1"/>
  <c r="L19" i="1"/>
  <c r="L20" i="1"/>
  <c r="L21" i="1"/>
  <c r="L22" i="1"/>
  <c r="L23" i="1"/>
  <c r="L24" i="1"/>
  <c r="L25" i="1"/>
  <c r="L17" i="1"/>
  <c r="L7" i="1"/>
  <c r="L8" i="1"/>
  <c r="L9" i="1"/>
  <c r="L10" i="1"/>
  <c r="L11" i="1"/>
  <c r="L12" i="1"/>
  <c r="L13" i="1"/>
  <c r="L14" i="1"/>
  <c r="L15" i="1"/>
  <c r="L6" i="1"/>
  <c r="AT63" i="1" l="1"/>
  <c r="AS63" i="1"/>
  <c r="AH63" i="1"/>
  <c r="AI63" i="1" s="1"/>
  <c r="U63" i="1"/>
  <c r="T63" i="1"/>
  <c r="Q63" i="1"/>
  <c r="P63" i="1"/>
  <c r="R63" i="1" s="1"/>
  <c r="H63" i="1"/>
  <c r="S63" i="1" s="1"/>
  <c r="AT62" i="1"/>
  <c r="AS62" i="1"/>
  <c r="AM62" i="1"/>
  <c r="AN62" i="1" s="1"/>
  <c r="X62" i="1"/>
  <c r="Y62" i="1" s="1"/>
  <c r="U62" i="1"/>
  <c r="R62" i="1"/>
  <c r="Q62" i="1"/>
  <c r="P62" i="1"/>
  <c r="AC62" i="1"/>
  <c r="AD62" i="1" s="1"/>
  <c r="J62" i="1"/>
  <c r="H62" i="1"/>
  <c r="AU61" i="1"/>
  <c r="AV61" i="1" s="1"/>
  <c r="AT61" i="1"/>
  <c r="AS61" i="1"/>
  <c r="AC61" i="1"/>
  <c r="AD61" i="1" s="1"/>
  <c r="U61" i="1"/>
  <c r="Q61" i="1"/>
  <c r="P61" i="1"/>
  <c r="R61" i="1" s="1"/>
  <c r="H61" i="1"/>
  <c r="AT60" i="1"/>
  <c r="AS60" i="1"/>
  <c r="AM60" i="1"/>
  <c r="AN60" i="1" s="1"/>
  <c r="Y60" i="1"/>
  <c r="X60" i="1"/>
  <c r="U60" i="1"/>
  <c r="R60" i="1"/>
  <c r="S60" i="1" s="1"/>
  <c r="T60" i="1" s="1"/>
  <c r="Q60" i="1"/>
  <c r="P60" i="1"/>
  <c r="AC60" i="1"/>
  <c r="AD60" i="1" s="1"/>
  <c r="J60" i="1"/>
  <c r="H60" i="1"/>
  <c r="AT59" i="1"/>
  <c r="AS59" i="1"/>
  <c r="U59" i="1"/>
  <c r="Q59" i="1"/>
  <c r="P59" i="1"/>
  <c r="H59" i="1"/>
  <c r="AT58" i="1"/>
  <c r="AS58" i="1"/>
  <c r="AM58" i="1"/>
  <c r="AN58" i="1" s="1"/>
  <c r="X58" i="1"/>
  <c r="Y58" i="1" s="1"/>
  <c r="U58" i="1"/>
  <c r="R58" i="1"/>
  <c r="Q58" i="1"/>
  <c r="P58" i="1"/>
  <c r="AC58" i="1"/>
  <c r="AD58" i="1" s="1"/>
  <c r="J58" i="1"/>
  <c r="H58" i="1"/>
  <c r="AU57" i="1"/>
  <c r="AV57" i="1" s="1"/>
  <c r="AT57" i="1"/>
  <c r="AS57" i="1"/>
  <c r="AC57" i="1"/>
  <c r="AD57" i="1" s="1"/>
  <c r="U57" i="1"/>
  <c r="Q57" i="1"/>
  <c r="P57" i="1"/>
  <c r="R57" i="1" s="1"/>
  <c r="H57" i="1"/>
  <c r="AT56" i="1"/>
  <c r="AS56" i="1"/>
  <c r="AM56" i="1"/>
  <c r="AN56" i="1" s="1"/>
  <c r="AD56" i="1"/>
  <c r="X56" i="1"/>
  <c r="Y56" i="1" s="1"/>
  <c r="U56" i="1"/>
  <c r="R56" i="1"/>
  <c r="S56" i="1" s="1"/>
  <c r="T56" i="1" s="1"/>
  <c r="Q56" i="1"/>
  <c r="P56" i="1"/>
  <c r="AC56" i="1"/>
  <c r="J56" i="1"/>
  <c r="H56" i="1"/>
  <c r="AT55" i="1"/>
  <c r="AS55" i="1"/>
  <c r="U55" i="1"/>
  <c r="Q55" i="1"/>
  <c r="P55" i="1"/>
  <c r="J55" i="1"/>
  <c r="H55" i="1"/>
  <c r="AU53" i="1"/>
  <c r="AT53" i="1"/>
  <c r="AS53" i="1"/>
  <c r="AM53" i="1"/>
  <c r="AN53" i="1" s="1"/>
  <c r="U53" i="1"/>
  <c r="S53" i="1"/>
  <c r="T53" i="1" s="1"/>
  <c r="Q53" i="1"/>
  <c r="P53" i="1"/>
  <c r="R53" i="1" s="1"/>
  <c r="J53" i="1"/>
  <c r="H53" i="1"/>
  <c r="AV52" i="1"/>
  <c r="AT52" i="1"/>
  <c r="AU52" i="1" s="1"/>
  <c r="AS52" i="1"/>
  <c r="AM52" i="1"/>
  <c r="AN52" i="1" s="1"/>
  <c r="AC52" i="1"/>
  <c r="AD52" i="1" s="1"/>
  <c r="X52" i="1"/>
  <c r="Y52" i="1" s="1"/>
  <c r="U52" i="1"/>
  <c r="Q52" i="1"/>
  <c r="R52" i="1" s="1"/>
  <c r="P52" i="1"/>
  <c r="AH52" i="1"/>
  <c r="AI52" i="1" s="1"/>
  <c r="J52" i="1"/>
  <c r="H52" i="1"/>
  <c r="AU51" i="1"/>
  <c r="AT51" i="1"/>
  <c r="AS51" i="1"/>
  <c r="AM51" i="1"/>
  <c r="AN51" i="1" s="1"/>
  <c r="AH51" i="1"/>
  <c r="AI51" i="1" s="1"/>
  <c r="U51" i="1"/>
  <c r="Q51" i="1"/>
  <c r="P51" i="1"/>
  <c r="R51" i="1" s="1"/>
  <c r="S51" i="1" s="1"/>
  <c r="T51" i="1" s="1"/>
  <c r="J51" i="1"/>
  <c r="H51" i="1"/>
  <c r="AT50" i="1"/>
  <c r="AU50" i="1" s="1"/>
  <c r="AV50" i="1" s="1"/>
  <c r="AS50" i="1"/>
  <c r="AD50" i="1"/>
  <c r="AC50" i="1"/>
  <c r="X50" i="1"/>
  <c r="Y50" i="1" s="1"/>
  <c r="U50" i="1"/>
  <c r="R50" i="1"/>
  <c r="Q50" i="1"/>
  <c r="P50" i="1"/>
  <c r="AH50" i="1"/>
  <c r="AI50" i="1" s="1"/>
  <c r="J50" i="1"/>
  <c r="H50" i="1"/>
  <c r="S50" i="1" s="1"/>
  <c r="T50" i="1" s="1"/>
  <c r="AT49" i="1"/>
  <c r="AS49" i="1"/>
  <c r="U49" i="1"/>
  <c r="T49" i="1"/>
  <c r="S49" i="1"/>
  <c r="Q49" i="1"/>
  <c r="P49" i="1"/>
  <c r="R49" i="1" s="1"/>
  <c r="J49" i="1"/>
  <c r="H49" i="1"/>
  <c r="AT48" i="1"/>
  <c r="AS48" i="1"/>
  <c r="AC48" i="1"/>
  <c r="AD48" i="1" s="1"/>
  <c r="X48" i="1"/>
  <c r="Y48" i="1" s="1"/>
  <c r="U48" i="1"/>
  <c r="R48" i="1"/>
  <c r="Q48" i="1"/>
  <c r="P48" i="1"/>
  <c r="AU48" i="1"/>
  <c r="AV48" i="1" s="1"/>
  <c r="J48" i="1"/>
  <c r="H48" i="1"/>
  <c r="AU47" i="1"/>
  <c r="AT47" i="1"/>
  <c r="AS47" i="1"/>
  <c r="AM47" i="1"/>
  <c r="AN47" i="1" s="1"/>
  <c r="AC47" i="1"/>
  <c r="AD47" i="1" s="1"/>
  <c r="X47" i="1"/>
  <c r="Y47" i="1" s="1"/>
  <c r="U47" i="1"/>
  <c r="R47" i="1"/>
  <c r="S47" i="1" s="1"/>
  <c r="T47" i="1" s="1"/>
  <c r="Q47" i="1"/>
  <c r="P47" i="1"/>
  <c r="AH47" i="1"/>
  <c r="AI47" i="1" s="1"/>
  <c r="J47" i="1"/>
  <c r="H47" i="1"/>
  <c r="AT46" i="1"/>
  <c r="AS46" i="1"/>
  <c r="AH46" i="1"/>
  <c r="AI46" i="1" s="1"/>
  <c r="U46" i="1"/>
  <c r="Q46" i="1"/>
  <c r="P46" i="1"/>
  <c r="H46" i="1"/>
  <c r="AT45" i="1"/>
  <c r="AS45" i="1"/>
  <c r="AM45" i="1"/>
  <c r="AN45" i="1" s="1"/>
  <c r="AC45" i="1"/>
  <c r="AD45" i="1" s="1"/>
  <c r="X45" i="1"/>
  <c r="Y45" i="1" s="1"/>
  <c r="U45" i="1"/>
  <c r="R45" i="1"/>
  <c r="S45" i="1" s="1"/>
  <c r="T45" i="1" s="1"/>
  <c r="Q45" i="1"/>
  <c r="P45" i="1"/>
  <c r="AH45" i="1"/>
  <c r="AI45" i="1" s="1"/>
  <c r="J45" i="1"/>
  <c r="H45" i="1"/>
  <c r="AT44" i="1"/>
  <c r="AS44" i="1"/>
  <c r="U44" i="1"/>
  <c r="Q44" i="1"/>
  <c r="P44" i="1"/>
  <c r="H44" i="1"/>
  <c r="AT43" i="1"/>
  <c r="AS43" i="1"/>
  <c r="AM43" i="1"/>
  <c r="AN43" i="1" s="1"/>
  <c r="AD43" i="1"/>
  <c r="AC43" i="1"/>
  <c r="X43" i="1"/>
  <c r="Y43" i="1" s="1"/>
  <c r="U43" i="1"/>
  <c r="R43" i="1"/>
  <c r="Q43" i="1"/>
  <c r="P43" i="1"/>
  <c r="AH43" i="1"/>
  <c r="AI43" i="1" s="1"/>
  <c r="J43" i="1"/>
  <c r="H43" i="1"/>
  <c r="AU42" i="1"/>
  <c r="AV42" i="1" s="1"/>
  <c r="AT42" i="1"/>
  <c r="AS42" i="1"/>
  <c r="AC42" i="1"/>
  <c r="AD42" i="1" s="1"/>
  <c r="U42" i="1"/>
  <c r="Q42" i="1"/>
  <c r="P42" i="1"/>
  <c r="R42" i="1" s="1"/>
  <c r="H42" i="1"/>
  <c r="AT41" i="1"/>
  <c r="AS41" i="1"/>
  <c r="AM41" i="1"/>
  <c r="AN41" i="1" s="1"/>
  <c r="AC41" i="1"/>
  <c r="AD41" i="1" s="1"/>
  <c r="X41" i="1"/>
  <c r="Y41" i="1" s="1"/>
  <c r="U41" i="1"/>
  <c r="S41" i="1"/>
  <c r="T41" i="1" s="1"/>
  <c r="R41" i="1"/>
  <c r="Q41" i="1"/>
  <c r="P41" i="1"/>
  <c r="AH41" i="1"/>
  <c r="AI41" i="1" s="1"/>
  <c r="J41" i="1"/>
  <c r="H41" i="1"/>
  <c r="AU40" i="1"/>
  <c r="AV40" i="1" s="1"/>
  <c r="AT40" i="1"/>
  <c r="AS40" i="1"/>
  <c r="AC40" i="1"/>
  <c r="AD40" i="1" s="1"/>
  <c r="U40" i="1"/>
  <c r="Q40" i="1"/>
  <c r="P40" i="1"/>
  <c r="R40" i="1" s="1"/>
  <c r="H40" i="1"/>
  <c r="AT39" i="1"/>
  <c r="AS39" i="1"/>
  <c r="AM39" i="1"/>
  <c r="AN39" i="1" s="1"/>
  <c r="AC39" i="1"/>
  <c r="AD39" i="1" s="1"/>
  <c r="X39" i="1"/>
  <c r="Y39" i="1" s="1"/>
  <c r="U39" i="1"/>
  <c r="S39" i="1"/>
  <c r="T39" i="1" s="1"/>
  <c r="R39" i="1"/>
  <c r="Q39" i="1"/>
  <c r="P39" i="1"/>
  <c r="AH39" i="1"/>
  <c r="AI39" i="1" s="1"/>
  <c r="J39" i="1"/>
  <c r="H39" i="1"/>
  <c r="AT38" i="1"/>
  <c r="AS38" i="1"/>
  <c r="AH38" i="1"/>
  <c r="AI38" i="1" s="1"/>
  <c r="U38" i="1"/>
  <c r="Q38" i="1"/>
  <c r="P38" i="1"/>
  <c r="R38" i="1" s="1"/>
  <c r="J38" i="1"/>
  <c r="H38" i="1"/>
  <c r="AT37" i="1"/>
  <c r="AU37" i="1" s="1"/>
  <c r="AS37" i="1"/>
  <c r="AM37" i="1"/>
  <c r="AN37" i="1" s="1"/>
  <c r="AC37" i="1"/>
  <c r="AD37" i="1" s="1"/>
  <c r="X37" i="1"/>
  <c r="Y37" i="1" s="1"/>
  <c r="U37" i="1"/>
  <c r="Q37" i="1"/>
  <c r="R37" i="1" s="1"/>
  <c r="S37" i="1" s="1"/>
  <c r="T37" i="1" s="1"/>
  <c r="P37" i="1"/>
  <c r="AH37" i="1"/>
  <c r="AI37" i="1" s="1"/>
  <c r="J37" i="1"/>
  <c r="H37" i="1"/>
  <c r="AU36" i="1"/>
  <c r="AV36" i="1" s="1"/>
  <c r="AT36" i="1"/>
  <c r="AS36" i="1"/>
  <c r="U36" i="1"/>
  <c r="Q36" i="1"/>
  <c r="P36" i="1"/>
  <c r="J36" i="1"/>
  <c r="H36" i="1"/>
  <c r="AT35" i="1"/>
  <c r="AU35" i="1" s="1"/>
  <c r="AV35" i="1" s="1"/>
  <c r="AS35" i="1"/>
  <c r="AM35" i="1"/>
  <c r="AN35" i="1" s="1"/>
  <c r="AC35" i="1"/>
  <c r="AD35" i="1" s="1"/>
  <c r="X35" i="1"/>
  <c r="Y35" i="1" s="1"/>
  <c r="U35" i="1"/>
  <c r="Q35" i="1"/>
  <c r="R35" i="1" s="1"/>
  <c r="P35" i="1"/>
  <c r="AH35" i="1"/>
  <c r="AI35" i="1" s="1"/>
  <c r="H35" i="1"/>
  <c r="AT34" i="1"/>
  <c r="AS34" i="1"/>
  <c r="U34" i="1"/>
  <c r="Q34" i="1"/>
  <c r="P34" i="1"/>
  <c r="H34" i="1"/>
  <c r="J34" i="1" s="1"/>
  <c r="AT33" i="1"/>
  <c r="AS33" i="1"/>
  <c r="U33" i="1"/>
  <c r="Q33" i="1"/>
  <c r="P33" i="1"/>
  <c r="R33" i="1" s="1"/>
  <c r="S33" i="1" s="1"/>
  <c r="T33" i="1" s="1"/>
  <c r="J33" i="1"/>
  <c r="H33" i="1"/>
  <c r="AT32" i="1"/>
  <c r="AU32" i="1" s="1"/>
  <c r="AV32" i="1" s="1"/>
  <c r="AS32" i="1"/>
  <c r="AD32" i="1"/>
  <c r="AC32" i="1"/>
  <c r="X32" i="1"/>
  <c r="Y32" i="1" s="1"/>
  <c r="U32" i="1"/>
  <c r="R32" i="1"/>
  <c r="Q32" i="1"/>
  <c r="P32" i="1"/>
  <c r="AH32" i="1"/>
  <c r="AI32" i="1" s="1"/>
  <c r="H32" i="1"/>
  <c r="S32" i="1" s="1"/>
  <c r="T32" i="1" s="1"/>
  <c r="AT31" i="1"/>
  <c r="AS31" i="1"/>
  <c r="U31" i="1"/>
  <c r="S31" i="1"/>
  <c r="T31" i="1" s="1"/>
  <c r="Q31" i="1"/>
  <c r="P31" i="1"/>
  <c r="R31" i="1" s="1"/>
  <c r="J31" i="1"/>
  <c r="H31" i="1"/>
  <c r="AT30" i="1"/>
  <c r="AU30" i="1" s="1"/>
  <c r="AV30" i="1" s="1"/>
  <c r="AS30" i="1"/>
  <c r="AC30" i="1"/>
  <c r="AD30" i="1" s="1"/>
  <c r="X30" i="1"/>
  <c r="Y30" i="1" s="1"/>
  <c r="U30" i="1"/>
  <c r="Q30" i="1"/>
  <c r="R30" i="1" s="1"/>
  <c r="P30" i="1"/>
  <c r="AH30" i="1"/>
  <c r="AI30" i="1" s="1"/>
  <c r="J30" i="1"/>
  <c r="H30" i="1"/>
  <c r="AT29" i="1"/>
  <c r="AS29" i="1"/>
  <c r="AM29" i="1"/>
  <c r="AN29" i="1" s="1"/>
  <c r="AH29" i="1"/>
  <c r="AI29" i="1" s="1"/>
  <c r="U29" i="1"/>
  <c r="Q29" i="1"/>
  <c r="P29" i="1"/>
  <c r="R29" i="1" s="1"/>
  <c r="J29" i="1"/>
  <c r="H29" i="1"/>
  <c r="AT28" i="1"/>
  <c r="AU28" i="1" s="1"/>
  <c r="AV28" i="1" s="1"/>
  <c r="AS28" i="1"/>
  <c r="AC28" i="1"/>
  <c r="AD28" i="1" s="1"/>
  <c r="X28" i="1"/>
  <c r="Y28" i="1" s="1"/>
  <c r="U28" i="1"/>
  <c r="R28" i="1"/>
  <c r="Q28" i="1"/>
  <c r="P28" i="1"/>
  <c r="AH28" i="1"/>
  <c r="AI28" i="1" s="1"/>
  <c r="H28" i="1"/>
  <c r="S28" i="1" s="1"/>
  <c r="T28" i="1" s="1"/>
  <c r="AT27" i="1"/>
  <c r="AS27" i="1"/>
  <c r="U27" i="1"/>
  <c r="S27" i="1"/>
  <c r="T27" i="1" s="1"/>
  <c r="Q27" i="1"/>
  <c r="P27" i="1"/>
  <c r="R27" i="1" s="1"/>
  <c r="J27" i="1"/>
  <c r="H27" i="1"/>
  <c r="AT25" i="1"/>
  <c r="AS25" i="1"/>
  <c r="AM25" i="1"/>
  <c r="AN25" i="1" s="1"/>
  <c r="Y25" i="1"/>
  <c r="X25" i="1"/>
  <c r="U25" i="1"/>
  <c r="R25" i="1"/>
  <c r="S25" i="1" s="1"/>
  <c r="T25" i="1" s="1"/>
  <c r="Q25" i="1"/>
  <c r="P25" i="1"/>
  <c r="AC25" i="1"/>
  <c r="AD25" i="1" s="1"/>
  <c r="J25" i="1"/>
  <c r="H25" i="1"/>
  <c r="AT24" i="1"/>
  <c r="AS24" i="1"/>
  <c r="AH24" i="1"/>
  <c r="AI24" i="1" s="1"/>
  <c r="U24" i="1"/>
  <c r="Q24" i="1"/>
  <c r="P24" i="1"/>
  <c r="J24" i="1"/>
  <c r="H24" i="1"/>
  <c r="AT23" i="1"/>
  <c r="AS23" i="1"/>
  <c r="AM23" i="1"/>
  <c r="AN23" i="1" s="1"/>
  <c r="X23" i="1"/>
  <c r="Y23" i="1" s="1"/>
  <c r="U23" i="1"/>
  <c r="R23" i="1"/>
  <c r="Q23" i="1"/>
  <c r="P23" i="1"/>
  <c r="AC23" i="1"/>
  <c r="AD23" i="1" s="1"/>
  <c r="J23" i="1"/>
  <c r="H23" i="1"/>
  <c r="AU22" i="1"/>
  <c r="AV22" i="1" s="1"/>
  <c r="AT22" i="1"/>
  <c r="AS22" i="1"/>
  <c r="AC22" i="1"/>
  <c r="AD22" i="1" s="1"/>
  <c r="U22" i="1"/>
  <c r="Q22" i="1"/>
  <c r="P22" i="1"/>
  <c r="R22" i="1" s="1"/>
  <c r="H22" i="1"/>
  <c r="S22" i="1" s="1"/>
  <c r="T22" i="1" s="1"/>
  <c r="AT21" i="1"/>
  <c r="AS21" i="1"/>
  <c r="AM21" i="1"/>
  <c r="AN21" i="1" s="1"/>
  <c r="X21" i="1"/>
  <c r="Y21" i="1" s="1"/>
  <c r="U21" i="1"/>
  <c r="R21" i="1"/>
  <c r="S21" i="1" s="1"/>
  <c r="T21" i="1" s="1"/>
  <c r="Q21" i="1"/>
  <c r="P21" i="1"/>
  <c r="AC21" i="1"/>
  <c r="AD21" i="1" s="1"/>
  <c r="J21" i="1"/>
  <c r="H21" i="1"/>
  <c r="AT20" i="1"/>
  <c r="AS20" i="1"/>
  <c r="U20" i="1"/>
  <c r="Q20" i="1"/>
  <c r="P20" i="1"/>
  <c r="AH20" i="1"/>
  <c r="AI20" i="1" s="1"/>
  <c r="J20" i="1"/>
  <c r="H20" i="1"/>
  <c r="AT19" i="1"/>
  <c r="AS19" i="1"/>
  <c r="AM19" i="1"/>
  <c r="AN19" i="1" s="1"/>
  <c r="X19" i="1"/>
  <c r="Y19" i="1" s="1"/>
  <c r="U19" i="1"/>
  <c r="R19" i="1"/>
  <c r="Q19" i="1"/>
  <c r="P19" i="1"/>
  <c r="AC19" i="1"/>
  <c r="AD19" i="1" s="1"/>
  <c r="J19" i="1"/>
  <c r="H19" i="1"/>
  <c r="AU18" i="1"/>
  <c r="AV18" i="1" s="1"/>
  <c r="AT18" i="1"/>
  <c r="AS18" i="1"/>
  <c r="AC18" i="1"/>
  <c r="AD18" i="1" s="1"/>
  <c r="U18" i="1"/>
  <c r="Q18" i="1"/>
  <c r="P18" i="1"/>
  <c r="R18" i="1" s="1"/>
  <c r="H18" i="1"/>
  <c r="AT17" i="1"/>
  <c r="AS17" i="1"/>
  <c r="AM17" i="1"/>
  <c r="AN17" i="1" s="1"/>
  <c r="X17" i="1"/>
  <c r="Y17" i="1" s="1"/>
  <c r="U17" i="1"/>
  <c r="R17" i="1"/>
  <c r="S17" i="1" s="1"/>
  <c r="T17" i="1" s="1"/>
  <c r="Q17" i="1"/>
  <c r="P17" i="1"/>
  <c r="AC17" i="1"/>
  <c r="AD17" i="1" s="1"/>
  <c r="J17" i="1"/>
  <c r="H17" i="1"/>
  <c r="AT15" i="1"/>
  <c r="AU15" i="1" s="1"/>
  <c r="AV15" i="1" s="1"/>
  <c r="AS15" i="1"/>
  <c r="AC15" i="1"/>
  <c r="AD15" i="1" s="1"/>
  <c r="X15" i="1"/>
  <c r="Y15" i="1" s="1"/>
  <c r="U15" i="1"/>
  <c r="R15" i="1"/>
  <c r="Q15" i="1"/>
  <c r="P15" i="1"/>
  <c r="AH15" i="1"/>
  <c r="AI15" i="1" s="1"/>
  <c r="H15" i="1"/>
  <c r="AU14" i="1"/>
  <c r="AT14" i="1"/>
  <c r="AS14" i="1"/>
  <c r="AM14" i="1"/>
  <c r="AN14" i="1" s="1"/>
  <c r="U14" i="1"/>
  <c r="Q14" i="1"/>
  <c r="P14" i="1"/>
  <c r="R14" i="1" s="1"/>
  <c r="S14" i="1" s="1"/>
  <c r="T14" i="1" s="1"/>
  <c r="J14" i="1"/>
  <c r="H14" i="1"/>
  <c r="AT13" i="1"/>
  <c r="AS13" i="1"/>
  <c r="AC13" i="1"/>
  <c r="AD13" i="1" s="1"/>
  <c r="X13" i="1"/>
  <c r="Y13" i="1" s="1"/>
  <c r="U13" i="1"/>
  <c r="Q13" i="1"/>
  <c r="R13" i="1" s="1"/>
  <c r="P13" i="1"/>
  <c r="J13" i="1"/>
  <c r="H13" i="1"/>
  <c r="AT12" i="1"/>
  <c r="AS12" i="1"/>
  <c r="AM12" i="1"/>
  <c r="AN12" i="1" s="1"/>
  <c r="U12" i="1"/>
  <c r="Q12" i="1"/>
  <c r="P12" i="1"/>
  <c r="R12" i="1" s="1"/>
  <c r="S12" i="1" s="1"/>
  <c r="T12" i="1" s="1"/>
  <c r="X12" i="1"/>
  <c r="Y12" i="1" s="1"/>
  <c r="J12" i="1"/>
  <c r="H12" i="1"/>
  <c r="AT11" i="1"/>
  <c r="AS11" i="1"/>
  <c r="AC11" i="1"/>
  <c r="AD11" i="1" s="1"/>
  <c r="X11" i="1"/>
  <c r="Y11" i="1" s="1"/>
  <c r="U11" i="1"/>
  <c r="Q11" i="1"/>
  <c r="R11" i="1" s="1"/>
  <c r="P11" i="1"/>
  <c r="AU11" i="1"/>
  <c r="AV11" i="1" s="1"/>
  <c r="J11" i="1"/>
  <c r="H11" i="1"/>
  <c r="AT10" i="1"/>
  <c r="AS10" i="1"/>
  <c r="AM10" i="1"/>
  <c r="AN10" i="1" s="1"/>
  <c r="U10" i="1"/>
  <c r="S10" i="1"/>
  <c r="T10" i="1" s="1"/>
  <c r="Q10" i="1"/>
  <c r="P10" i="1"/>
  <c r="R10" i="1" s="1"/>
  <c r="X10" i="1"/>
  <c r="Y10" i="1" s="1"/>
  <c r="J10" i="1"/>
  <c r="H10" i="1"/>
  <c r="AT9" i="1"/>
  <c r="AS9" i="1"/>
  <c r="AC9" i="1"/>
  <c r="AD9" i="1" s="1"/>
  <c r="X9" i="1"/>
  <c r="Y9" i="1" s="1"/>
  <c r="U9" i="1"/>
  <c r="Q9" i="1"/>
  <c r="R9" i="1" s="1"/>
  <c r="P9" i="1"/>
  <c r="AU9" i="1"/>
  <c r="AV9" i="1" s="1"/>
  <c r="J9" i="1"/>
  <c r="H9" i="1"/>
  <c r="AT8" i="1"/>
  <c r="AS8" i="1"/>
  <c r="AM8" i="1"/>
  <c r="AN8" i="1" s="1"/>
  <c r="U8" i="1"/>
  <c r="Q8" i="1"/>
  <c r="P8" i="1"/>
  <c r="R8" i="1" s="1"/>
  <c r="S8" i="1" s="1"/>
  <c r="T8" i="1" s="1"/>
  <c r="X8" i="1"/>
  <c r="Y8" i="1" s="1"/>
  <c r="J8" i="1"/>
  <c r="H8" i="1"/>
  <c r="AT7" i="1"/>
  <c r="AS7" i="1"/>
  <c r="AM7" i="1" s="1"/>
  <c r="AN7" i="1" s="1"/>
  <c r="AC7" i="1"/>
  <c r="AD7" i="1" s="1"/>
  <c r="X7" i="1"/>
  <c r="Y7" i="1" s="1"/>
  <c r="U7" i="1"/>
  <c r="Q7" i="1"/>
  <c r="R7" i="1" s="1"/>
  <c r="P7" i="1"/>
  <c r="AU7" i="1"/>
  <c r="AV7" i="1" s="1"/>
  <c r="J7" i="1"/>
  <c r="H7" i="1"/>
  <c r="AT6" i="1"/>
  <c r="AS6" i="1"/>
  <c r="AM6" i="1"/>
  <c r="AN6" i="1" s="1"/>
  <c r="U6" i="1"/>
  <c r="S6" i="1"/>
  <c r="T6" i="1" s="1"/>
  <c r="Q6" i="1"/>
  <c r="P6" i="1"/>
  <c r="R6" i="1" s="1"/>
  <c r="X6" i="1"/>
  <c r="Y6" i="1" s="1"/>
  <c r="J6" i="1"/>
  <c r="H6" i="1"/>
  <c r="M35" i="1" l="1"/>
  <c r="N35" i="1" s="1"/>
  <c r="O35" i="1" s="1"/>
  <c r="S18" i="1"/>
  <c r="T18" i="1" s="1"/>
  <c r="AV19" i="1"/>
  <c r="AU19" i="1"/>
  <c r="S19" i="1"/>
  <c r="T19" i="1" s="1"/>
  <c r="AM24" i="1"/>
  <c r="AN24" i="1" s="1"/>
  <c r="X24" i="1"/>
  <c r="Y24" i="1" s="1"/>
  <c r="AC24" i="1"/>
  <c r="AD24" i="1" s="1"/>
  <c r="AU24" i="1"/>
  <c r="AV24" i="1" s="1"/>
  <c r="X31" i="1"/>
  <c r="Y31" i="1" s="1"/>
  <c r="AC31" i="1"/>
  <c r="AD31" i="1" s="1"/>
  <c r="AU31" i="1"/>
  <c r="AM31" i="1"/>
  <c r="AN31" i="1" s="1"/>
  <c r="AH31" i="1"/>
  <c r="AI31" i="1" s="1"/>
  <c r="Z35" i="1"/>
  <c r="AM44" i="1"/>
  <c r="AN44" i="1" s="1"/>
  <c r="X44" i="1"/>
  <c r="Y44" i="1" s="1"/>
  <c r="AU44" i="1"/>
  <c r="AV44" i="1" s="1"/>
  <c r="AH44" i="1"/>
  <c r="AI44" i="1" s="1"/>
  <c r="AC44" i="1"/>
  <c r="AD44" i="1" s="1"/>
  <c r="M52" i="1"/>
  <c r="N52" i="1" s="1"/>
  <c r="O52" i="1" s="1"/>
  <c r="AW52" i="1"/>
  <c r="AU6" i="1"/>
  <c r="AV6" i="1" s="1"/>
  <c r="AU10" i="1"/>
  <c r="AV10" i="1" s="1"/>
  <c r="AU12" i="1"/>
  <c r="AV12" i="1" s="1"/>
  <c r="AU23" i="1"/>
  <c r="AV23" i="1" s="1"/>
  <c r="S23" i="1"/>
  <c r="T23" i="1" s="1"/>
  <c r="S29" i="1"/>
  <c r="T29" i="1" s="1"/>
  <c r="AO52" i="1"/>
  <c r="AM20" i="1"/>
  <c r="AN20" i="1" s="1"/>
  <c r="X20" i="1"/>
  <c r="Y20" i="1" s="1"/>
  <c r="AC20" i="1"/>
  <c r="AD20" i="1" s="1"/>
  <c r="AU20" i="1"/>
  <c r="AV20" i="1" s="1"/>
  <c r="AU29" i="1"/>
  <c r="AV29" i="1" s="1"/>
  <c r="AO35" i="1"/>
  <c r="AU8" i="1"/>
  <c r="AV8" i="1" s="1"/>
  <c r="S7" i="1"/>
  <c r="T7" i="1" s="1"/>
  <c r="S9" i="1"/>
  <c r="T9" i="1" s="1"/>
  <c r="S11" i="1"/>
  <c r="T11" i="1" s="1"/>
  <c r="S13" i="1"/>
  <c r="T13" i="1" s="1"/>
  <c r="X27" i="1"/>
  <c r="Y27" i="1" s="1"/>
  <c r="AC27" i="1"/>
  <c r="AD27" i="1" s="1"/>
  <c r="AU27" i="1"/>
  <c r="AV27" i="1" s="1"/>
  <c r="AM27" i="1"/>
  <c r="AN27" i="1" s="1"/>
  <c r="AH27" i="1"/>
  <c r="AI27" i="1" s="1"/>
  <c r="AW35" i="1"/>
  <c r="AU58" i="1"/>
  <c r="AV58" i="1" s="1"/>
  <c r="S58" i="1"/>
  <c r="T58" i="1" s="1"/>
  <c r="AH8" i="1"/>
  <c r="AI8" i="1" s="1"/>
  <c r="AH12" i="1"/>
  <c r="AI12" i="1" s="1"/>
  <c r="X14" i="1"/>
  <c r="Y14" i="1" s="1"/>
  <c r="AC14" i="1"/>
  <c r="AD14" i="1" s="1"/>
  <c r="S15" i="1"/>
  <c r="T15" i="1" s="1"/>
  <c r="J18" i="1"/>
  <c r="J22" i="1"/>
  <c r="J28" i="1"/>
  <c r="J32" i="1"/>
  <c r="S35" i="1"/>
  <c r="T35" i="1" s="1"/>
  <c r="J35" i="1"/>
  <c r="X36" i="1"/>
  <c r="Y36" i="1" s="1"/>
  <c r="AM36" i="1"/>
  <c r="AN36" i="1" s="1"/>
  <c r="AC36" i="1"/>
  <c r="AD36" i="1" s="1"/>
  <c r="S42" i="1"/>
  <c r="T42" i="1" s="1"/>
  <c r="J42" i="1"/>
  <c r="AU43" i="1"/>
  <c r="AV43" i="1" s="1"/>
  <c r="M43" i="1" s="1"/>
  <c r="S43" i="1"/>
  <c r="T43" i="1" s="1"/>
  <c r="AH6" i="1"/>
  <c r="AI6" i="1" s="1"/>
  <c r="AH10" i="1"/>
  <c r="AI10" i="1" s="1"/>
  <c r="AC6" i="1"/>
  <c r="AD6" i="1" s="1"/>
  <c r="AC8" i="1"/>
  <c r="AD8" i="1" s="1"/>
  <c r="AM9" i="1"/>
  <c r="AN9" i="1" s="1"/>
  <c r="AC10" i="1"/>
  <c r="AD10" i="1" s="1"/>
  <c r="M10" i="1" s="1"/>
  <c r="AM11" i="1"/>
  <c r="AN11" i="1" s="1"/>
  <c r="AC12" i="1"/>
  <c r="AD12" i="1" s="1"/>
  <c r="J15" i="1"/>
  <c r="AU17" i="1"/>
  <c r="AV17" i="1" s="1"/>
  <c r="AM18" i="1"/>
  <c r="AN18" i="1" s="1"/>
  <c r="X18" i="1"/>
  <c r="Y18" i="1" s="1"/>
  <c r="AH18" i="1"/>
  <c r="AI18" i="1" s="1"/>
  <c r="S20" i="1"/>
  <c r="T20" i="1" s="1"/>
  <c r="R20" i="1"/>
  <c r="AU21" i="1"/>
  <c r="AV21" i="1" s="1"/>
  <c r="AM22" i="1"/>
  <c r="AN22" i="1" s="1"/>
  <c r="X22" i="1"/>
  <c r="Y22" i="1" s="1"/>
  <c r="AH22" i="1"/>
  <c r="AI22" i="1" s="1"/>
  <c r="S24" i="1"/>
  <c r="T24" i="1" s="1"/>
  <c r="R24" i="1"/>
  <c r="AU25" i="1"/>
  <c r="AV25" i="1" s="1"/>
  <c r="X29" i="1"/>
  <c r="Y29" i="1" s="1"/>
  <c r="AC29" i="1"/>
  <c r="AD29" i="1" s="1"/>
  <c r="S30" i="1"/>
  <c r="T30" i="1" s="1"/>
  <c r="AV31" i="1"/>
  <c r="AH33" i="1"/>
  <c r="AI33" i="1" s="1"/>
  <c r="AM33" i="1"/>
  <c r="AN33" i="1" s="1"/>
  <c r="X33" i="1"/>
  <c r="Y33" i="1" s="1"/>
  <c r="AC33" i="1"/>
  <c r="AD33" i="1" s="1"/>
  <c r="R36" i="1"/>
  <c r="S36" i="1" s="1"/>
  <c r="T36" i="1" s="1"/>
  <c r="AV37" i="1"/>
  <c r="X53" i="1"/>
  <c r="Y53" i="1" s="1"/>
  <c r="AC53" i="1"/>
  <c r="AD53" i="1" s="1"/>
  <c r="AH53" i="1"/>
  <c r="AI53" i="1" s="1"/>
  <c r="AH7" i="1"/>
  <c r="AI7" i="1" s="1"/>
  <c r="AH9" i="1"/>
  <c r="AI9" i="1" s="1"/>
  <c r="AH11" i="1"/>
  <c r="AI11" i="1" s="1"/>
  <c r="AH13" i="1"/>
  <c r="AI13" i="1" s="1"/>
  <c r="AM13" i="1"/>
  <c r="AN13" i="1" s="1"/>
  <c r="AU13" i="1"/>
  <c r="AV13" i="1" s="1"/>
  <c r="AH14" i="1"/>
  <c r="AI14" i="1" s="1"/>
  <c r="AV14" i="1"/>
  <c r="X34" i="1"/>
  <c r="Y34" i="1" s="1"/>
  <c r="AU34" i="1"/>
  <c r="AV34" i="1" s="1"/>
  <c r="AM34" i="1"/>
  <c r="AN34" i="1" s="1"/>
  <c r="AC34" i="1"/>
  <c r="AD34" i="1" s="1"/>
  <c r="AH34" i="1"/>
  <c r="AI34" i="1" s="1"/>
  <c r="AJ35" i="1"/>
  <c r="AH36" i="1"/>
  <c r="AI36" i="1" s="1"/>
  <c r="S38" i="1"/>
  <c r="T38" i="1" s="1"/>
  <c r="S40" i="1"/>
  <c r="T40" i="1" s="1"/>
  <c r="J40" i="1"/>
  <c r="AU45" i="1"/>
  <c r="AV45" i="1" s="1"/>
  <c r="AM46" i="1"/>
  <c r="AN46" i="1" s="1"/>
  <c r="X46" i="1"/>
  <c r="Y46" i="1" s="1"/>
  <c r="AC46" i="1"/>
  <c r="AD46" i="1" s="1"/>
  <c r="AU46" i="1"/>
  <c r="AV46" i="1" s="1"/>
  <c r="X49" i="1"/>
  <c r="Y49" i="1" s="1"/>
  <c r="AC49" i="1"/>
  <c r="AD49" i="1" s="1"/>
  <c r="AU49" i="1"/>
  <c r="AM49" i="1"/>
  <c r="AN49" i="1" s="1"/>
  <c r="AH49" i="1"/>
  <c r="AI49" i="1" s="1"/>
  <c r="AM55" i="1"/>
  <c r="AN55" i="1" s="1"/>
  <c r="X55" i="1"/>
  <c r="Y55" i="1" s="1"/>
  <c r="AC55" i="1"/>
  <c r="AD55" i="1" s="1"/>
  <c r="AU55" i="1"/>
  <c r="AV55" i="1" s="1"/>
  <c r="AH55" i="1"/>
  <c r="AI55" i="1" s="1"/>
  <c r="AM59" i="1"/>
  <c r="AN59" i="1" s="1"/>
  <c r="X59" i="1"/>
  <c r="Y59" i="1" s="1"/>
  <c r="AC59" i="1"/>
  <c r="AD59" i="1" s="1"/>
  <c r="AU59" i="1"/>
  <c r="AV59" i="1" s="1"/>
  <c r="AH59" i="1"/>
  <c r="AI59" i="1" s="1"/>
  <c r="AM15" i="1"/>
  <c r="AN15" i="1" s="1"/>
  <c r="AH17" i="1"/>
  <c r="AI17" i="1" s="1"/>
  <c r="AH19" i="1"/>
  <c r="AI19" i="1" s="1"/>
  <c r="AH21" i="1"/>
  <c r="AI21" i="1" s="1"/>
  <c r="M21" i="1" s="1"/>
  <c r="AH23" i="1"/>
  <c r="AI23" i="1" s="1"/>
  <c r="AH25" i="1"/>
  <c r="AI25" i="1" s="1"/>
  <c r="AM28" i="1"/>
  <c r="AN28" i="1" s="1"/>
  <c r="M28" i="1" s="1"/>
  <c r="AM30" i="1"/>
  <c r="AN30" i="1" s="1"/>
  <c r="M30" i="1" s="1"/>
  <c r="AM32" i="1"/>
  <c r="AN32" i="1" s="1"/>
  <c r="AU33" i="1"/>
  <c r="AV33" i="1" s="1"/>
  <c r="AM38" i="1"/>
  <c r="AN38" i="1" s="1"/>
  <c r="X38" i="1"/>
  <c r="Y38" i="1" s="1"/>
  <c r="AU38" i="1"/>
  <c r="AV38" i="1" s="1"/>
  <c r="AU41" i="1"/>
  <c r="AV41" i="1" s="1"/>
  <c r="AM42" i="1"/>
  <c r="AN42" i="1" s="1"/>
  <c r="X42" i="1"/>
  <c r="Y42" i="1" s="1"/>
  <c r="AH42" i="1"/>
  <c r="AI42" i="1" s="1"/>
  <c r="J46" i="1"/>
  <c r="R46" i="1"/>
  <c r="S46" i="1" s="1"/>
  <c r="T46" i="1" s="1"/>
  <c r="S57" i="1"/>
  <c r="T57" i="1" s="1"/>
  <c r="AU62" i="1"/>
  <c r="AV62" i="1" s="1"/>
  <c r="AM63" i="1"/>
  <c r="AN63" i="1" s="1"/>
  <c r="X63" i="1"/>
  <c r="Y63" i="1" s="1"/>
  <c r="AC63" i="1"/>
  <c r="AD63" i="1" s="1"/>
  <c r="AU63" i="1"/>
  <c r="AV63" i="1" s="1"/>
  <c r="R34" i="1"/>
  <c r="S34" i="1" s="1"/>
  <c r="T34" i="1" s="1"/>
  <c r="AC38" i="1"/>
  <c r="AD38" i="1" s="1"/>
  <c r="AU39" i="1"/>
  <c r="AV39" i="1" s="1"/>
  <c r="AM40" i="1"/>
  <c r="AN40" i="1" s="1"/>
  <c r="X40" i="1"/>
  <c r="Y40" i="1" s="1"/>
  <c r="AH40" i="1"/>
  <c r="AI40" i="1" s="1"/>
  <c r="S44" i="1"/>
  <c r="T44" i="1" s="1"/>
  <c r="J44" i="1"/>
  <c r="R44" i="1"/>
  <c r="AV51" i="1"/>
  <c r="AJ52" i="1"/>
  <c r="J57" i="1"/>
  <c r="S61" i="1"/>
  <c r="T61" i="1" s="1"/>
  <c r="J61" i="1"/>
  <c r="S62" i="1"/>
  <c r="T62" i="1" s="1"/>
  <c r="S48" i="1"/>
  <c r="T48" i="1" s="1"/>
  <c r="AV49" i="1"/>
  <c r="X51" i="1"/>
  <c r="Y51" i="1" s="1"/>
  <c r="AC51" i="1"/>
  <c r="AD51" i="1" s="1"/>
  <c r="S52" i="1"/>
  <c r="T52" i="1" s="1"/>
  <c r="R55" i="1"/>
  <c r="S55" i="1" s="1"/>
  <c r="T55" i="1" s="1"/>
  <c r="AU56" i="1"/>
  <c r="AV56" i="1" s="1"/>
  <c r="AM57" i="1"/>
  <c r="AN57" i="1" s="1"/>
  <c r="X57" i="1"/>
  <c r="Y57" i="1" s="1"/>
  <c r="AH57" i="1"/>
  <c r="AI57" i="1" s="1"/>
  <c r="J59" i="1"/>
  <c r="R59" i="1"/>
  <c r="S59" i="1" s="1"/>
  <c r="T59" i="1" s="1"/>
  <c r="AU60" i="1"/>
  <c r="AV60" i="1" s="1"/>
  <c r="AM61" i="1"/>
  <c r="AN61" i="1" s="1"/>
  <c r="X61" i="1"/>
  <c r="Y61" i="1" s="1"/>
  <c r="AH61" i="1"/>
  <c r="AI61" i="1" s="1"/>
  <c r="AV47" i="1"/>
  <c r="Z52" i="1"/>
  <c r="AV53" i="1"/>
  <c r="J63" i="1"/>
  <c r="AM48" i="1"/>
  <c r="AN48" i="1" s="1"/>
  <c r="AM50" i="1"/>
  <c r="AN50" i="1" s="1"/>
  <c r="AH56" i="1"/>
  <c r="AI56" i="1" s="1"/>
  <c r="AH58" i="1"/>
  <c r="AI58" i="1" s="1"/>
  <c r="AH60" i="1"/>
  <c r="AI60" i="1" s="1"/>
  <c r="AH62" i="1"/>
  <c r="AI62" i="1" s="1"/>
  <c r="AH48" i="1"/>
  <c r="AI48" i="1" s="1"/>
  <c r="M11" i="1" l="1"/>
  <c r="Z11" i="1" s="1"/>
  <c r="N43" i="1"/>
  <c r="O43" i="1" s="1"/>
  <c r="AE43" i="1"/>
  <c r="Z43" i="1"/>
  <c r="AO43" i="1"/>
  <c r="AE35" i="1"/>
  <c r="M23" i="1"/>
  <c r="M12" i="1"/>
  <c r="N12" i="1" s="1"/>
  <c r="O12" i="1" s="1"/>
  <c r="AW11" i="1"/>
  <c r="M62" i="1"/>
  <c r="AJ62" i="1" s="1"/>
  <c r="AW39" i="1"/>
  <c r="M39" i="1"/>
  <c r="N23" i="1"/>
  <c r="O23" i="1" s="1"/>
  <c r="AE23" i="1"/>
  <c r="Z23" i="1"/>
  <c r="AO23" i="1"/>
  <c r="N10" i="1"/>
  <c r="O10" i="1" s="1"/>
  <c r="Z10" i="1"/>
  <c r="AO10" i="1"/>
  <c r="N30" i="1"/>
  <c r="O30" i="1" s="1"/>
  <c r="AW30" i="1"/>
  <c r="AE30" i="1"/>
  <c r="Z30" i="1"/>
  <c r="AJ30" i="1"/>
  <c r="N21" i="1"/>
  <c r="O21" i="1" s="1"/>
  <c r="Z21" i="1"/>
  <c r="AE21" i="1"/>
  <c r="AO21" i="1"/>
  <c r="AW10" i="1"/>
  <c r="N28" i="1"/>
  <c r="O28" i="1" s="1"/>
  <c r="AJ28" i="1"/>
  <c r="Z28" i="1"/>
  <c r="AW28" i="1"/>
  <c r="AE28" i="1"/>
  <c r="AW21" i="1"/>
  <c r="AO12" i="1"/>
  <c r="M55" i="1"/>
  <c r="N55" i="1" s="1"/>
  <c r="O55" i="1" s="1"/>
  <c r="M46" i="1"/>
  <c r="Z46" i="1" s="1"/>
  <c r="M33" i="1"/>
  <c r="N33" i="1" s="1"/>
  <c r="O33" i="1" s="1"/>
  <c r="M20" i="1"/>
  <c r="AW20" i="1" s="1"/>
  <c r="M61" i="1"/>
  <c r="AO61" i="1" s="1"/>
  <c r="M60" i="1"/>
  <c r="AJ60" i="1" s="1"/>
  <c r="M42" i="1"/>
  <c r="AJ42" i="1" s="1"/>
  <c r="AW33" i="1"/>
  <c r="M7" i="1"/>
  <c r="AO11" i="1"/>
  <c r="M24" i="1"/>
  <c r="AE24" i="1" s="1"/>
  <c r="M34" i="1"/>
  <c r="N34" i="1" s="1"/>
  <c r="O34" i="1" s="1"/>
  <c r="M9" i="1"/>
  <c r="AO9" i="1" s="1"/>
  <c r="AJ12" i="1"/>
  <c r="M31" i="1"/>
  <c r="N31" i="1" s="1"/>
  <c r="O31" i="1" s="1"/>
  <c r="M48" i="1"/>
  <c r="M57" i="1"/>
  <c r="AJ57" i="1" s="1"/>
  <c r="M51" i="1"/>
  <c r="Z51" i="1" s="1"/>
  <c r="AO42" i="1"/>
  <c r="AJ23" i="1"/>
  <c r="M15" i="1"/>
  <c r="AO15" i="1" s="1"/>
  <c r="M59" i="1"/>
  <c r="N59" i="1" s="1"/>
  <c r="O59" i="1" s="1"/>
  <c r="AW46" i="1"/>
  <c r="AO34" i="1"/>
  <c r="M32" i="1"/>
  <c r="M13" i="1"/>
  <c r="AJ43" i="1"/>
  <c r="AJ33" i="1"/>
  <c r="M29" i="1"/>
  <c r="AE29" i="1" s="1"/>
  <c r="M22" i="1"/>
  <c r="AO22" i="1" s="1"/>
  <c r="Z22" i="1"/>
  <c r="M18" i="1"/>
  <c r="Z18" i="1" s="1"/>
  <c r="AE10" i="1"/>
  <c r="AJ10" i="1"/>
  <c r="M36" i="1"/>
  <c r="AO36" i="1" s="1"/>
  <c r="M17" i="1"/>
  <c r="AJ17" i="1" s="1"/>
  <c r="AE52" i="1"/>
  <c r="AO24" i="1"/>
  <c r="M19" i="1"/>
  <c r="AJ19" i="1" s="1"/>
  <c r="M6" i="1"/>
  <c r="AW6" i="1" s="1"/>
  <c r="AO28" i="1"/>
  <c r="M49" i="1"/>
  <c r="N49" i="1" s="1"/>
  <c r="M53" i="1"/>
  <c r="AW53" i="1" s="1"/>
  <c r="M27" i="1"/>
  <c r="N27" i="1" s="1"/>
  <c r="AO57" i="1"/>
  <c r="AW49" i="1"/>
  <c r="M40" i="1"/>
  <c r="AO40" i="1" s="1"/>
  <c r="AE38" i="1"/>
  <c r="M63" i="1"/>
  <c r="Z63" i="1" s="1"/>
  <c r="M38" i="1"/>
  <c r="AW38" i="1" s="1"/>
  <c r="Z38" i="1"/>
  <c r="AO30" i="1"/>
  <c r="AJ21" i="1"/>
  <c r="AE49" i="1"/>
  <c r="M41" i="1"/>
  <c r="AW41" i="1" s="1"/>
  <c r="M37" i="1"/>
  <c r="AW37" i="1" s="1"/>
  <c r="AJ34" i="1"/>
  <c r="AW34" i="1"/>
  <c r="AE53" i="1"/>
  <c r="AE33" i="1"/>
  <c r="M50" i="1"/>
  <c r="AW43" i="1"/>
  <c r="M14" i="1"/>
  <c r="Z14" i="1" s="1"/>
  <c r="M45" i="1"/>
  <c r="AW45" i="1" s="1"/>
  <c r="M47" i="1"/>
  <c r="M25" i="1"/>
  <c r="AW25" i="1" s="1"/>
  <c r="AW23" i="1"/>
  <c r="M56" i="1"/>
  <c r="AW56" i="1" s="1"/>
  <c r="M44" i="1"/>
  <c r="N44" i="1" s="1"/>
  <c r="M58" i="1"/>
  <c r="AW58" i="1" s="1"/>
  <c r="M8" i="1"/>
  <c r="AE8" i="1" s="1"/>
  <c r="N11" i="1" l="1"/>
  <c r="AJ11" i="1"/>
  <c r="AE11" i="1"/>
  <c r="AJ8" i="1"/>
  <c r="Z12" i="1"/>
  <c r="AW12" i="1"/>
  <c r="AE12" i="1"/>
  <c r="AJ9" i="1"/>
  <c r="AO59" i="1"/>
  <c r="AJ59" i="1"/>
  <c r="Z57" i="1"/>
  <c r="AW59" i="1"/>
  <c r="AW62" i="1"/>
  <c r="AJ55" i="1"/>
  <c r="AE55" i="1"/>
  <c r="AW55" i="1"/>
  <c r="Z40" i="1"/>
  <c r="Z49" i="1"/>
  <c r="Z29" i="1"/>
  <c r="Z34" i="1"/>
  <c r="O44" i="1"/>
  <c r="Z53" i="1"/>
  <c r="AJ36" i="1"/>
  <c r="Z27" i="1"/>
  <c r="AW27" i="1"/>
  <c r="AE27" i="1"/>
  <c r="AE20" i="1"/>
  <c r="AO20" i="1"/>
  <c r="Z20" i="1"/>
  <c r="AJ18" i="1"/>
  <c r="AO18" i="1"/>
  <c r="AW24" i="1"/>
  <c r="AJ6" i="1"/>
  <c r="O11" i="1"/>
  <c r="N47" i="1"/>
  <c r="O47" i="1" s="1"/>
  <c r="Z47" i="1"/>
  <c r="AO47" i="1"/>
  <c r="AE47" i="1"/>
  <c r="AJ47" i="1"/>
  <c r="N13" i="1"/>
  <c r="O13" i="1" s="1"/>
  <c r="AE13" i="1"/>
  <c r="Z13" i="1"/>
  <c r="N48" i="1"/>
  <c r="O48" i="1" s="1"/>
  <c r="AW48" i="1"/>
  <c r="Z48" i="1"/>
  <c r="AE48" i="1"/>
  <c r="AO31" i="1"/>
  <c r="N7" i="1"/>
  <c r="O7" i="1" s="1"/>
  <c r="Z7" i="1"/>
  <c r="AE7" i="1"/>
  <c r="AO7" i="1"/>
  <c r="AW7" i="1"/>
  <c r="N61" i="1"/>
  <c r="O61" i="1" s="1"/>
  <c r="AE61" i="1"/>
  <c r="AW61" i="1"/>
  <c r="AE31" i="1"/>
  <c r="N14" i="1"/>
  <c r="O14" i="1" s="1"/>
  <c r="AO14" i="1"/>
  <c r="AW31" i="1"/>
  <c r="AJ14" i="1"/>
  <c r="N41" i="1"/>
  <c r="O41" i="1" s="1"/>
  <c r="AO41" i="1"/>
  <c r="AE41" i="1"/>
  <c r="Z41" i="1"/>
  <c r="AJ41" i="1"/>
  <c r="AJ58" i="1"/>
  <c r="O27" i="1"/>
  <c r="O49" i="1"/>
  <c r="AO48" i="1"/>
  <c r="AW44" i="1"/>
  <c r="AE14" i="1"/>
  <c r="N22" i="1"/>
  <c r="O22" i="1" s="1"/>
  <c r="AW22" i="1"/>
  <c r="AE22" i="1"/>
  <c r="AW14" i="1"/>
  <c r="N51" i="1"/>
  <c r="O51" i="1" s="1"/>
  <c r="AJ51" i="1"/>
  <c r="AO51" i="1"/>
  <c r="AW47" i="1"/>
  <c r="AJ48" i="1"/>
  <c r="N9" i="1"/>
  <c r="O9" i="1" s="1"/>
  <c r="AE9" i="1"/>
  <c r="Z9" i="1"/>
  <c r="AW9" i="1"/>
  <c r="AJ49" i="1"/>
  <c r="AJ61" i="1"/>
  <c r="AJ44" i="1"/>
  <c r="AJ22" i="1"/>
  <c r="AJ7" i="1"/>
  <c r="AO46" i="1"/>
  <c r="AE59" i="1"/>
  <c r="Z42" i="1"/>
  <c r="AE51" i="1"/>
  <c r="AJ31" i="1"/>
  <c r="Z33" i="1"/>
  <c r="AW17" i="1"/>
  <c r="N56" i="1"/>
  <c r="O56" i="1" s="1"/>
  <c r="AE56" i="1"/>
  <c r="Z56" i="1"/>
  <c r="AO56" i="1"/>
  <c r="N37" i="1"/>
  <c r="O37" i="1" s="1"/>
  <c r="AE37" i="1"/>
  <c r="Z37" i="1"/>
  <c r="AJ37" i="1"/>
  <c r="AO37" i="1"/>
  <c r="N63" i="1"/>
  <c r="O63" i="1" s="1"/>
  <c r="AJ63" i="1"/>
  <c r="N15" i="1"/>
  <c r="O15" i="1" s="1"/>
  <c r="AJ15" i="1"/>
  <c r="AE15" i="1"/>
  <c r="Z15" i="1"/>
  <c r="AW15" i="1"/>
  <c r="AO63" i="1"/>
  <c r="AW63" i="1"/>
  <c r="N46" i="1"/>
  <c r="O46" i="1" s="1"/>
  <c r="AJ46" i="1"/>
  <c r="N8" i="1"/>
  <c r="O8" i="1" s="1"/>
  <c r="Z8" i="1"/>
  <c r="AO8" i="1"/>
  <c r="N6" i="1"/>
  <c r="Z6" i="1"/>
  <c r="AO6" i="1"/>
  <c r="N36" i="1"/>
  <c r="O36" i="1" s="1"/>
  <c r="AW36" i="1"/>
  <c r="AJ53" i="1"/>
  <c r="N32" i="1"/>
  <c r="O32" i="1" s="1"/>
  <c r="AJ32" i="1"/>
  <c r="AW32" i="1"/>
  <c r="Z32" i="1"/>
  <c r="AE32" i="1"/>
  <c r="AE63" i="1"/>
  <c r="AW19" i="1"/>
  <c r="AJ27" i="1"/>
  <c r="N24" i="1"/>
  <c r="O24" i="1" s="1"/>
  <c r="AJ24" i="1"/>
  <c r="AE6" i="1"/>
  <c r="AO13" i="1"/>
  <c r="AO49" i="1"/>
  <c r="N42" i="1"/>
  <c r="O42" i="1" s="1"/>
  <c r="AW42" i="1"/>
  <c r="AE42" i="1"/>
  <c r="AE44" i="1"/>
  <c r="AW51" i="1"/>
  <c r="N62" i="1"/>
  <c r="O62" i="1" s="1"/>
  <c r="AO62" i="1"/>
  <c r="AE62" i="1"/>
  <c r="Z62" i="1"/>
  <c r="N58" i="1"/>
  <c r="O58" i="1" s="1"/>
  <c r="AE58" i="1"/>
  <c r="AO58" i="1"/>
  <c r="Z58" i="1"/>
  <c r="Z44" i="1"/>
  <c r="N25" i="1"/>
  <c r="O25" i="1" s="1"/>
  <c r="AO25" i="1"/>
  <c r="Z25" i="1"/>
  <c r="AE25" i="1"/>
  <c r="AE45" i="1"/>
  <c r="N45" i="1"/>
  <c r="O45" i="1" s="1"/>
  <c r="AJ45" i="1"/>
  <c r="AO45" i="1"/>
  <c r="Z45" i="1"/>
  <c r="N50" i="1"/>
  <c r="O50" i="1" s="1"/>
  <c r="AJ50" i="1"/>
  <c r="AW50" i="1"/>
  <c r="AE50" i="1"/>
  <c r="Z50" i="1"/>
  <c r="AE46" i="1"/>
  <c r="N38" i="1"/>
  <c r="O38" i="1" s="1"/>
  <c r="AJ38" i="1"/>
  <c r="N40" i="1"/>
  <c r="O40" i="1" s="1"/>
  <c r="AW40" i="1"/>
  <c r="AE40" i="1"/>
  <c r="AO50" i="1"/>
  <c r="AO44" i="1"/>
  <c r="AE36" i="1"/>
  <c r="N53" i="1"/>
  <c r="O53" i="1" s="1"/>
  <c r="AO53" i="1"/>
  <c r="N19" i="1"/>
  <c r="O19" i="1" s="1"/>
  <c r="AE19" i="1"/>
  <c r="Z19" i="1"/>
  <c r="AO19" i="1"/>
  <c r="N17" i="1"/>
  <c r="AO17" i="1"/>
  <c r="AE17" i="1"/>
  <c r="Z17" i="1"/>
  <c r="Z36" i="1"/>
  <c r="N18" i="1"/>
  <c r="O18" i="1" s="1"/>
  <c r="AE18" i="1"/>
  <c r="AW18" i="1"/>
  <c r="N29" i="1"/>
  <c r="O29" i="1" s="1"/>
  <c r="AJ29" i="1"/>
  <c r="AO29" i="1"/>
  <c r="AJ13" i="1"/>
  <c r="Z59" i="1"/>
  <c r="AO32" i="1"/>
  <c r="AJ40" i="1"/>
  <c r="N57" i="1"/>
  <c r="O57" i="1" s="1"/>
  <c r="AE57" i="1"/>
  <c r="AW57" i="1"/>
  <c r="AJ56" i="1"/>
  <c r="Z31" i="1"/>
  <c r="AO38" i="1"/>
  <c r="Z24" i="1"/>
  <c r="AO27" i="1"/>
  <c r="AO33" i="1"/>
  <c r="AE34" i="1"/>
  <c r="AO55" i="1"/>
  <c r="AJ25" i="1"/>
  <c r="N60" i="1"/>
  <c r="O60" i="1" s="1"/>
  <c r="AO60" i="1"/>
  <c r="Z60" i="1"/>
  <c r="AE60" i="1"/>
  <c r="Z61" i="1"/>
  <c r="N20" i="1"/>
  <c r="O20" i="1" s="1"/>
  <c r="AJ20" i="1"/>
  <c r="AW13" i="1"/>
  <c r="Z55" i="1"/>
  <c r="AW60" i="1"/>
  <c r="AW29" i="1"/>
  <c r="N39" i="1"/>
  <c r="O39" i="1" s="1"/>
  <c r="AJ39" i="1"/>
  <c r="AE39" i="1"/>
  <c r="Z39" i="1"/>
  <c r="AO39" i="1"/>
  <c r="AW8" i="1"/>
  <c r="O16" i="1" l="1"/>
  <c r="O54" i="1"/>
  <c r="N54" i="1"/>
  <c r="N16" i="1"/>
  <c r="O6" i="1"/>
  <c r="O17" i="1"/>
  <c r="O64" i="1" l="1"/>
  <c r="N64" i="1"/>
  <c r="O26" i="1"/>
  <c r="N26" i="1"/>
</calcChain>
</file>

<file path=xl/sharedStrings.xml><?xml version="1.0" encoding="utf-8"?>
<sst xmlns="http://schemas.openxmlformats.org/spreadsheetml/2006/main" count="122" uniqueCount="54">
  <si>
    <r>
      <t xml:space="preserve">final </t>
    </r>
    <r>
      <rPr>
        <vertAlign val="superscript"/>
        <sz val="12"/>
        <rFont val="Times New Roman"/>
        <family val="1"/>
      </rPr>
      <t>15-15</t>
    </r>
    <r>
      <rPr>
        <sz val="12"/>
        <rFont val="Times New Roman"/>
        <family val="1"/>
      </rPr>
      <t xml:space="preserve">N enrichment of 3.9% </t>
    </r>
  </si>
  <si>
    <t xml:space="preserve">NFR = nmol N L-1 d-1 </t>
  </si>
  <si>
    <t>OBSERVED RATES</t>
  </si>
  <si>
    <t>UNCERTAINTLY VIA PARTIAL DERIVATIVE METHOD</t>
  </si>
  <si>
    <t>UNCERTAINTY VIA STANDARD ERROR PROPATATION</t>
  </si>
  <si>
    <t>LOD</t>
  </si>
  <si>
    <t>CHANGE IN TIME (t, days)</t>
  </si>
  <si>
    <t>ATOM PERCENT N2 (AN2, [15N2]/[14N2]+[15N2])</t>
  </si>
  <si>
    <t>ATOM PERCENT PN T=0 (APN0, [15N]/[14N]+[15N])</t>
  </si>
  <si>
    <t>ATOM PERCENT PN T=F (APNF, [15N]/[14N]+[15N])</t>
  </si>
  <si>
    <t>PN CONCENTRATION (PN, nmol L-1)</t>
  </si>
  <si>
    <t>Latitude (degrees S)</t>
  </si>
  <si>
    <t>Rep1 NFR</t>
  </si>
  <si>
    <t>Rep2 NFR</t>
  </si>
  <si>
    <t>Avg NFR</t>
  </si>
  <si>
    <t>stdev NFR</t>
  </si>
  <si>
    <t>Observed CV</t>
  </si>
  <si>
    <t>Volume (L)</t>
  </si>
  <si>
    <t>NFR based on term averages</t>
  </si>
  <si>
    <t>Calculated variance (Σ Error contributions)</t>
  </si>
  <si>
    <t>Total calculated uncertainty: "Minimum Quantifiable Rate"</t>
  </si>
  <si>
    <t>Calculated CV</t>
  </si>
  <si>
    <t>TF-TO</t>
  </si>
  <si>
    <t>N2-T0</t>
  </si>
  <si>
    <t>TF-T0/N2-T0</t>
  </si>
  <si>
    <t>TOTAL NFR PROPAGATED ERROR</t>
  </si>
  <si>
    <t>CV</t>
  </si>
  <si>
    <t>LOD via setting Tf-T0 = 4 per mil (A% = 0.00146)</t>
  </si>
  <si>
    <t>average</t>
  </si>
  <si>
    <t>stdev</t>
  </si>
  <si>
    <t>dNFR/dt</t>
  </si>
  <si>
    <t>Error contribution (SD x dNFR/dt)^2</t>
  </si>
  <si>
    <t>% total error</t>
  </si>
  <si>
    <t>dNFR/dAN2</t>
  </si>
  <si>
    <t>Error contribution (SD x dNFR/dAN2)^2</t>
  </si>
  <si>
    <t>dNFR/dAPN0</t>
  </si>
  <si>
    <t>Error contribution (SD x dNFR/dAPN0)^2</t>
  </si>
  <si>
    <t>dNFR/dAPNF</t>
  </si>
  <si>
    <t>Error contribution (SD x dNFR/dAPNF)^2</t>
  </si>
  <si>
    <t>REP 1 PN CONCENTRATION (PN, nmol L-1)</t>
  </si>
  <si>
    <t>REP 2 PN CONCENTRATION (PN, nmol L-1)</t>
  </si>
  <si>
    <t>REP 3 PN CONCENTRATION (PN, nmol L-1)</t>
  </si>
  <si>
    <t>dNFR/dPN</t>
  </si>
  <si>
    <t>Error contribution (SD x dNFR/dPN)^2</t>
  </si>
  <si>
    <t xml:space="preserve">Sub-Antarctic </t>
  </si>
  <si>
    <t>AVERAGE</t>
  </si>
  <si>
    <t>STF</t>
  </si>
  <si>
    <t>SPSG</t>
  </si>
  <si>
    <t>Equatorial upwelling region</t>
  </si>
  <si>
    <r>
      <rPr>
        <b/>
        <sz val="11"/>
        <color theme="1"/>
        <rFont val="Calibri"/>
        <family val="2"/>
        <scheme val="minor"/>
      </rPr>
      <t>Please note:</t>
    </r>
    <r>
      <rPr>
        <sz val="11"/>
        <color theme="1"/>
        <rFont val="Calibri"/>
        <family val="2"/>
        <scheme val="minor"/>
      </rPr>
      <t xml:space="preserve"> We sacrificed replicates at the majority of the stations to obtain a greater spatial resolution. </t>
    </r>
  </si>
  <si>
    <t>In order to calculate a minimum quantifiable N2 fixation rate, we averaged the N2 fixation rate and particulate organic nitrogen data points within a 1 degree resolution</t>
  </si>
  <si>
    <t>Zone</t>
  </si>
  <si>
    <t>Rep3 NFR</t>
  </si>
  <si>
    <t>Supplementary Table 1: Minimum Quantifiable Rates (MQRs) for N2 fixation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</si>
</sst>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0"/>
    <numFmt numFmtId="166" formatCode="0.00000"/>
    <numFmt numFmtId="167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2" borderId="0" xfId="0" applyFont="1" applyFill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2" fontId="3" fillId="2" borderId="0" xfId="0" applyNumberFormat="1" applyFont="1" applyFill="1" applyAlignment="1">
      <alignment horizontal="center"/>
    </xf>
    <xf numFmtId="9" fontId="3" fillId="2" borderId="0" xfId="1" applyNumberFormat="1" applyFont="1" applyFill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164" fontId="3" fillId="6" borderId="0" xfId="0" applyNumberFormat="1" applyFont="1" applyFill="1" applyAlignment="1">
      <alignment horizontal="center"/>
    </xf>
    <xf numFmtId="9" fontId="3" fillId="2" borderId="0" xfId="1" applyFont="1" applyFill="1" applyAlignment="1">
      <alignment horizontal="center"/>
    </xf>
    <xf numFmtId="165" fontId="3" fillId="2" borderId="13" xfId="1" applyNumberFormat="1" applyFont="1" applyFill="1" applyBorder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11" fontId="3" fillId="2" borderId="0" xfId="0" applyNumberFormat="1" applyFont="1" applyFill="1" applyAlignment="1">
      <alignment horizontal="center"/>
    </xf>
    <xf numFmtId="11" fontId="3" fillId="2" borderId="0" xfId="0" applyNumberFormat="1" applyFont="1" applyFill="1" applyBorder="1" applyAlignment="1">
      <alignment horizontal="center"/>
    </xf>
    <xf numFmtId="167" fontId="3" fillId="2" borderId="15" xfId="1" applyNumberFormat="1" applyFont="1" applyFill="1" applyBorder="1" applyAlignment="1">
      <alignment horizontal="center"/>
    </xf>
    <xf numFmtId="167" fontId="3" fillId="2" borderId="0" xfId="1" applyNumberFormat="1" applyFont="1" applyFill="1" applyAlignment="1">
      <alignment horizontal="center"/>
    </xf>
    <xf numFmtId="10" fontId="3" fillId="2" borderId="15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8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/>
    <xf numFmtId="0" fontId="3" fillId="7" borderId="0" xfId="0" applyFont="1" applyFill="1" applyAlignment="1">
      <alignment horizontal="center"/>
    </xf>
    <xf numFmtId="2" fontId="3" fillId="7" borderId="0" xfId="0" applyNumberFormat="1" applyFont="1" applyFill="1" applyAlignment="1">
      <alignment horizontal="center"/>
    </xf>
    <xf numFmtId="9" fontId="3" fillId="7" borderId="0" xfId="1" applyNumberFormat="1" applyFont="1" applyFill="1" applyAlignment="1">
      <alignment horizontal="center"/>
    </xf>
    <xf numFmtId="2" fontId="3" fillId="7" borderId="13" xfId="0" applyNumberFormat="1" applyFont="1" applyFill="1" applyBorder="1" applyAlignment="1">
      <alignment horizontal="center"/>
    </xf>
    <xf numFmtId="164" fontId="3" fillId="7" borderId="0" xfId="0" applyNumberFormat="1" applyFont="1" applyFill="1" applyAlignment="1">
      <alignment horizontal="center"/>
    </xf>
    <xf numFmtId="9" fontId="3" fillId="7" borderId="0" xfId="1" applyFont="1" applyFill="1" applyAlignment="1">
      <alignment horizontal="center"/>
    </xf>
    <xf numFmtId="165" fontId="3" fillId="7" borderId="13" xfId="1" applyNumberFormat="1" applyFont="1" applyFill="1" applyBorder="1" applyAlignment="1">
      <alignment horizontal="center"/>
    </xf>
    <xf numFmtId="165" fontId="3" fillId="7" borderId="0" xfId="1" applyNumberFormat="1" applyFont="1" applyFill="1" applyAlignment="1">
      <alignment horizontal="center"/>
    </xf>
    <xf numFmtId="166" fontId="3" fillId="7" borderId="0" xfId="1" applyNumberFormat="1" applyFont="1" applyFill="1" applyAlignment="1">
      <alignment horizontal="center"/>
    </xf>
    <xf numFmtId="164" fontId="3" fillId="7" borderId="0" xfId="1" applyNumberFormat="1" applyFont="1" applyFill="1" applyAlignment="1">
      <alignment horizontal="center"/>
    </xf>
    <xf numFmtId="2" fontId="3" fillId="7" borderId="14" xfId="0" applyNumberFormat="1" applyFont="1" applyFill="1" applyBorder="1" applyAlignment="1">
      <alignment horizontal="center"/>
    </xf>
    <xf numFmtId="0" fontId="3" fillId="7" borderId="0" xfId="0" applyNumberFormat="1" applyFont="1" applyFill="1" applyBorder="1" applyAlignment="1">
      <alignment horizontal="center"/>
    </xf>
    <xf numFmtId="11" fontId="3" fillId="7" borderId="0" xfId="0" applyNumberFormat="1" applyFont="1" applyFill="1" applyAlignment="1">
      <alignment horizontal="center"/>
    </xf>
    <xf numFmtId="11" fontId="3" fillId="7" borderId="0" xfId="0" applyNumberFormat="1" applyFont="1" applyFill="1" applyBorder="1" applyAlignment="1">
      <alignment horizontal="center"/>
    </xf>
    <xf numFmtId="167" fontId="3" fillId="7" borderId="15" xfId="1" applyNumberFormat="1" applyFont="1" applyFill="1" applyBorder="1" applyAlignment="1">
      <alignment horizontal="center"/>
    </xf>
    <xf numFmtId="167" fontId="3" fillId="7" borderId="0" xfId="1" applyNumberFormat="1" applyFont="1" applyFill="1" applyAlignment="1">
      <alignment horizontal="center"/>
    </xf>
    <xf numFmtId="10" fontId="3" fillId="7" borderId="15" xfId="1" applyNumberFormat="1" applyFont="1" applyFill="1" applyBorder="1" applyAlignment="1">
      <alignment horizontal="center"/>
    </xf>
    <xf numFmtId="0" fontId="0" fillId="7" borderId="0" xfId="0" applyFont="1" applyFill="1" applyBorder="1"/>
    <xf numFmtId="0" fontId="8" fillId="7" borderId="0" xfId="0" applyFont="1" applyFill="1" applyBorder="1"/>
    <xf numFmtId="2" fontId="3" fillId="7" borderId="0" xfId="0" applyNumberFormat="1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2" fontId="3" fillId="8" borderId="0" xfId="0" applyNumberFormat="1" applyFont="1" applyFill="1" applyAlignment="1">
      <alignment horizontal="center"/>
    </xf>
    <xf numFmtId="9" fontId="3" fillId="8" borderId="0" xfId="1" applyNumberFormat="1" applyFont="1" applyFill="1" applyAlignment="1">
      <alignment horizontal="center"/>
    </xf>
    <xf numFmtId="2" fontId="3" fillId="8" borderId="13" xfId="0" applyNumberFormat="1" applyFont="1" applyFill="1" applyBorder="1" applyAlignment="1">
      <alignment horizontal="center"/>
    </xf>
    <xf numFmtId="9" fontId="3" fillId="8" borderId="0" xfId="1" applyFont="1" applyFill="1" applyAlignment="1">
      <alignment horizontal="center"/>
    </xf>
    <xf numFmtId="165" fontId="3" fillId="8" borderId="13" xfId="1" applyNumberFormat="1" applyFont="1" applyFill="1" applyBorder="1" applyAlignment="1">
      <alignment horizontal="center"/>
    </xf>
    <xf numFmtId="165" fontId="3" fillId="8" borderId="0" xfId="1" applyNumberFormat="1" applyFont="1" applyFill="1" applyAlignment="1">
      <alignment horizontal="center"/>
    </xf>
    <xf numFmtId="166" fontId="3" fillId="8" borderId="0" xfId="1" applyNumberFormat="1" applyFont="1" applyFill="1" applyAlignment="1">
      <alignment horizontal="center"/>
    </xf>
    <xf numFmtId="164" fontId="3" fillId="8" borderId="0" xfId="1" applyNumberFormat="1" applyFont="1" applyFill="1" applyAlignment="1">
      <alignment horizontal="center"/>
    </xf>
    <xf numFmtId="2" fontId="3" fillId="8" borderId="14" xfId="0" applyNumberFormat="1" applyFont="1" applyFill="1" applyBorder="1" applyAlignment="1">
      <alignment horizontal="center"/>
    </xf>
    <xf numFmtId="0" fontId="3" fillId="8" borderId="0" xfId="0" applyNumberFormat="1" applyFont="1" applyFill="1" applyBorder="1" applyAlignment="1">
      <alignment horizontal="center"/>
    </xf>
    <xf numFmtId="11" fontId="3" fillId="8" borderId="0" xfId="0" applyNumberFormat="1" applyFont="1" applyFill="1" applyAlignment="1">
      <alignment horizontal="center"/>
    </xf>
    <xf numFmtId="11" fontId="3" fillId="8" borderId="0" xfId="0" applyNumberFormat="1" applyFont="1" applyFill="1" applyBorder="1" applyAlignment="1">
      <alignment horizontal="center"/>
    </xf>
    <xf numFmtId="167" fontId="3" fillId="8" borderId="15" xfId="1" applyNumberFormat="1" applyFont="1" applyFill="1" applyBorder="1" applyAlignment="1">
      <alignment horizontal="center"/>
    </xf>
    <xf numFmtId="167" fontId="3" fillId="8" borderId="0" xfId="1" applyNumberFormat="1" applyFont="1" applyFill="1" applyAlignment="1">
      <alignment horizontal="center"/>
    </xf>
    <xf numFmtId="10" fontId="3" fillId="8" borderId="15" xfId="1" applyNumberFormat="1" applyFont="1" applyFill="1" applyBorder="1" applyAlignment="1">
      <alignment horizontal="center"/>
    </xf>
    <xf numFmtId="0" fontId="0" fillId="8" borderId="0" xfId="0" applyFont="1" applyFill="1" applyBorder="1"/>
    <xf numFmtId="0" fontId="8" fillId="8" borderId="0" xfId="0" applyFont="1" applyFill="1" applyBorder="1"/>
    <xf numFmtId="2" fontId="3" fillId="8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9" borderId="0" xfId="0" applyNumberFormat="1" applyFont="1" applyFill="1" applyAlignment="1">
      <alignment horizontal="center"/>
    </xf>
    <xf numFmtId="9" fontId="3" fillId="9" borderId="0" xfId="1" applyNumberFormat="1" applyFont="1" applyFill="1" applyAlignment="1">
      <alignment horizontal="center"/>
    </xf>
    <xf numFmtId="2" fontId="3" fillId="9" borderId="13" xfId="0" applyNumberFormat="1" applyFont="1" applyFill="1" applyBorder="1" applyAlignment="1">
      <alignment horizontal="center"/>
    </xf>
    <xf numFmtId="9" fontId="3" fillId="9" borderId="0" xfId="1" applyFont="1" applyFill="1" applyAlignment="1">
      <alignment horizontal="center"/>
    </xf>
    <xf numFmtId="165" fontId="3" fillId="9" borderId="0" xfId="1" applyNumberFormat="1" applyFont="1" applyFill="1" applyAlignment="1">
      <alignment horizontal="center"/>
    </xf>
    <xf numFmtId="166" fontId="3" fillId="9" borderId="0" xfId="1" applyNumberFormat="1" applyFont="1" applyFill="1" applyAlignment="1">
      <alignment horizontal="center"/>
    </xf>
    <xf numFmtId="164" fontId="3" fillId="9" borderId="0" xfId="1" applyNumberFormat="1" applyFont="1" applyFill="1" applyAlignment="1">
      <alignment horizontal="center"/>
    </xf>
    <xf numFmtId="2" fontId="3" fillId="9" borderId="14" xfId="0" applyNumberFormat="1" applyFont="1" applyFill="1" applyBorder="1" applyAlignment="1">
      <alignment horizontal="center"/>
    </xf>
    <xf numFmtId="0" fontId="3" fillId="9" borderId="0" xfId="0" applyNumberFormat="1" applyFont="1" applyFill="1" applyBorder="1" applyAlignment="1">
      <alignment horizontal="center"/>
    </xf>
    <xf numFmtId="11" fontId="3" fillId="9" borderId="0" xfId="0" applyNumberFormat="1" applyFont="1" applyFill="1" applyAlignment="1">
      <alignment horizontal="center"/>
    </xf>
    <xf numFmtId="11" fontId="3" fillId="9" borderId="0" xfId="0" applyNumberFormat="1" applyFont="1" applyFill="1" applyBorder="1" applyAlignment="1">
      <alignment horizontal="center"/>
    </xf>
    <xf numFmtId="167" fontId="3" fillId="9" borderId="15" xfId="1" applyNumberFormat="1" applyFont="1" applyFill="1" applyBorder="1" applyAlignment="1">
      <alignment horizontal="center"/>
    </xf>
    <xf numFmtId="167" fontId="3" fillId="9" borderId="0" xfId="1" applyNumberFormat="1" applyFont="1" applyFill="1" applyAlignment="1">
      <alignment horizontal="center"/>
    </xf>
    <xf numFmtId="10" fontId="3" fillId="9" borderId="15" xfId="1" applyNumberFormat="1" applyFont="1" applyFill="1" applyBorder="1" applyAlignment="1">
      <alignment horizontal="center"/>
    </xf>
    <xf numFmtId="0" fontId="0" fillId="9" borderId="0" xfId="0" applyFont="1" applyFill="1" applyBorder="1"/>
    <xf numFmtId="0" fontId="8" fillId="9" borderId="0" xfId="0" applyFont="1" applyFill="1" applyBorder="1"/>
    <xf numFmtId="2" fontId="3" fillId="9" borderId="0" xfId="0" applyNumberFormat="1" applyFont="1" applyFill="1" applyBorder="1" applyAlignment="1">
      <alignment horizontal="center"/>
    </xf>
    <xf numFmtId="0" fontId="0" fillId="9" borderId="0" xfId="0" applyFill="1"/>
    <xf numFmtId="2" fontId="3" fillId="10" borderId="0" xfId="0" applyNumberFormat="1" applyFont="1" applyFill="1" applyAlignment="1">
      <alignment horizontal="center"/>
    </xf>
    <xf numFmtId="0" fontId="0" fillId="10" borderId="0" xfId="0" applyFill="1"/>
    <xf numFmtId="0" fontId="0" fillId="0" borderId="0" xfId="0" applyFill="1"/>
    <xf numFmtId="0" fontId="6" fillId="5" borderId="6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91DF-36DE-41DE-94FF-1EA9202FF341}">
  <dimension ref="A1:BG68"/>
  <sheetViews>
    <sheetView tabSelected="1" zoomScale="70" zoomScaleNormal="70" workbookViewId="0"/>
  </sheetViews>
  <sheetFormatPr defaultRowHeight="15" x14ac:dyDescent="0.25"/>
  <cols>
    <col min="1" max="1" width="27.42578125" bestFit="1" customWidth="1"/>
    <col min="2" max="2" width="11.85546875" customWidth="1"/>
    <col min="3" max="3" width="12.28515625" customWidth="1"/>
    <col min="4" max="4" width="13.140625" customWidth="1"/>
    <col min="16" max="17" width="10.85546875" bestFit="1" customWidth="1"/>
    <col min="23" max="23" width="11.140625" bestFit="1" customWidth="1"/>
    <col min="25" max="25" width="12" customWidth="1"/>
    <col min="29" max="29" width="11.85546875" bestFit="1" customWidth="1"/>
    <col min="34" max="34" width="11.85546875" bestFit="1" customWidth="1"/>
    <col min="39" max="39" width="11.85546875" bestFit="1" customWidth="1"/>
    <col min="42" max="46" width="9.140625" style="102"/>
    <col min="49" max="49" width="11.5703125" bestFit="1" customWidth="1"/>
  </cols>
  <sheetData>
    <row r="1" spans="1:59" x14ac:dyDescent="0.25">
      <c r="A1" t="s">
        <v>53</v>
      </c>
    </row>
    <row r="3" spans="1:59" s="1" customFormat="1" ht="18.75" x14ac:dyDescent="0.25">
      <c r="D3" s="2" t="s">
        <v>0</v>
      </c>
      <c r="E3" s="3" t="s">
        <v>1</v>
      </c>
      <c r="AP3" s="4"/>
      <c r="AQ3" s="4"/>
      <c r="AR3" s="4"/>
      <c r="AS3" s="4"/>
      <c r="AT3" s="4"/>
    </row>
    <row r="4" spans="1:59" s="5" customFormat="1" ht="20.100000000000001" customHeight="1" x14ac:dyDescent="0.25">
      <c r="D4" s="6"/>
      <c r="E4" s="106" t="s">
        <v>2</v>
      </c>
      <c r="F4" s="106"/>
      <c r="G4" s="106"/>
      <c r="H4" s="106"/>
      <c r="I4" s="106"/>
      <c r="J4" s="107"/>
      <c r="K4" s="108" t="s">
        <v>3</v>
      </c>
      <c r="L4" s="104"/>
      <c r="M4" s="104"/>
      <c r="N4" s="104"/>
      <c r="O4" s="109"/>
      <c r="P4" s="110" t="s">
        <v>4</v>
      </c>
      <c r="Q4" s="106"/>
      <c r="R4" s="106"/>
      <c r="S4" s="106"/>
      <c r="T4" s="106"/>
      <c r="U4" s="7" t="s">
        <v>5</v>
      </c>
      <c r="V4" s="108" t="s">
        <v>6</v>
      </c>
      <c r="W4" s="104"/>
      <c r="X4" s="104"/>
      <c r="Y4" s="104"/>
      <c r="Z4" s="105"/>
      <c r="AA4" s="103" t="s">
        <v>7</v>
      </c>
      <c r="AB4" s="104"/>
      <c r="AC4" s="104"/>
      <c r="AD4" s="104"/>
      <c r="AE4" s="105"/>
      <c r="AF4" s="103" t="s">
        <v>8</v>
      </c>
      <c r="AG4" s="104"/>
      <c r="AH4" s="104"/>
      <c r="AI4" s="104"/>
      <c r="AJ4" s="105"/>
      <c r="AK4" s="103" t="s">
        <v>9</v>
      </c>
      <c r="AL4" s="104"/>
      <c r="AM4" s="104"/>
      <c r="AN4" s="104"/>
      <c r="AO4" s="105"/>
      <c r="AP4" s="103" t="s">
        <v>10</v>
      </c>
      <c r="AQ4" s="104"/>
      <c r="AR4" s="104"/>
      <c r="AS4" s="104"/>
      <c r="AT4" s="104"/>
      <c r="AU4" s="104"/>
      <c r="AV4" s="104"/>
      <c r="AW4" s="105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s="18" customFormat="1" ht="158.25" thickBot="1" x14ac:dyDescent="0.3">
      <c r="A5" s="8" t="s">
        <v>51</v>
      </c>
      <c r="B5" s="8" t="s">
        <v>11</v>
      </c>
      <c r="C5" s="8" t="s">
        <v>11</v>
      </c>
      <c r="D5" s="8" t="s">
        <v>11</v>
      </c>
      <c r="E5" s="8" t="s">
        <v>12</v>
      </c>
      <c r="F5" s="8" t="s">
        <v>13</v>
      </c>
      <c r="G5" s="8" t="s">
        <v>52</v>
      </c>
      <c r="H5" s="8" t="s">
        <v>14</v>
      </c>
      <c r="I5" s="8" t="s">
        <v>15</v>
      </c>
      <c r="J5" s="8" t="s">
        <v>16</v>
      </c>
      <c r="K5" s="9" t="s">
        <v>17</v>
      </c>
      <c r="L5" s="8" t="s">
        <v>18</v>
      </c>
      <c r="M5" s="8" t="s">
        <v>19</v>
      </c>
      <c r="N5" s="10" t="s">
        <v>20</v>
      </c>
      <c r="O5" s="8" t="s">
        <v>21</v>
      </c>
      <c r="P5" s="11" t="s">
        <v>22</v>
      </c>
      <c r="Q5" s="12" t="s">
        <v>23</v>
      </c>
      <c r="R5" s="12" t="s">
        <v>24</v>
      </c>
      <c r="S5" s="12" t="s">
        <v>25</v>
      </c>
      <c r="T5" s="12" t="s">
        <v>26</v>
      </c>
      <c r="U5" s="13" t="s">
        <v>27</v>
      </c>
      <c r="V5" s="9" t="s">
        <v>28</v>
      </c>
      <c r="W5" s="8" t="s">
        <v>29</v>
      </c>
      <c r="X5" s="8" t="s">
        <v>30</v>
      </c>
      <c r="Y5" s="8" t="s">
        <v>31</v>
      </c>
      <c r="Z5" s="14" t="s">
        <v>32</v>
      </c>
      <c r="AA5" s="9" t="s">
        <v>28</v>
      </c>
      <c r="AB5" s="8" t="s">
        <v>29</v>
      </c>
      <c r="AC5" s="8" t="s">
        <v>33</v>
      </c>
      <c r="AD5" s="8" t="s">
        <v>34</v>
      </c>
      <c r="AE5" s="14" t="s">
        <v>32</v>
      </c>
      <c r="AF5" s="9" t="s">
        <v>28</v>
      </c>
      <c r="AG5" s="8" t="s">
        <v>29</v>
      </c>
      <c r="AH5" s="8" t="s">
        <v>35</v>
      </c>
      <c r="AI5" s="8" t="s">
        <v>36</v>
      </c>
      <c r="AJ5" s="14" t="s">
        <v>32</v>
      </c>
      <c r="AK5" s="9" t="s">
        <v>28</v>
      </c>
      <c r="AL5" s="8" t="s">
        <v>29</v>
      </c>
      <c r="AM5" s="8" t="s">
        <v>37</v>
      </c>
      <c r="AN5" s="8" t="s">
        <v>38</v>
      </c>
      <c r="AO5" s="14" t="s">
        <v>32</v>
      </c>
      <c r="AP5" s="15" t="s">
        <v>39</v>
      </c>
      <c r="AQ5" s="15" t="s">
        <v>40</v>
      </c>
      <c r="AR5" s="15" t="s">
        <v>41</v>
      </c>
      <c r="AS5" s="16" t="s">
        <v>28</v>
      </c>
      <c r="AT5" s="17" t="s">
        <v>29</v>
      </c>
      <c r="AU5" s="8" t="s">
        <v>42</v>
      </c>
      <c r="AV5" s="8" t="s">
        <v>43</v>
      </c>
      <c r="AW5" s="14" t="s">
        <v>32</v>
      </c>
    </row>
    <row r="6" spans="1:59" s="1" customFormat="1" ht="16.5" thickTop="1" x14ac:dyDescent="0.25">
      <c r="A6" s="1" t="s">
        <v>44</v>
      </c>
      <c r="B6" s="19">
        <v>-66.333150000000003</v>
      </c>
      <c r="C6" s="19">
        <v>-66.333150000000003</v>
      </c>
      <c r="D6" s="19"/>
      <c r="E6" s="19">
        <v>0.27337584413372812</v>
      </c>
      <c r="F6" s="19">
        <v>8.7579889366762274E-3</v>
      </c>
      <c r="G6" s="19"/>
      <c r="H6" s="19">
        <f>AVERAGE(E6:G6)</f>
        <v>0.14106691653520217</v>
      </c>
      <c r="I6" s="19">
        <f>STDEV(E6:G6)</f>
        <v>0.18711307983287526</v>
      </c>
      <c r="J6" s="20">
        <f>ABS(I6/H6)</f>
        <v>1.3264136229006085</v>
      </c>
      <c r="K6" s="21">
        <v>4.5</v>
      </c>
      <c r="L6" s="19">
        <f>((AK6-AF6)/(AA6-AF6))*AS6/V6</f>
        <v>0.12127576586737396</v>
      </c>
      <c r="M6" s="19">
        <f t="shared" ref="M6:M15" si="0">SUM(Y6,AD6,AI6,AN6,AV6)</f>
        <v>4.3435070598981405E-2</v>
      </c>
      <c r="N6" s="22">
        <f>SQRT(M6)</f>
        <v>0.20841082169355171</v>
      </c>
      <c r="O6" s="23">
        <f>N6/L6</f>
        <v>1.7184869557654894</v>
      </c>
      <c r="P6" s="24">
        <f t="shared" ref="P6:P63" si="1">SQRT(AL6^2+AG6^2)</f>
        <v>9.2750992352690213E-6</v>
      </c>
      <c r="Q6" s="25">
        <f>SQRT(AB6^2+AG6^2)</f>
        <v>1.0004568778768422E-5</v>
      </c>
      <c r="R6" s="26">
        <f t="shared" ref="R6:R63" si="2">((AK6-AF6)/(AA6-AF6))*SQRT((P6/(AK6-AF6))^2+(Q6/AA6-AF6)^2)</f>
        <v>2.6251966667127034E-4</v>
      </c>
      <c r="S6" s="27">
        <f t="shared" ref="S6:S15" si="3">ABS(H6*SQRT((R6/((AK6-AF6)/(AA6-AF6)))^2 +((AT6/AP6)^2)))</f>
        <v>0.19107220119650609</v>
      </c>
      <c r="T6" s="23">
        <f t="shared" ref="T6:T63" si="4">S6/H6</f>
        <v>1.3544791783183654</v>
      </c>
      <c r="U6" s="28">
        <f>(0.0000146/(AA6-AF6))*AP6/V6</f>
        <v>0.29283235114441242</v>
      </c>
      <c r="V6" s="29">
        <v>1</v>
      </c>
      <c r="W6" s="30">
        <v>0</v>
      </c>
      <c r="X6" s="29" t="str">
        <f t="shared" ref="X6:X63" si="5">IFERROR(((((AK6-AF6)/(AA6-AF6))*AP6/(V6+W6))-L6)/W6,"0")</f>
        <v>0</v>
      </c>
      <c r="Y6" s="31">
        <f>(W6*X6)^2</f>
        <v>0</v>
      </c>
      <c r="Z6" s="32">
        <f>Y6/$M6</f>
        <v>0</v>
      </c>
      <c r="AA6" s="33">
        <v>3.9E-2</v>
      </c>
      <c r="AB6" s="33">
        <v>1.0000000000000001E-5</v>
      </c>
      <c r="AC6" s="31">
        <f t="shared" ref="AC6:AC63" si="6">((((AK6-AF6)/((AA6+AB6)-AF6))*AP6/V6)-L6)/AB6</f>
        <v>1720.551449095145</v>
      </c>
      <c r="AD6" s="31">
        <f>(AB6*AC6)^2</f>
        <v>2.960297288983404E-4</v>
      </c>
      <c r="AE6" s="34">
        <f>AD6/$M6</f>
        <v>6.8154540746914911E-3</v>
      </c>
      <c r="AF6" s="33">
        <v>3.6688216086421198E-3</v>
      </c>
      <c r="AG6" s="33">
        <v>3.0231845644595198E-7</v>
      </c>
      <c r="AH6" s="31">
        <f t="shared" ref="AH6:AH63" si="7">((((AK6-(AF6+AG6))/(AA6-(AF6+AG6)))*AP6/V6)-L6)/AG6</f>
        <v>36988.276605574363</v>
      </c>
      <c r="AI6" s="31">
        <f t="shared" ref="AI6:AI63" si="8">(AG6*AH6)^2</f>
        <v>1.2504246211997988E-4</v>
      </c>
      <c r="AJ6" s="32">
        <f>AI6/$M6</f>
        <v>2.8788363963868462E-3</v>
      </c>
      <c r="AK6" s="33">
        <v>3.6757279457846201E-3</v>
      </c>
      <c r="AL6" s="33">
        <v>9.2701709463731096E-6</v>
      </c>
      <c r="AM6" s="31">
        <f t="shared" ref="AM6:AM63" si="9">(((((AK6+AL6)-AF6)/(AA6-AF6))*AP6/V6)-L6)/AL6</f>
        <v>21917.246781261772</v>
      </c>
      <c r="AN6" s="31">
        <f>(AL6*AM6)^2</f>
        <v>4.128074067662995E-2</v>
      </c>
      <c r="AO6" s="32">
        <f>AN6/$M6</f>
        <v>0.9504011414591329</v>
      </c>
      <c r="AP6" s="35">
        <v>708.63781075643749</v>
      </c>
      <c r="AQ6" s="35">
        <v>532.1981432374223</v>
      </c>
      <c r="AR6" s="36"/>
      <c r="AS6" s="37">
        <f>AVERAGE(AP6:AR6)</f>
        <v>620.41797699692984</v>
      </c>
      <c r="AT6" s="38">
        <f>STDEV(AP6:AR6)</f>
        <v>124.76168537299566</v>
      </c>
      <c r="AU6" s="31">
        <f t="shared" ref="AU6:AU15" si="10">((((AK6-AF6)/(AA6-AF6))*(AP6+AT6)/V6)-L6)/AT6</f>
        <v>3.3369549236451386E-4</v>
      </c>
      <c r="AV6" s="39">
        <f>(AT6*AU6)^2</f>
        <v>1.7332577313331362E-3</v>
      </c>
      <c r="AW6" s="32">
        <f>AV6/$M6</f>
        <v>3.9904568069788815E-2</v>
      </c>
    </row>
    <row r="7" spans="1:59" s="1" customFormat="1" ht="15.75" x14ac:dyDescent="0.25">
      <c r="A7" s="1" t="s">
        <v>44</v>
      </c>
      <c r="B7" s="19">
        <v>-64.504729999999995</v>
      </c>
      <c r="C7" s="19">
        <v>-63.99315</v>
      </c>
      <c r="D7" s="19"/>
      <c r="E7" s="19">
        <v>6.4304666939166602E-2</v>
      </c>
      <c r="F7" s="19">
        <v>5.5878991883949861E-2</v>
      </c>
      <c r="G7" s="19"/>
      <c r="H7" s="19">
        <f t="shared" ref="H7:H63" si="11">AVERAGE(E7:G7)</f>
        <v>6.0091829411558231E-2</v>
      </c>
      <c r="I7" s="19">
        <f t="shared" ref="I7:I15" si="12">STDEV(E7:G7)</f>
        <v>5.957851967618096E-3</v>
      </c>
      <c r="J7" s="20">
        <f t="shared" ref="J7:J63" si="13">ABS(I7/H7)</f>
        <v>9.914579113266514E-2</v>
      </c>
      <c r="K7" s="21">
        <v>4.5</v>
      </c>
      <c r="L7" s="19">
        <f t="shared" ref="L7:L63" si="14">((AK7-AF7)/(AA7-AF7))*AS7/V7</f>
        <v>5.8692726678685324E-2</v>
      </c>
      <c r="M7" s="19">
        <f t="shared" si="0"/>
        <v>2.9566339193630681E-3</v>
      </c>
      <c r="N7" s="22">
        <f t="shared" ref="N7:N63" si="15">SQRT(M7)</f>
        <v>5.437493833893578E-2</v>
      </c>
      <c r="O7" s="23">
        <f t="shared" ref="O7:O63" si="16">N7/L7</f>
        <v>0.92643401347858012</v>
      </c>
      <c r="P7" s="24">
        <f t="shared" si="1"/>
        <v>4.4330971004877089E-6</v>
      </c>
      <c r="Q7" s="25">
        <f t="shared" ref="Q7:Q63" si="17">SQRT(AB7^2+AG7^2)</f>
        <v>1.0434653243839381E-5</v>
      </c>
      <c r="R7" s="26">
        <f t="shared" si="2"/>
        <v>1.2546577706123999E-4</v>
      </c>
      <c r="S7" s="27">
        <f t="shared" si="3"/>
        <v>5.5185177653701331E-2</v>
      </c>
      <c r="T7" s="23">
        <f t="shared" si="4"/>
        <v>0.91834743914597583</v>
      </c>
      <c r="U7" s="28">
        <f t="shared" ref="U7:U63" si="18">(0.0000146/(AA7-AF7))*AP7/V7</f>
        <v>0.19519650705617547</v>
      </c>
      <c r="V7" s="29">
        <v>1</v>
      </c>
      <c r="W7" s="30">
        <v>0</v>
      </c>
      <c r="X7" s="29" t="str">
        <f t="shared" si="5"/>
        <v>0</v>
      </c>
      <c r="Y7" s="31">
        <f t="shared" ref="Y7:Y63" si="19">(W7*X7)^2</f>
        <v>0</v>
      </c>
      <c r="Z7" s="32">
        <f t="shared" ref="Z7:Z63" si="20">Y7/$M7</f>
        <v>0</v>
      </c>
      <c r="AA7" s="33">
        <v>3.9E-2</v>
      </c>
      <c r="AB7" s="33">
        <v>1.0000000000000001E-5</v>
      </c>
      <c r="AC7" s="31">
        <f t="shared" si="6"/>
        <v>663.64220193662959</v>
      </c>
      <c r="AD7" s="31">
        <f t="shared" ref="AD7:AD63" si="21">(AB7*AC7)^2</f>
        <v>4.4042097219129831E-5</v>
      </c>
      <c r="AE7" s="34">
        <f t="shared" ref="AE7:AE63" si="22">AD7/$M7</f>
        <v>1.4896026501859786E-2</v>
      </c>
      <c r="AF7" s="33">
        <v>3.6666339125635099E-3</v>
      </c>
      <c r="AG7" s="33">
        <v>2.9802664845895401E-6</v>
      </c>
      <c r="AH7" s="31">
        <f t="shared" si="7"/>
        <v>-11135.90988346727</v>
      </c>
      <c r="AI7" s="31">
        <f t="shared" si="8"/>
        <v>1.1014419501779134E-3</v>
      </c>
      <c r="AJ7" s="32">
        <f t="shared" ref="AJ7:AJ63" si="23">AI7/$M7</f>
        <v>0.3725324068578606</v>
      </c>
      <c r="AK7" s="33">
        <v>3.67152168197139E-3</v>
      </c>
      <c r="AL7" s="33">
        <v>3.2818229055183402E-6</v>
      </c>
      <c r="AM7" s="31">
        <f>(((((AK7+AL7)-AF7)/(AA7-AF7))*AS7/V7)-L7)/AL7</f>
        <v>12008.080124250771</v>
      </c>
      <c r="AN7" s="31">
        <f t="shared" ref="AN7:AN63" si="24">(AL7*AM7)^2</f>
        <v>1.5530213917940062E-3</v>
      </c>
      <c r="AO7" s="32">
        <f t="shared" ref="AO7:AO63" si="25">AN7/$M7</f>
        <v>0.52526671686448267</v>
      </c>
      <c r="AP7" s="35">
        <v>472.39381115100878</v>
      </c>
      <c r="AQ7" s="35">
        <v>376.17797092381772</v>
      </c>
      <c r="AR7" s="36"/>
      <c r="AS7" s="37">
        <f t="shared" ref="AS7:AS63" si="26">AVERAGE(AP7:AR7)</f>
        <v>424.28589103741325</v>
      </c>
      <c r="AT7" s="38">
        <f t="shared" ref="AT7:AT63" si="27">STDEV(AP7:AR7)</f>
        <v>68.034873082208648</v>
      </c>
      <c r="AU7" s="31">
        <f t="shared" si="10"/>
        <v>2.3614914810041822E-4</v>
      </c>
      <c r="AV7" s="39">
        <f t="shared" ref="AV7:AV63" si="28">(AT7*AU7)^2</f>
        <v>2.5812848017201857E-4</v>
      </c>
      <c r="AW7" s="32">
        <f t="shared" ref="AW7:AW63" si="29">AV7/$M7</f>
        <v>8.7304849775797E-2</v>
      </c>
    </row>
    <row r="8" spans="1:59" s="1" customFormat="1" ht="15.75" x14ac:dyDescent="0.25">
      <c r="A8" s="1" t="s">
        <v>44</v>
      </c>
      <c r="B8" s="19">
        <v>-63.00423</v>
      </c>
      <c r="C8" s="19">
        <v>-62.498800000000003</v>
      </c>
      <c r="D8" s="19"/>
      <c r="E8" s="19">
        <v>0.15299492710864632</v>
      </c>
      <c r="F8" s="19">
        <v>4.6406928615966431E-2</v>
      </c>
      <c r="G8" s="19"/>
      <c r="H8" s="19">
        <f t="shared" si="11"/>
        <v>9.9700927862306374E-2</v>
      </c>
      <c r="I8" s="19">
        <f t="shared" si="12"/>
        <v>7.5369096527275456E-2</v>
      </c>
      <c r="J8" s="20">
        <f t="shared" si="13"/>
        <v>0.75595180650038885</v>
      </c>
      <c r="K8" s="21">
        <v>4.5</v>
      </c>
      <c r="L8" s="19">
        <f t="shared" si="14"/>
        <v>9.5649296418486449E-2</v>
      </c>
      <c r="M8" s="19">
        <f t="shared" si="0"/>
        <v>1.2918838684138555E-2</v>
      </c>
      <c r="N8" s="22">
        <f t="shared" si="15"/>
        <v>0.11366106934275498</v>
      </c>
      <c r="O8" s="23">
        <f t="shared" si="16"/>
        <v>1.1883105636811286</v>
      </c>
      <c r="P8" s="24">
        <f t="shared" si="1"/>
        <v>8.4498661070365776E-6</v>
      </c>
      <c r="Q8" s="25">
        <f t="shared" si="17"/>
        <v>1.0338847787500333E-5</v>
      </c>
      <c r="R8" s="26">
        <f t="shared" si="2"/>
        <v>2.3915401916430436E-4</v>
      </c>
      <c r="S8" s="27">
        <f t="shared" si="3"/>
        <v>0.11380577856189314</v>
      </c>
      <c r="T8" s="23">
        <f t="shared" si="4"/>
        <v>1.1414716091616168</v>
      </c>
      <c r="U8" s="28">
        <f t="shared" si="18"/>
        <v>0.19333558473250315</v>
      </c>
      <c r="V8" s="29">
        <v>1</v>
      </c>
      <c r="W8" s="30">
        <v>0</v>
      </c>
      <c r="X8" s="29" t="str">
        <f t="shared" si="5"/>
        <v>0</v>
      </c>
      <c r="Y8" s="31">
        <f t="shared" si="19"/>
        <v>0</v>
      </c>
      <c r="Z8" s="32">
        <f t="shared" si="20"/>
        <v>0</v>
      </c>
      <c r="AA8" s="33">
        <v>3.9E-2</v>
      </c>
      <c r="AB8" s="33">
        <v>1.0000000000000001E-5</v>
      </c>
      <c r="AC8" s="31">
        <f t="shared" si="6"/>
        <v>239.59050548741504</v>
      </c>
      <c r="AD8" s="31">
        <f t="shared" si="21"/>
        <v>5.7403610319715069E-6</v>
      </c>
      <c r="AE8" s="34">
        <f t="shared" si="22"/>
        <v>4.4434032905909621E-4</v>
      </c>
      <c r="AF8" s="33">
        <v>3.6675238423345001E-3</v>
      </c>
      <c r="AG8" s="33">
        <v>2.6252187667126901E-6</v>
      </c>
      <c r="AH8" s="31">
        <f t="shared" si="7"/>
        <v>-12317.151424485623</v>
      </c>
      <c r="AI8" s="31">
        <f t="shared" si="8"/>
        <v>1.0455662630934636E-3</v>
      </c>
      <c r="AJ8" s="32">
        <f t="shared" si="23"/>
        <v>8.0933456068089549E-2</v>
      </c>
      <c r="AK8" s="33">
        <v>3.6749299547865501E-3</v>
      </c>
      <c r="AL8" s="33">
        <v>8.0317161088863803E-6</v>
      </c>
      <c r="AM8" s="31">
        <f t="shared" si="9"/>
        <v>13543.923800629787</v>
      </c>
      <c r="AN8" s="31">
        <f t="shared" si="24"/>
        <v>1.1833295293295283E-2</v>
      </c>
      <c r="AO8" s="32">
        <f t="shared" si="25"/>
        <v>0.91597206084970495</v>
      </c>
      <c r="AP8" s="35">
        <v>467.87842041023873</v>
      </c>
      <c r="AQ8" s="35">
        <v>444.7532759308562</v>
      </c>
      <c r="AR8" s="36"/>
      <c r="AS8" s="37">
        <f t="shared" si="26"/>
        <v>456.3158481705475</v>
      </c>
      <c r="AT8" s="38">
        <f t="shared" si="27"/>
        <v>16.351946477290038</v>
      </c>
      <c r="AU8" s="31">
        <f t="shared" si="10"/>
        <v>3.5783013714372054E-4</v>
      </c>
      <c r="AV8" s="39">
        <f t="shared" si="28"/>
        <v>3.4236766717836893E-5</v>
      </c>
      <c r="AW8" s="32">
        <f t="shared" si="29"/>
        <v>2.6501427531463789E-3</v>
      </c>
    </row>
    <row r="9" spans="1:59" s="1" customFormat="1" ht="15.75" x14ac:dyDescent="0.25">
      <c r="A9" s="1" t="s">
        <v>44</v>
      </c>
      <c r="B9" s="19">
        <v>-61.491930000000004</v>
      </c>
      <c r="C9" s="19">
        <v>-61.00638</v>
      </c>
      <c r="D9" s="19">
        <v>-60.000700000000002</v>
      </c>
      <c r="E9" s="19">
        <v>2.2754343949769044E-2</v>
      </c>
      <c r="F9" s="19">
        <v>0.24521550660509661</v>
      </c>
      <c r="G9" s="19">
        <v>0.17218284031614711</v>
      </c>
      <c r="H9" s="19">
        <f t="shared" si="11"/>
        <v>0.14671756362367092</v>
      </c>
      <c r="I9" s="19">
        <f t="shared" si="12"/>
        <v>0.11339577796487089</v>
      </c>
      <c r="J9" s="20">
        <f t="shared" si="13"/>
        <v>0.77288482145007487</v>
      </c>
      <c r="K9" s="21">
        <v>4.5</v>
      </c>
      <c r="L9" s="19">
        <f t="shared" si="14"/>
        <v>0.12658893040361829</v>
      </c>
      <c r="M9" s="19">
        <f t="shared" si="0"/>
        <v>1.1572320226276215E-2</v>
      </c>
      <c r="N9" s="22">
        <f t="shared" si="15"/>
        <v>0.10757471927119408</v>
      </c>
      <c r="O9" s="23">
        <f t="shared" si="16"/>
        <v>0.84979562532206421</v>
      </c>
      <c r="P9" s="24">
        <f t="shared" si="1"/>
        <v>1.3759127168382197E-5</v>
      </c>
      <c r="Q9" s="25">
        <f t="shared" si="17"/>
        <v>1.0073975247920862E-5</v>
      </c>
      <c r="R9" s="26">
        <f t="shared" si="2"/>
        <v>3.8941812453926713E-4</v>
      </c>
      <c r="S9" s="27">
        <f t="shared" si="3"/>
        <v>0.15457585024414294</v>
      </c>
      <c r="T9" s="23">
        <f t="shared" si="4"/>
        <v>1.0535606400923372</v>
      </c>
      <c r="U9" s="28">
        <f t="shared" si="18"/>
        <v>0.12538656714203503</v>
      </c>
      <c r="V9" s="29">
        <v>1</v>
      </c>
      <c r="W9" s="30">
        <v>0</v>
      </c>
      <c r="X9" s="29" t="str">
        <f t="shared" si="5"/>
        <v>0</v>
      </c>
      <c r="Y9" s="31">
        <f t="shared" si="19"/>
        <v>0</v>
      </c>
      <c r="Z9" s="32">
        <f t="shared" si="20"/>
        <v>0</v>
      </c>
      <c r="AA9" s="33">
        <v>3.9E-2</v>
      </c>
      <c r="AB9" s="33">
        <v>1.0000000000000001E-5</v>
      </c>
      <c r="AC9" s="31">
        <f t="shared" si="6"/>
        <v>-1387.8645578874859</v>
      </c>
      <c r="AD9" s="31">
        <f t="shared" si="21"/>
        <v>1.9261680310402268E-4</v>
      </c>
      <c r="AE9" s="34">
        <f t="shared" si="22"/>
        <v>1.6644613987319951E-2</v>
      </c>
      <c r="AF9" s="33">
        <v>3.6672841355395898E-3</v>
      </c>
      <c r="AG9" s="33">
        <v>1.21859644498175E-6</v>
      </c>
      <c r="AH9" s="31">
        <f t="shared" si="7"/>
        <v>-19948.090433742946</v>
      </c>
      <c r="AI9" s="31">
        <f t="shared" si="8"/>
        <v>5.9091153862034175E-4</v>
      </c>
      <c r="AJ9" s="32">
        <f t="shared" si="23"/>
        <v>5.1062494561688036E-2</v>
      </c>
      <c r="AK9" s="33">
        <v>3.6804118248248302E-3</v>
      </c>
      <c r="AL9" s="33">
        <v>1.3705057575216199E-5</v>
      </c>
      <c r="AM9" s="31">
        <f t="shared" si="9"/>
        <v>7577.7826413762377</v>
      </c>
      <c r="AN9" s="31">
        <f t="shared" si="24"/>
        <v>1.0785642389011476E-2</v>
      </c>
      <c r="AO9" s="32">
        <f t="shared" si="25"/>
        <v>0.93202073379558736</v>
      </c>
      <c r="AP9" s="35">
        <v>303.44164041435693</v>
      </c>
      <c r="AQ9" s="35">
        <v>355.59930730654105</v>
      </c>
      <c r="AR9" s="35">
        <v>363.0880680608247</v>
      </c>
      <c r="AS9" s="37">
        <f t="shared" si="26"/>
        <v>340.70967192724089</v>
      </c>
      <c r="AT9" s="38">
        <f t="shared" si="27"/>
        <v>32.491537575847481</v>
      </c>
      <c r="AU9" s="31">
        <f t="shared" si="10"/>
        <v>-5.4619816304403887E-5</v>
      </c>
      <c r="AV9" s="39">
        <f t="shared" si="28"/>
        <v>3.1494955403759437E-6</v>
      </c>
      <c r="AW9" s="32">
        <f t="shared" si="29"/>
        <v>2.7215765540471913E-4</v>
      </c>
    </row>
    <row r="10" spans="1:59" s="1" customFormat="1" ht="15.75" x14ac:dyDescent="0.25">
      <c r="A10" s="1" t="s">
        <v>44</v>
      </c>
      <c r="B10" s="19">
        <v>-58.997129999999999</v>
      </c>
      <c r="C10" s="19">
        <v>-58.997129999999999</v>
      </c>
      <c r="D10" s="19"/>
      <c r="E10" s="19">
        <v>0.54893656509736155</v>
      </c>
      <c r="F10" s="19">
        <v>0.13435747796175457</v>
      </c>
      <c r="G10" s="19"/>
      <c r="H10" s="19">
        <f t="shared" si="11"/>
        <v>0.34164702152955806</v>
      </c>
      <c r="I10" s="19">
        <f t="shared" si="12"/>
        <v>0.2931516838517163</v>
      </c>
      <c r="J10" s="20">
        <f t="shared" si="13"/>
        <v>0.85805426471822432</v>
      </c>
      <c r="K10" s="21">
        <v>4.5</v>
      </c>
      <c r="L10" s="19">
        <f t="shared" si="14"/>
        <v>0.36589281809748997</v>
      </c>
      <c r="M10" s="19">
        <f t="shared" si="0"/>
        <v>0.10707748588686249</v>
      </c>
      <c r="N10" s="22">
        <f t="shared" si="15"/>
        <v>0.32722696387501821</v>
      </c>
      <c r="O10" s="23">
        <f t="shared" si="16"/>
        <v>0.89432464287350544</v>
      </c>
      <c r="P10" s="24">
        <f t="shared" si="1"/>
        <v>1.3928162400654537E-5</v>
      </c>
      <c r="Q10" s="25">
        <f t="shared" si="17"/>
        <v>1.0914748629841545E-5</v>
      </c>
      <c r="R10" s="26">
        <f t="shared" si="2"/>
        <v>3.9418887912949616E-4</v>
      </c>
      <c r="S10" s="27">
        <f t="shared" si="3"/>
        <v>0.21940304312864264</v>
      </c>
      <c r="T10" s="23">
        <f t="shared" si="4"/>
        <v>0.64219217292272135</v>
      </c>
      <c r="U10" s="28">
        <f t="shared" si="18"/>
        <v>0.27045178601043296</v>
      </c>
      <c r="V10" s="29">
        <v>1</v>
      </c>
      <c r="W10" s="30">
        <v>0</v>
      </c>
      <c r="X10" s="29" t="str">
        <f t="shared" si="5"/>
        <v>0</v>
      </c>
      <c r="Y10" s="31">
        <f t="shared" si="19"/>
        <v>0</v>
      </c>
      <c r="Z10" s="32">
        <f t="shared" si="20"/>
        <v>0</v>
      </c>
      <c r="AA10" s="33">
        <v>3.9E-2</v>
      </c>
      <c r="AB10" s="33">
        <v>1.0000000000000001E-5</v>
      </c>
      <c r="AC10" s="31">
        <f t="shared" si="6"/>
        <v>5156.3270961322623</v>
      </c>
      <c r="AD10" s="31">
        <f t="shared" si="21"/>
        <v>2.6587709122307774E-3</v>
      </c>
      <c r="AE10" s="34">
        <f t="shared" si="22"/>
        <v>2.4830344961965404E-2</v>
      </c>
      <c r="AF10" s="33">
        <v>3.6657420734819402E-3</v>
      </c>
      <c r="AG10" s="33">
        <v>4.3739841852283699E-6</v>
      </c>
      <c r="AH10" s="31">
        <f t="shared" si="7"/>
        <v>-6698.930525375421</v>
      </c>
      <c r="AI10" s="31">
        <f t="shared" si="8"/>
        <v>8.585495489424437E-4</v>
      </c>
      <c r="AJ10" s="32">
        <f t="shared" si="23"/>
        <v>8.0180211725327834E-3</v>
      </c>
      <c r="AK10" s="33">
        <v>3.6882842940570799E-3</v>
      </c>
      <c r="AL10" s="33">
        <v>1.32235384903731E-5</v>
      </c>
      <c r="AM10" s="31">
        <f t="shared" si="9"/>
        <v>22432.384370566386</v>
      </c>
      <c r="AN10" s="31">
        <f t="shared" si="24"/>
        <v>8.7992618765681943E-2</v>
      </c>
      <c r="AO10" s="32">
        <f t="shared" si="25"/>
        <v>0.82176582721277647</v>
      </c>
      <c r="AP10" s="35">
        <v>654.53514819041823</v>
      </c>
      <c r="AQ10" s="35">
        <v>492.51699470053433</v>
      </c>
      <c r="AR10" s="40"/>
      <c r="AS10" s="37">
        <f t="shared" si="26"/>
        <v>573.5260714454763</v>
      </c>
      <c r="AT10" s="38">
        <f t="shared" si="27"/>
        <v>114.56413500801953</v>
      </c>
      <c r="AU10" s="31">
        <f t="shared" si="10"/>
        <v>1.0890840749182269E-3</v>
      </c>
      <c r="AV10" s="39">
        <f t="shared" si="28"/>
        <v>1.556754666000733E-2</v>
      </c>
      <c r="AW10" s="32">
        <f t="shared" si="29"/>
        <v>0.14538580665272546</v>
      </c>
    </row>
    <row r="11" spans="1:59" s="1" customFormat="1" ht="15.75" x14ac:dyDescent="0.25">
      <c r="A11" s="1" t="s">
        <v>44</v>
      </c>
      <c r="B11" s="19">
        <v>-57.998930000000001</v>
      </c>
      <c r="C11" s="19">
        <v>-57.506050000000002</v>
      </c>
      <c r="D11" s="19">
        <v>-57.008650000000003</v>
      </c>
      <c r="E11" s="19">
        <v>0.17105287262916435</v>
      </c>
      <c r="F11" s="19">
        <v>7.8818586527735629E-2</v>
      </c>
      <c r="G11" s="19">
        <v>1.7914995455288924E-2</v>
      </c>
      <c r="H11" s="19">
        <f t="shared" si="11"/>
        <v>8.9262151537396306E-2</v>
      </c>
      <c r="I11" s="19">
        <f t="shared" si="12"/>
        <v>7.7101254165632682E-2</v>
      </c>
      <c r="J11" s="20">
        <f t="shared" si="13"/>
        <v>0.8637619958480518</v>
      </c>
      <c r="K11" s="21">
        <v>4.5</v>
      </c>
      <c r="L11" s="19">
        <f t="shared" si="14"/>
        <v>0.14936854667111282</v>
      </c>
      <c r="M11" s="19">
        <f t="shared" si="0"/>
        <v>1.619042285604522E-3</v>
      </c>
      <c r="N11" s="22">
        <f t="shared" si="15"/>
        <v>4.0237324533379727E-2</v>
      </c>
      <c r="O11" s="23">
        <f t="shared" si="16"/>
        <v>0.26938284819746083</v>
      </c>
      <c r="P11" s="24">
        <f t="shared" si="1"/>
        <v>6.8414918168665958E-7</v>
      </c>
      <c r="Q11" s="25">
        <f t="shared" si="17"/>
        <v>1.0003720557814002E-5</v>
      </c>
      <c r="R11" s="26">
        <f t="shared" si="2"/>
        <v>1.9387884615681162E-5</v>
      </c>
      <c r="S11" s="27">
        <f t="shared" si="3"/>
        <v>1.7595895283737159E-2</v>
      </c>
      <c r="T11" s="23">
        <f t="shared" si="4"/>
        <v>0.19712604929050329</v>
      </c>
      <c r="U11" s="28">
        <f t="shared" si="18"/>
        <v>0.22810887987824521</v>
      </c>
      <c r="V11" s="29">
        <v>1</v>
      </c>
      <c r="W11" s="30">
        <v>0</v>
      </c>
      <c r="X11" s="29" t="str">
        <f t="shared" si="5"/>
        <v>0</v>
      </c>
      <c r="Y11" s="31">
        <f t="shared" si="19"/>
        <v>0</v>
      </c>
      <c r="Z11" s="32">
        <f t="shared" si="20"/>
        <v>0</v>
      </c>
      <c r="AA11" s="33">
        <v>3.9E-2</v>
      </c>
      <c r="AB11" s="33">
        <v>1.0000000000000001E-5</v>
      </c>
      <c r="AC11" s="31">
        <f t="shared" si="6"/>
        <v>689.52089725295696</v>
      </c>
      <c r="AD11" s="31">
        <f t="shared" si="21"/>
        <v>4.7543906774852283E-5</v>
      </c>
      <c r="AE11" s="34">
        <f t="shared" si="22"/>
        <v>2.9365450919708512E-2</v>
      </c>
      <c r="AF11" s="33">
        <v>3.66864204194439E-3</v>
      </c>
      <c r="AG11" s="33">
        <v>2.7280945517057602E-7</v>
      </c>
      <c r="AH11" s="31">
        <f t="shared" si="7"/>
        <v>9817.3449815301519</v>
      </c>
      <c r="AI11" s="31">
        <f t="shared" si="8"/>
        <v>7.1731009228285352E-6</v>
      </c>
      <c r="AJ11" s="32">
        <f t="shared" si="23"/>
        <v>4.4304592823838597E-3</v>
      </c>
      <c r="AK11" s="33">
        <v>3.6786464598493299E-3</v>
      </c>
      <c r="AL11" s="33">
        <v>6.2740346187446197E-7</v>
      </c>
      <c r="AM11" s="31">
        <f t="shared" si="9"/>
        <v>26684.461304631681</v>
      </c>
      <c r="AN11" s="31">
        <f t="shared" si="24"/>
        <v>2.8029199915761976E-4</v>
      </c>
      <c r="AO11" s="32">
        <f t="shared" si="25"/>
        <v>0.17312209918776991</v>
      </c>
      <c r="AP11" s="35">
        <v>552.01345810886232</v>
      </c>
      <c r="AQ11" s="35">
        <v>615.06238967881325</v>
      </c>
      <c r="AR11" s="41">
        <v>415.44308742367411</v>
      </c>
      <c r="AS11" s="37">
        <f t="shared" si="26"/>
        <v>527.50631173711656</v>
      </c>
      <c r="AT11" s="38">
        <f t="shared" si="27"/>
        <v>102.04124962813651</v>
      </c>
      <c r="AU11" s="31">
        <f t="shared" si="10"/>
        <v>3.5116592771627144E-4</v>
      </c>
      <c r="AV11" s="39">
        <f t="shared" si="28"/>
        <v>1.2840332787492214E-3</v>
      </c>
      <c r="AW11" s="32">
        <f t="shared" si="29"/>
        <v>0.79308199061013762</v>
      </c>
    </row>
    <row r="12" spans="1:59" s="1" customFormat="1" ht="15.75" x14ac:dyDescent="0.25">
      <c r="A12" s="1" t="s">
        <v>44</v>
      </c>
      <c r="B12" s="19">
        <v>-55.986269999999998</v>
      </c>
      <c r="C12" s="19">
        <v>-55.986269999999998</v>
      </c>
      <c r="D12" s="19"/>
      <c r="E12" s="19">
        <v>0.3074854170169336</v>
      </c>
      <c r="F12" s="19">
        <v>0.38296377939944803</v>
      </c>
      <c r="G12" s="19"/>
      <c r="H12" s="19">
        <f t="shared" si="11"/>
        <v>0.34522459820819085</v>
      </c>
      <c r="I12" s="19">
        <f t="shared" si="12"/>
        <v>5.3371261873531209E-2</v>
      </c>
      <c r="J12" s="20">
        <f t="shared" si="13"/>
        <v>0.15459866461006114</v>
      </c>
      <c r="K12" s="21">
        <v>4.5</v>
      </c>
      <c r="L12" s="19">
        <f t="shared" si="14"/>
        <v>2.987805551339346E-2</v>
      </c>
      <c r="M12" s="19">
        <f t="shared" si="0"/>
        <v>3.1258873043118252E-3</v>
      </c>
      <c r="N12" s="22">
        <f t="shared" si="15"/>
        <v>5.5909635165254164E-2</v>
      </c>
      <c r="O12" s="23">
        <f t="shared" si="16"/>
        <v>1.871260836910605</v>
      </c>
      <c r="P12" s="24">
        <f t="shared" si="1"/>
        <v>3.6366777521012315E-6</v>
      </c>
      <c r="Q12" s="25">
        <f t="shared" si="17"/>
        <v>1.0558184143642528E-5</v>
      </c>
      <c r="R12" s="26">
        <f t="shared" si="2"/>
        <v>1.0294068264097638E-4</v>
      </c>
      <c r="S12" s="27">
        <f t="shared" si="3"/>
        <v>0.44805733349443377</v>
      </c>
      <c r="T12" s="23">
        <f t="shared" si="4"/>
        <v>1.2978719819502222</v>
      </c>
      <c r="U12" s="28">
        <f t="shared" si="18"/>
        <v>0.20559368965992236</v>
      </c>
      <c r="V12" s="29">
        <v>1</v>
      </c>
      <c r="W12" s="30">
        <v>0</v>
      </c>
      <c r="X12" s="29" t="str">
        <f t="shared" si="5"/>
        <v>0</v>
      </c>
      <c r="Y12" s="31">
        <f t="shared" si="19"/>
        <v>0</v>
      </c>
      <c r="Z12" s="32">
        <f t="shared" si="20"/>
        <v>0</v>
      </c>
      <c r="AA12" s="33">
        <v>3.9E-2</v>
      </c>
      <c r="AB12" s="33">
        <v>1.0000000000000001E-5</v>
      </c>
      <c r="AC12" s="31">
        <f t="shared" si="6"/>
        <v>1152.0521633654473</v>
      </c>
      <c r="AD12" s="31">
        <f t="shared" si="21"/>
        <v>1.3272241871150074E-4</v>
      </c>
      <c r="AE12" s="34">
        <f t="shared" si="22"/>
        <v>4.2459118256894433E-2</v>
      </c>
      <c r="AF12" s="33">
        <v>3.6719701748238699E-3</v>
      </c>
      <c r="AG12" s="33">
        <v>3.3875141934853201E-6</v>
      </c>
      <c r="AH12" s="31">
        <f t="shared" si="7"/>
        <v>-10677.600662285377</v>
      </c>
      <c r="AI12" s="31">
        <f t="shared" si="8"/>
        <v>1.308306791666872E-3</v>
      </c>
      <c r="AJ12" s="32">
        <f t="shared" si="23"/>
        <v>0.41853933437146101</v>
      </c>
      <c r="AK12" s="33">
        <v>3.6749108794489598E-3</v>
      </c>
      <c r="AL12" s="33">
        <v>1.3229409138595601E-6</v>
      </c>
      <c r="AM12" s="31">
        <f t="shared" si="9"/>
        <v>22798.883550796767</v>
      </c>
      <c r="AN12" s="31">
        <f t="shared" si="24"/>
        <v>9.0972065713209075E-4</v>
      </c>
      <c r="AO12" s="32">
        <f t="shared" si="25"/>
        <v>0.29102797656116042</v>
      </c>
      <c r="AP12" s="41">
        <v>497.48082192970838</v>
      </c>
      <c r="AQ12" s="41">
        <v>220.3966740212164</v>
      </c>
      <c r="AR12" s="36"/>
      <c r="AS12" s="37">
        <f t="shared" si="26"/>
        <v>358.93874797546238</v>
      </c>
      <c r="AT12" s="38">
        <f t="shared" si="27"/>
        <v>195.92807994539112</v>
      </c>
      <c r="AU12" s="31">
        <f t="shared" si="10"/>
        <v>1.4209954055745705E-4</v>
      </c>
      <c r="AV12" s="39">
        <f t="shared" si="28"/>
        <v>7.7513743680136186E-4</v>
      </c>
      <c r="AW12" s="32">
        <f t="shared" si="29"/>
        <v>0.24797357081048416</v>
      </c>
    </row>
    <row r="13" spans="1:59" s="1" customFormat="1" ht="15.75" x14ac:dyDescent="0.25">
      <c r="A13" s="1" t="s">
        <v>44</v>
      </c>
      <c r="B13" s="19">
        <v>-55.500979999999998</v>
      </c>
      <c r="C13" s="19">
        <v>-54.498100000000001</v>
      </c>
      <c r="D13" s="19"/>
      <c r="E13" s="19">
        <v>0.20645766932881465</v>
      </c>
      <c r="F13" s="19">
        <v>0.57589242400303564</v>
      </c>
      <c r="G13" s="19"/>
      <c r="H13" s="19">
        <f t="shared" si="11"/>
        <v>0.39117504666592517</v>
      </c>
      <c r="I13" s="19">
        <f t="shared" si="12"/>
        <v>0.26122982023613012</v>
      </c>
      <c r="J13" s="20">
        <f t="shared" si="13"/>
        <v>0.66780798638014338</v>
      </c>
      <c r="K13" s="21">
        <v>4.5</v>
      </c>
      <c r="L13" s="19">
        <f t="shared" si="14"/>
        <v>0.62137314390236709</v>
      </c>
      <c r="M13" s="19">
        <f t="shared" si="0"/>
        <v>0.2231977372857574</v>
      </c>
      <c r="N13" s="22">
        <f t="shared" si="15"/>
        <v>0.472438077726338</v>
      </c>
      <c r="O13" s="23">
        <f t="shared" si="16"/>
        <v>0.76031299769300875</v>
      </c>
      <c r="P13" s="24">
        <f t="shared" si="1"/>
        <v>3.0366255580743876E-5</v>
      </c>
      <c r="Q13" s="25">
        <f t="shared" si="17"/>
        <v>1.0449049206501988E-5</v>
      </c>
      <c r="R13" s="26">
        <f t="shared" si="2"/>
        <v>8.5956200425343855E-4</v>
      </c>
      <c r="S13" s="27">
        <f t="shared" si="3"/>
        <v>0.29369870209017651</v>
      </c>
      <c r="T13" s="23">
        <f t="shared" si="4"/>
        <v>0.75081144514057852</v>
      </c>
      <c r="U13" s="28">
        <f t="shared" si="18"/>
        <v>0.22557251174413073</v>
      </c>
      <c r="V13" s="29">
        <v>1</v>
      </c>
      <c r="W13" s="30">
        <v>0</v>
      </c>
      <c r="X13" s="29" t="str">
        <f t="shared" si="5"/>
        <v>0</v>
      </c>
      <c r="Y13" s="31">
        <f t="shared" si="19"/>
        <v>0</v>
      </c>
      <c r="Z13" s="32">
        <f t="shared" si="20"/>
        <v>0</v>
      </c>
      <c r="AA13" s="33">
        <v>3.9E-2</v>
      </c>
      <c r="AB13" s="33">
        <v>1.0000000000000001E-5</v>
      </c>
      <c r="AC13" s="31">
        <f t="shared" si="6"/>
        <v>336.78685623752534</v>
      </c>
      <c r="AD13" s="31">
        <f t="shared" si="21"/>
        <v>1.1342538653435557E-5</v>
      </c>
      <c r="AE13" s="34">
        <f t="shared" si="22"/>
        <v>5.0818340684672083E-5</v>
      </c>
      <c r="AF13" s="33">
        <v>3.67204508557682E-3</v>
      </c>
      <c r="AG13" s="33">
        <v>3.03028535288342E-6</v>
      </c>
      <c r="AH13" s="31">
        <f t="shared" si="7"/>
        <v>-14264.046052613206</v>
      </c>
      <c r="AI13" s="31">
        <f t="shared" si="8"/>
        <v>1.8683253992225416E-3</v>
      </c>
      <c r="AJ13" s="32">
        <f t="shared" si="23"/>
        <v>8.370718368128199E-3</v>
      </c>
      <c r="AK13" s="33">
        <v>3.7124923926598699E-3</v>
      </c>
      <c r="AL13" s="33">
        <v>3.0214679357477201E-5</v>
      </c>
      <c r="AM13" s="31">
        <f t="shared" si="9"/>
        <v>15567.489481981189</v>
      </c>
      <c r="AN13" s="31">
        <f t="shared" si="24"/>
        <v>0.2212448353841856</v>
      </c>
      <c r="AO13" s="32">
        <f t="shared" si="25"/>
        <v>0.99125035080856794</v>
      </c>
      <c r="AP13" s="41">
        <v>545.82298115272897</v>
      </c>
      <c r="AQ13" s="41">
        <v>539.63085970460315</v>
      </c>
      <c r="AR13" s="36"/>
      <c r="AS13" s="37">
        <f t="shared" si="26"/>
        <v>542.72692042866606</v>
      </c>
      <c r="AT13" s="38">
        <f t="shared" si="27"/>
        <v>4.3784910659004304</v>
      </c>
      <c r="AU13" s="31">
        <f t="shared" si="10"/>
        <v>1.9544825724972848E-3</v>
      </c>
      <c r="AV13" s="39">
        <f t="shared" si="28"/>
        <v>7.3233963695816163E-5</v>
      </c>
      <c r="AW13" s="32">
        <f t="shared" si="29"/>
        <v>3.2811248261919247E-4</v>
      </c>
    </row>
    <row r="14" spans="1:59" s="1" customFormat="1" ht="15.75" x14ac:dyDescent="0.25">
      <c r="A14" s="1" t="s">
        <v>44</v>
      </c>
      <c r="B14" s="19">
        <v>-53.991019999999999</v>
      </c>
      <c r="C14" s="19">
        <v>-53.003579999999999</v>
      </c>
      <c r="D14" s="19"/>
      <c r="E14" s="19">
        <v>0.32564567725716626</v>
      </c>
      <c r="F14" s="19">
        <v>0.4861501810308772</v>
      </c>
      <c r="G14" s="19"/>
      <c r="H14" s="19">
        <f t="shared" si="11"/>
        <v>0.40589792914402173</v>
      </c>
      <c r="I14" s="19">
        <f t="shared" si="12"/>
        <v>0.11349382302937287</v>
      </c>
      <c r="J14" s="20">
        <f t="shared" si="13"/>
        <v>0.27961173211382095</v>
      </c>
      <c r="K14" s="21">
        <v>4.5</v>
      </c>
      <c r="L14" s="19">
        <f t="shared" si="14"/>
        <v>0.37945296926002708</v>
      </c>
      <c r="M14" s="19">
        <f t="shared" si="0"/>
        <v>3.0787794292255494E-2</v>
      </c>
      <c r="N14" s="22">
        <f t="shared" si="15"/>
        <v>0.17546451006472932</v>
      </c>
      <c r="O14" s="23">
        <f t="shared" si="16"/>
        <v>0.46241438143679159</v>
      </c>
      <c r="P14" s="24">
        <f t="shared" si="1"/>
        <v>1.194152082226019E-5</v>
      </c>
      <c r="Q14" s="25">
        <f t="shared" si="17"/>
        <v>1.2327708466724794E-5</v>
      </c>
      <c r="R14" s="26">
        <f t="shared" si="2"/>
        <v>3.3796073851078356E-4</v>
      </c>
      <c r="S14" s="27">
        <f t="shared" si="3"/>
        <v>0.19630036951962265</v>
      </c>
      <c r="T14" s="23">
        <f t="shared" si="4"/>
        <v>0.48362003209425308</v>
      </c>
      <c r="U14" s="28">
        <f t="shared" si="18"/>
        <v>0.21580217132880666</v>
      </c>
      <c r="V14" s="29">
        <v>1</v>
      </c>
      <c r="W14" s="30">
        <v>0</v>
      </c>
      <c r="X14" s="29" t="str">
        <f t="shared" si="5"/>
        <v>0</v>
      </c>
      <c r="Y14" s="31">
        <f t="shared" si="19"/>
        <v>0</v>
      </c>
      <c r="Z14" s="32">
        <f t="shared" si="20"/>
        <v>0</v>
      </c>
      <c r="AA14" s="33">
        <v>3.9E-2</v>
      </c>
      <c r="AB14" s="33">
        <v>1.0000000000000001E-5</v>
      </c>
      <c r="AC14" s="31">
        <f t="shared" si="6"/>
        <v>-1271.7770704811892</v>
      </c>
      <c r="AD14" s="31">
        <f t="shared" si="21"/>
        <v>1.6174169170017158E-4</v>
      </c>
      <c r="AE14" s="34">
        <f t="shared" si="22"/>
        <v>5.2534355064486329E-3</v>
      </c>
      <c r="AF14" s="33">
        <v>3.66509651430969E-3</v>
      </c>
      <c r="AG14" s="33">
        <v>7.20918830663745E-6</v>
      </c>
      <c r="AH14" s="31">
        <f t="shared" si="7"/>
        <v>-16523.312136175089</v>
      </c>
      <c r="AI14" s="31">
        <f t="shared" si="8"/>
        <v>1.4189495456673288E-2</v>
      </c>
      <c r="AJ14" s="32">
        <f t="shared" si="23"/>
        <v>0.46088054642623683</v>
      </c>
      <c r="AK14" s="33">
        <v>3.6899148429488699E-3</v>
      </c>
      <c r="AL14" s="33">
        <v>9.5198489225362999E-6</v>
      </c>
      <c r="AM14" s="31">
        <f t="shared" si="9"/>
        <v>13455.951467026634</v>
      </c>
      <c r="AN14" s="31">
        <f t="shared" si="24"/>
        <v>1.640925774612444E-2</v>
      </c>
      <c r="AO14" s="32">
        <f t="shared" si="25"/>
        <v>0.53297932259642589</v>
      </c>
      <c r="AP14" s="41">
        <v>522.28417095245118</v>
      </c>
      <c r="AQ14" s="41">
        <v>558.2022905730031</v>
      </c>
      <c r="AR14" s="36"/>
      <c r="AS14" s="37">
        <f t="shared" si="26"/>
        <v>540.24323076272708</v>
      </c>
      <c r="AT14" s="38">
        <f t="shared" si="27"/>
        <v>25.397945951161848</v>
      </c>
      <c r="AU14" s="31">
        <f t="shared" si="10"/>
        <v>2.0572067399712645E-4</v>
      </c>
      <c r="AV14" s="39">
        <f t="shared" si="28"/>
        <v>2.7299397757595406E-5</v>
      </c>
      <c r="AW14" s="32">
        <f t="shared" si="29"/>
        <v>8.8669547088868347E-4</v>
      </c>
    </row>
    <row r="15" spans="1:59" s="1" customFormat="1" ht="15.75" x14ac:dyDescent="0.25">
      <c r="A15" s="1" t="s">
        <v>44</v>
      </c>
      <c r="B15" s="19">
        <v>-52.502749999999999</v>
      </c>
      <c r="C15" s="19">
        <v>-52.002800000000001</v>
      </c>
      <c r="D15" s="19"/>
      <c r="E15" s="19">
        <v>0.6315702900205814</v>
      </c>
      <c r="F15" s="19">
        <v>0.64974115908825825</v>
      </c>
      <c r="G15" s="19"/>
      <c r="H15" s="19">
        <f t="shared" si="11"/>
        <v>0.64065572455441977</v>
      </c>
      <c r="I15" s="19">
        <f t="shared" si="12"/>
        <v>1.2848744737807173E-2</v>
      </c>
      <c r="J15" s="20">
        <f t="shared" si="13"/>
        <v>2.005561527877326E-2</v>
      </c>
      <c r="K15" s="21">
        <v>4.5</v>
      </c>
      <c r="L15" s="19">
        <f t="shared" si="14"/>
        <v>0.46629518264589498</v>
      </c>
      <c r="M15" s="19">
        <f t="shared" si="0"/>
        <v>1.189939404375244E-2</v>
      </c>
      <c r="N15" s="22">
        <f t="shared" si="15"/>
        <v>0.1090843437150925</v>
      </c>
      <c r="O15" s="23">
        <f t="shared" si="16"/>
        <v>0.23393838876077616</v>
      </c>
      <c r="P15" s="24">
        <f t="shared" si="1"/>
        <v>4.2490553297850815E-6</v>
      </c>
      <c r="Q15" s="25">
        <f t="shared" si="17"/>
        <v>1.0459220444946278E-5</v>
      </c>
      <c r="R15" s="26">
        <f t="shared" si="2"/>
        <v>1.2027782719215032E-4</v>
      </c>
      <c r="S15" s="27">
        <f t="shared" si="3"/>
        <v>0.14616031807518928</v>
      </c>
      <c r="T15" s="23">
        <f t="shared" si="4"/>
        <v>0.22814174988734354</v>
      </c>
      <c r="U15" s="28">
        <f t="shared" si="18"/>
        <v>0.23882463501657675</v>
      </c>
      <c r="V15" s="29">
        <v>1</v>
      </c>
      <c r="W15" s="30">
        <v>0</v>
      </c>
      <c r="X15" s="29" t="str">
        <f t="shared" si="5"/>
        <v>0</v>
      </c>
      <c r="Y15" s="31">
        <f t="shared" si="19"/>
        <v>0</v>
      </c>
      <c r="Z15" s="32">
        <f t="shared" si="20"/>
        <v>0</v>
      </c>
      <c r="AA15" s="33">
        <v>3.9E-2</v>
      </c>
      <c r="AB15" s="33">
        <v>1.0000000000000001E-5</v>
      </c>
      <c r="AC15" s="31">
        <f t="shared" si="6"/>
        <v>-4668.3560988113213</v>
      </c>
      <c r="AD15" s="31">
        <f t="shared" si="21"/>
        <v>2.1793548665308862E-3</v>
      </c>
      <c r="AE15" s="34">
        <f t="shared" si="22"/>
        <v>0.18314839045733736</v>
      </c>
      <c r="AF15" s="33">
        <v>3.6655616155074999E-3</v>
      </c>
      <c r="AG15" s="33">
        <v>3.06517410859191E-6</v>
      </c>
      <c r="AH15" s="31">
        <f t="shared" si="7"/>
        <v>-31538.960908761597</v>
      </c>
      <c r="AI15" s="31">
        <f t="shared" si="8"/>
        <v>9.3455541571228016E-3</v>
      </c>
      <c r="AJ15" s="32">
        <f t="shared" si="23"/>
        <v>0.78538067760093333</v>
      </c>
      <c r="AK15" s="33">
        <v>3.69122087586162E-3</v>
      </c>
      <c r="AL15" s="33">
        <v>2.94264827656871E-6</v>
      </c>
      <c r="AM15" s="31">
        <f t="shared" si="9"/>
        <v>533.73604636075845</v>
      </c>
      <c r="AN15" s="31">
        <f t="shared" si="24"/>
        <v>2.4667763718283268E-6</v>
      </c>
      <c r="AO15" s="32">
        <f t="shared" si="25"/>
        <v>2.0730268808296696E-4</v>
      </c>
      <c r="AP15" s="41">
        <v>577.99550347206446</v>
      </c>
      <c r="AQ15" s="41">
        <v>706.24092211464904</v>
      </c>
      <c r="AR15" s="36"/>
      <c r="AS15" s="37">
        <f t="shared" si="26"/>
        <v>642.11821279335675</v>
      </c>
      <c r="AT15" s="38">
        <f t="shared" si="27"/>
        <v>90.683205178279238</v>
      </c>
      <c r="AU15" s="31">
        <f t="shared" si="10"/>
        <v>2.1269400904894479E-4</v>
      </c>
      <c r="AV15" s="39">
        <f t="shared" si="28"/>
        <v>3.7201824372692336E-4</v>
      </c>
      <c r="AW15" s="32">
        <f t="shared" si="29"/>
        <v>3.1263629253646306E-2</v>
      </c>
    </row>
    <row r="16" spans="1:59" s="42" customFormat="1" ht="15.75" x14ac:dyDescent="0.25">
      <c r="A16" s="42" t="s">
        <v>45</v>
      </c>
      <c r="B16" s="43"/>
      <c r="C16" s="43"/>
      <c r="D16" s="43"/>
      <c r="E16" s="43"/>
      <c r="F16" s="43"/>
      <c r="G16" s="43"/>
      <c r="H16" s="43"/>
      <c r="I16" s="43"/>
      <c r="J16" s="44"/>
      <c r="K16" s="45"/>
      <c r="L16" s="43"/>
      <c r="M16" s="43"/>
      <c r="N16" s="46">
        <f>AVERAGE(N6:N15)</f>
        <v>0.16643824037262486</v>
      </c>
      <c r="O16" s="46">
        <f>STDEV(N6:N15)</f>
        <v>0.13807136880128609</v>
      </c>
      <c r="P16" s="48"/>
      <c r="Q16" s="49"/>
      <c r="R16" s="50"/>
      <c r="S16" s="51"/>
      <c r="T16" s="47"/>
      <c r="U16" s="52"/>
      <c r="V16" s="53"/>
      <c r="W16" s="54"/>
      <c r="X16" s="53"/>
      <c r="Y16" s="55"/>
      <c r="Z16" s="56"/>
      <c r="AA16" s="57"/>
      <c r="AB16" s="57"/>
      <c r="AC16" s="55"/>
      <c r="AD16" s="55"/>
      <c r="AE16" s="58"/>
      <c r="AF16" s="57"/>
      <c r="AG16" s="57"/>
      <c r="AH16" s="55"/>
      <c r="AI16" s="55"/>
      <c r="AJ16" s="56"/>
      <c r="AK16" s="57"/>
      <c r="AL16" s="57"/>
      <c r="AM16" s="55"/>
      <c r="AN16" s="55"/>
      <c r="AO16" s="56"/>
      <c r="AP16" s="59"/>
      <c r="AQ16" s="59"/>
      <c r="AR16" s="60"/>
      <c r="AS16" s="61"/>
      <c r="AT16" s="43"/>
      <c r="AU16" s="55"/>
      <c r="AV16" s="61"/>
      <c r="AW16" s="56"/>
    </row>
    <row r="17" spans="1:49" s="1" customFormat="1" ht="15.75" x14ac:dyDescent="0.25">
      <c r="A17" s="1" t="s">
        <v>46</v>
      </c>
      <c r="B17" s="19">
        <v>-51.000520000000002</v>
      </c>
      <c r="C17" s="19">
        <v>-50.503129999999999</v>
      </c>
      <c r="D17" s="19"/>
      <c r="E17" s="19">
        <v>0.77041766112127752</v>
      </c>
      <c r="F17" s="19">
        <v>0.94458999491880613</v>
      </c>
      <c r="G17" s="19"/>
      <c r="H17" s="19">
        <f t="shared" si="11"/>
        <v>0.85750382802004177</v>
      </c>
      <c r="I17" s="19">
        <f>STDEV(E17:G17)</f>
        <v>0.12315843832332021</v>
      </c>
      <c r="J17" s="20">
        <f t="shared" si="13"/>
        <v>0.14362435979754218</v>
      </c>
      <c r="K17" s="21">
        <v>4.5</v>
      </c>
      <c r="L17" s="19">
        <f t="shared" si="14"/>
        <v>0.63888864540363988</v>
      </c>
      <c r="M17" s="19">
        <f t="shared" ref="M17:M25" si="30">SUM(Y17,AD17,AI17,AN17,AV17)</f>
        <v>1.0649778894633425E-2</v>
      </c>
      <c r="N17" s="22">
        <f t="shared" si="15"/>
        <v>0.10319776593818988</v>
      </c>
      <c r="O17" s="23">
        <f t="shared" si="16"/>
        <v>0.16152699954933641</v>
      </c>
      <c r="P17" s="24">
        <f t="shared" si="1"/>
        <v>3.078628154920604E-6</v>
      </c>
      <c r="Q17" s="25">
        <f t="shared" si="17"/>
        <v>1.0113505478603677E-5</v>
      </c>
      <c r="R17" s="26">
        <f t="shared" si="2"/>
        <v>8.7193977910304183E-5</v>
      </c>
      <c r="S17" s="27">
        <f t="shared" ref="S17:S25" si="31">ABS(H17*SQRT((R17/((AK17-AF17)/(AA17-AF17)))^2 +((AT17/AP17)^2)))</f>
        <v>0.14060646854746148</v>
      </c>
      <c r="T17" s="23">
        <f t="shared" si="4"/>
        <v>0.16397182607583088</v>
      </c>
      <c r="U17" s="28">
        <f t="shared" si="18"/>
        <v>0.24598077357662629</v>
      </c>
      <c r="V17" s="29">
        <v>1</v>
      </c>
      <c r="W17" s="30">
        <v>0</v>
      </c>
      <c r="X17" s="29" t="str">
        <f t="shared" si="5"/>
        <v>0</v>
      </c>
      <c r="Y17" s="31">
        <f t="shared" si="19"/>
        <v>0</v>
      </c>
      <c r="Z17" s="32">
        <f t="shared" si="20"/>
        <v>0</v>
      </c>
      <c r="AA17" s="33">
        <v>3.9E-2</v>
      </c>
      <c r="AB17" s="33">
        <v>1.0000000000000001E-5</v>
      </c>
      <c r="AC17" s="31">
        <f t="shared" si="6"/>
        <v>-5682.2165729854205</v>
      </c>
      <c r="AD17" s="31">
        <f t="shared" si="21"/>
        <v>3.2287585182310184E-3</v>
      </c>
      <c r="AE17" s="34">
        <f t="shared" si="22"/>
        <v>0.30317610817798629</v>
      </c>
      <c r="AF17" s="33">
        <v>3.6663808776411801E-3</v>
      </c>
      <c r="AG17" s="33">
        <v>1.51095766510733E-6</v>
      </c>
      <c r="AH17" s="31">
        <f t="shared" si="7"/>
        <v>-54329.935919059026</v>
      </c>
      <c r="AI17" s="31">
        <f t="shared" si="8"/>
        <v>6.7388063739737842E-3</v>
      </c>
      <c r="AJ17" s="32">
        <f t="shared" si="23"/>
        <v>0.63276490907896354</v>
      </c>
      <c r="AK17" s="33">
        <v>3.7009387644337398E-3</v>
      </c>
      <c r="AL17" s="33">
        <v>2.6823419339307301E-6</v>
      </c>
      <c r="AM17" s="31">
        <f t="shared" si="9"/>
        <v>-4274.3764591721729</v>
      </c>
      <c r="AN17" s="31">
        <f t="shared" si="24"/>
        <v>1.3145400338022875E-4</v>
      </c>
      <c r="AO17" s="32">
        <f t="shared" si="25"/>
        <v>1.2343355170168865E-2</v>
      </c>
      <c r="AP17" s="41">
        <v>595.30075102600665</v>
      </c>
      <c r="AQ17" s="41">
        <v>711.15922980547236</v>
      </c>
      <c r="AR17" s="36"/>
      <c r="AS17" s="37">
        <f t="shared" si="26"/>
        <v>653.22999041573951</v>
      </c>
      <c r="AT17" s="38">
        <f t="shared" si="27"/>
        <v>81.924316002917919</v>
      </c>
      <c r="AU17" s="31">
        <f t="shared" ref="AU17:AU25" si="32">((((AK17-AF17)/(AA17-AF17))*(AP17+AT17)/V17)-L17)/AT17</f>
        <v>2.8646289141829527E-4</v>
      </c>
      <c r="AV17" s="39">
        <f t="shared" si="28"/>
        <v>5.5075999904839377E-4</v>
      </c>
      <c r="AW17" s="32">
        <f t="shared" si="29"/>
        <v>5.1715627572881305E-2</v>
      </c>
    </row>
    <row r="18" spans="1:49" s="1" customFormat="1" ht="15.75" x14ac:dyDescent="0.25">
      <c r="A18" s="1" t="s">
        <v>46</v>
      </c>
      <c r="B18" s="19">
        <v>-49.493099999999998</v>
      </c>
      <c r="C18" s="19">
        <v>-48.998620000000003</v>
      </c>
      <c r="D18" s="19"/>
      <c r="E18" s="19">
        <v>0.67015943092435037</v>
      </c>
      <c r="F18" s="19">
        <v>1.8646232051913332</v>
      </c>
      <c r="G18" s="19"/>
      <c r="H18" s="19">
        <f t="shared" si="11"/>
        <v>1.2673913180578418</v>
      </c>
      <c r="I18" s="19">
        <f t="shared" ref="I18:I25" si="33">STDEV(E18:G18)</f>
        <v>0.84461343466586114</v>
      </c>
      <c r="J18" s="20">
        <f t="shared" si="13"/>
        <v>0.66641882631810356</v>
      </c>
      <c r="K18" s="21">
        <v>4.5</v>
      </c>
      <c r="L18" s="19">
        <f t="shared" si="14"/>
        <v>0.95870633912804959</v>
      </c>
      <c r="M18" s="19">
        <f t="shared" si="30"/>
        <v>4.8346482656431433E-3</v>
      </c>
      <c r="N18" s="22">
        <f t="shared" si="15"/>
        <v>6.953163499906459E-2</v>
      </c>
      <c r="O18" s="23">
        <f t="shared" si="16"/>
        <v>7.2526520542572109E-2</v>
      </c>
      <c r="P18" s="24">
        <f t="shared" si="1"/>
        <v>2.6946689536917029E-6</v>
      </c>
      <c r="Q18" s="25">
        <f t="shared" si="17"/>
        <v>1.0255220499986511E-5</v>
      </c>
      <c r="R18" s="26">
        <f t="shared" si="2"/>
        <v>7.6388339577233982E-5</v>
      </c>
      <c r="S18" s="27">
        <f t="shared" si="31"/>
        <v>8.3428003281552005E-2</v>
      </c>
      <c r="T18" s="23">
        <f t="shared" si="4"/>
        <v>6.5826554192747341E-2</v>
      </c>
      <c r="U18" s="28">
        <f t="shared" si="18"/>
        <v>0.30499580050997777</v>
      </c>
      <c r="V18" s="29">
        <v>1</v>
      </c>
      <c r="W18" s="30">
        <v>0</v>
      </c>
      <c r="X18" s="29" t="str">
        <f t="shared" si="5"/>
        <v>0</v>
      </c>
      <c r="Y18" s="31">
        <f t="shared" si="19"/>
        <v>0</v>
      </c>
      <c r="Z18" s="32">
        <f t="shared" si="20"/>
        <v>0</v>
      </c>
      <c r="AA18" s="33">
        <v>3.9E-2</v>
      </c>
      <c r="AB18" s="33">
        <v>1.0000000000000001E-5</v>
      </c>
      <c r="AC18" s="31">
        <f t="shared" si="6"/>
        <v>-1835.920211415709</v>
      </c>
      <c r="AD18" s="31">
        <f t="shared" si="21"/>
        <v>3.3706030226847021E-4</v>
      </c>
      <c r="AE18" s="34">
        <f t="shared" si="22"/>
        <v>6.9717647230668145E-2</v>
      </c>
      <c r="AF18" s="33">
        <v>3.6670593034603799E-3</v>
      </c>
      <c r="AG18" s="33">
        <v>2.2736638941021099E-6</v>
      </c>
      <c r="AH18" s="31">
        <f t="shared" si="7"/>
        <v>-28822.512877677935</v>
      </c>
      <c r="AI18" s="31">
        <f t="shared" si="8"/>
        <v>4.2945356693514609E-3</v>
      </c>
      <c r="AJ18" s="32">
        <f t="shared" si="23"/>
        <v>0.88828295945954772</v>
      </c>
      <c r="AK18" s="33">
        <v>3.7120860015524798E-3</v>
      </c>
      <c r="AL18" s="33">
        <v>1.4462687394279001E-6</v>
      </c>
      <c r="AM18" s="31">
        <f t="shared" si="9"/>
        <v>8379.9565179801284</v>
      </c>
      <c r="AN18" s="31">
        <f t="shared" si="24"/>
        <v>1.4688638029866831E-4</v>
      </c>
      <c r="AO18" s="32">
        <f t="shared" si="25"/>
        <v>3.0382019999779304E-2</v>
      </c>
      <c r="AP18" s="41">
        <v>738.10948850086788</v>
      </c>
      <c r="AQ18" s="41">
        <v>766.50513620559354</v>
      </c>
      <c r="AR18" s="36"/>
      <c r="AS18" s="37">
        <f t="shared" si="26"/>
        <v>752.30731235323071</v>
      </c>
      <c r="AT18" s="38">
        <f t="shared" si="27"/>
        <v>20.078755048195738</v>
      </c>
      <c r="AU18" s="31">
        <f t="shared" si="32"/>
        <v>3.7324984212333458E-4</v>
      </c>
      <c r="AV18" s="39">
        <f t="shared" si="28"/>
        <v>5.6165913724544251E-5</v>
      </c>
      <c r="AW18" s="32">
        <f t="shared" si="29"/>
        <v>1.1617373310004925E-2</v>
      </c>
    </row>
    <row r="19" spans="1:49" s="1" customFormat="1" ht="15.75" x14ac:dyDescent="0.25">
      <c r="A19" s="1" t="s">
        <v>46</v>
      </c>
      <c r="B19" s="19">
        <v>-48.508220000000001</v>
      </c>
      <c r="C19" s="19">
        <v>-47.989719999999998</v>
      </c>
      <c r="D19" s="19"/>
      <c r="E19" s="19">
        <v>2.2453644520881579</v>
      </c>
      <c r="F19" s="19">
        <v>1.2235413397494905</v>
      </c>
      <c r="G19" s="19"/>
      <c r="H19" s="19">
        <f t="shared" si="11"/>
        <v>1.7344528959188241</v>
      </c>
      <c r="I19" s="19">
        <f t="shared" si="33"/>
        <v>0.72253805190781606</v>
      </c>
      <c r="J19" s="20">
        <f t="shared" si="13"/>
        <v>0.416579806582209</v>
      </c>
      <c r="K19" s="21">
        <v>4.5</v>
      </c>
      <c r="L19" s="19">
        <f t="shared" si="14"/>
        <v>1.1597027172933712</v>
      </c>
      <c r="M19" s="19">
        <f t="shared" si="30"/>
        <v>1.1232138399661573</v>
      </c>
      <c r="N19" s="22">
        <f t="shared" si="15"/>
        <v>1.0598178333874917</v>
      </c>
      <c r="O19" s="23">
        <f t="shared" si="16"/>
        <v>0.91387026828823792</v>
      </c>
      <c r="P19" s="24">
        <f t="shared" si="1"/>
        <v>4.2148497505254817E-5</v>
      </c>
      <c r="Q19" s="25">
        <f t="shared" si="17"/>
        <v>1.111248271956333E-5</v>
      </c>
      <c r="R19" s="26">
        <f t="shared" si="2"/>
        <v>1.1930082057378282E-3</v>
      </c>
      <c r="S19" s="27">
        <f t="shared" si="31"/>
        <v>1.2902066124099947</v>
      </c>
      <c r="T19" s="23">
        <f t="shared" si="4"/>
        <v>0.74386950227697557</v>
      </c>
      <c r="U19" s="28">
        <f t="shared" si="18"/>
        <v>0.32145219795270308</v>
      </c>
      <c r="V19" s="29">
        <v>1</v>
      </c>
      <c r="W19" s="30">
        <v>0</v>
      </c>
      <c r="X19" s="29" t="str">
        <f t="shared" si="5"/>
        <v>0</v>
      </c>
      <c r="Y19" s="31">
        <f t="shared" si="19"/>
        <v>0</v>
      </c>
      <c r="Z19" s="32">
        <f t="shared" si="20"/>
        <v>0</v>
      </c>
      <c r="AA19" s="33">
        <v>3.9E-2</v>
      </c>
      <c r="AB19" s="33">
        <v>1.0000000000000001E-5</v>
      </c>
      <c r="AC19" s="31">
        <f t="shared" si="6"/>
        <v>10279.769814855321</v>
      </c>
      <c r="AD19" s="31">
        <f t="shared" si="21"/>
        <v>1.0567366744641062E-2</v>
      </c>
      <c r="AE19" s="34">
        <f t="shared" si="22"/>
        <v>9.4081521867282712E-3</v>
      </c>
      <c r="AF19" s="33">
        <v>3.6700295020426002E-3</v>
      </c>
      <c r="AG19" s="33">
        <v>4.84636690651808E-6</v>
      </c>
      <c r="AH19" s="31">
        <f t="shared" si="7"/>
        <v>-699.51930489568667</v>
      </c>
      <c r="AI19" s="31">
        <f t="shared" si="8"/>
        <v>1.1492962498063482E-5</v>
      </c>
      <c r="AJ19" s="32">
        <f t="shared" si="23"/>
        <v>1.0232212326024907E-5</v>
      </c>
      <c r="AK19" s="33">
        <v>3.7273870918379999E-3</v>
      </c>
      <c r="AL19" s="33">
        <v>4.1868945171306598E-5</v>
      </c>
      <c r="AM19" s="31">
        <f t="shared" si="9"/>
        <v>24481.034100877481</v>
      </c>
      <c r="AN19" s="31">
        <f t="shared" si="24"/>
        <v>1.0506149027626395</v>
      </c>
      <c r="AO19" s="32">
        <f t="shared" si="25"/>
        <v>0.93536499051177535</v>
      </c>
      <c r="AP19" s="41">
        <v>777.8696349433261</v>
      </c>
      <c r="AQ19" s="41">
        <v>650.79091144741494</v>
      </c>
      <c r="AR19" s="36"/>
      <c r="AS19" s="37">
        <f t="shared" si="26"/>
        <v>714.33027319537052</v>
      </c>
      <c r="AT19" s="38">
        <f t="shared" si="27"/>
        <v>89.858227128489034</v>
      </c>
      <c r="AU19" s="31">
        <f t="shared" si="32"/>
        <v>2.7714580315855056E-3</v>
      </c>
      <c r="AV19" s="39">
        <f t="shared" si="28"/>
        <v>6.2020077496378598E-2</v>
      </c>
      <c r="AW19" s="32">
        <f t="shared" si="29"/>
        <v>5.5216625089170267E-2</v>
      </c>
    </row>
    <row r="20" spans="1:49" s="1" customFormat="1" ht="15.75" x14ac:dyDescent="0.25">
      <c r="A20" s="1" t="s">
        <v>46</v>
      </c>
      <c r="B20" s="19">
        <v>-47.488349999999997</v>
      </c>
      <c r="C20" s="19">
        <v>-47.115020000000001</v>
      </c>
      <c r="D20" s="19"/>
      <c r="E20" s="19">
        <v>1.0762470747482025</v>
      </c>
      <c r="F20" s="19">
        <v>0.70588218964975535</v>
      </c>
      <c r="G20" s="19"/>
      <c r="H20" s="19">
        <f t="shared" si="11"/>
        <v>0.89106463219897891</v>
      </c>
      <c r="I20" s="19">
        <f t="shared" si="33"/>
        <v>0.26188752176648827</v>
      </c>
      <c r="J20" s="20">
        <f t="shared" si="13"/>
        <v>0.29390406969716598</v>
      </c>
      <c r="K20" s="21">
        <v>4.5</v>
      </c>
      <c r="L20" s="19">
        <f t="shared" si="14"/>
        <v>1.6352655242441014</v>
      </c>
      <c r="M20" s="19">
        <f t="shared" si="30"/>
        <v>0.47415489769775704</v>
      </c>
      <c r="N20" s="22">
        <f t="shared" si="15"/>
        <v>0.68858906301055711</v>
      </c>
      <c r="O20" s="23">
        <f t="shared" si="16"/>
        <v>0.42108700562794299</v>
      </c>
      <c r="P20" s="24">
        <f t="shared" si="1"/>
        <v>2.4214866526413946E-5</v>
      </c>
      <c r="Q20" s="25">
        <f t="shared" si="17"/>
        <v>1.0002539883485028E-5</v>
      </c>
      <c r="R20" s="26">
        <f t="shared" si="2"/>
        <v>6.8554856029672115E-4</v>
      </c>
      <c r="S20" s="27">
        <f t="shared" si="31"/>
        <v>0.27467351162872222</v>
      </c>
      <c r="T20" s="23">
        <f t="shared" si="4"/>
        <v>0.30825318579964278</v>
      </c>
      <c r="U20" s="28">
        <f t="shared" si="18"/>
        <v>0.31070318515922346</v>
      </c>
      <c r="V20" s="29">
        <v>1</v>
      </c>
      <c r="W20" s="30">
        <v>0</v>
      </c>
      <c r="X20" s="29" t="str">
        <f t="shared" si="5"/>
        <v>0</v>
      </c>
      <c r="Y20" s="31">
        <f t="shared" si="19"/>
        <v>0</v>
      </c>
      <c r="Z20" s="32">
        <f t="shared" si="20"/>
        <v>0</v>
      </c>
      <c r="AA20" s="33">
        <v>3.9E-2</v>
      </c>
      <c r="AB20" s="33">
        <v>1.0000000000000001E-5</v>
      </c>
      <c r="AC20" s="31">
        <f t="shared" si="6"/>
        <v>10595.011319286572</v>
      </c>
      <c r="AD20" s="31">
        <f t="shared" si="21"/>
        <v>1.122542648558106E-2</v>
      </c>
      <c r="AE20" s="34">
        <f t="shared" si="22"/>
        <v>2.3674597774030672E-2</v>
      </c>
      <c r="AF20" s="33">
        <v>3.6757575996904002E-3</v>
      </c>
      <c r="AG20" s="33">
        <v>2.2539769455044999E-7</v>
      </c>
      <c r="AH20" s="31">
        <f t="shared" si="7"/>
        <v>451013.58611034049</v>
      </c>
      <c r="AI20" s="31">
        <f t="shared" si="8"/>
        <v>1.0334231553450791E-2</v>
      </c>
      <c r="AJ20" s="32">
        <f t="shared" si="23"/>
        <v>2.1795053902486931E-2</v>
      </c>
      <c r="AK20" s="33">
        <v>3.7576008063495599E-3</v>
      </c>
      <c r="AL20" s="33">
        <v>2.4213817476212499E-5</v>
      </c>
      <c r="AM20" s="31">
        <f t="shared" si="9"/>
        <v>25677.002715219074</v>
      </c>
      <c r="AN20" s="31">
        <f t="shared" si="24"/>
        <v>0.38655846032001889</v>
      </c>
      <c r="AO20" s="32">
        <f t="shared" si="25"/>
        <v>0.81525776111760173</v>
      </c>
      <c r="AP20" s="41">
        <v>751.73661829538935</v>
      </c>
      <c r="AQ20" s="35">
        <v>659.85313057237772</v>
      </c>
      <c r="AR20" s="36"/>
      <c r="AS20" s="37">
        <f t="shared" si="26"/>
        <v>705.79487443388348</v>
      </c>
      <c r="AT20" s="38">
        <f t="shared" si="27"/>
        <v>64.971437248012407</v>
      </c>
      <c r="AU20" s="31">
        <f t="shared" si="32"/>
        <v>3.9552183879442244E-3</v>
      </c>
      <c r="AV20" s="39">
        <f t="shared" si="28"/>
        <v>6.6036779338706261E-2</v>
      </c>
      <c r="AW20" s="32">
        <f t="shared" si="29"/>
        <v>0.13927258720588059</v>
      </c>
    </row>
    <row r="21" spans="1:49" s="1" customFormat="1" ht="15.75" x14ac:dyDescent="0.25">
      <c r="A21" s="1" t="s">
        <v>46</v>
      </c>
      <c r="B21" s="19">
        <v>-46.329650000000001</v>
      </c>
      <c r="C21" s="19">
        <v>-45.177280000000003</v>
      </c>
      <c r="D21" s="19"/>
      <c r="E21" s="19">
        <v>0.65712772349167226</v>
      </c>
      <c r="F21" s="19">
        <v>0.66877207440733755</v>
      </c>
      <c r="G21" s="19"/>
      <c r="H21" s="19">
        <f t="shared" si="11"/>
        <v>0.66294989894950485</v>
      </c>
      <c r="I21" s="19">
        <f t="shared" si="33"/>
        <v>8.233799494982711E-3</v>
      </c>
      <c r="J21" s="20">
        <f t="shared" si="13"/>
        <v>1.2419942303377375E-2</v>
      </c>
      <c r="K21" s="21">
        <v>4.5</v>
      </c>
      <c r="L21" s="19">
        <f t="shared" si="14"/>
        <v>0.84039470196615773</v>
      </c>
      <c r="M21" s="19">
        <f t="shared" si="30"/>
        <v>2.180221378954577E-2</v>
      </c>
      <c r="N21" s="22">
        <f t="shared" si="15"/>
        <v>0.14765572724938836</v>
      </c>
      <c r="O21" s="23">
        <f t="shared" si="16"/>
        <v>0.17569807009008773</v>
      </c>
      <c r="P21" s="24">
        <f t="shared" si="1"/>
        <v>7.3248907889123273E-6</v>
      </c>
      <c r="Q21" s="25">
        <f t="shared" si="17"/>
        <v>1.0135557596569307E-5</v>
      </c>
      <c r="R21" s="26">
        <f t="shared" si="2"/>
        <v>2.0743484029421804E-4</v>
      </c>
      <c r="S21" s="27">
        <f t="shared" si="31"/>
        <v>0.15065762738685068</v>
      </c>
      <c r="T21" s="23">
        <f t="shared" si="4"/>
        <v>0.22725341330555943</v>
      </c>
      <c r="U21" s="28">
        <f t="shared" si="18"/>
        <v>0.25825701143049956</v>
      </c>
      <c r="V21" s="29">
        <v>1</v>
      </c>
      <c r="W21" s="30">
        <v>0</v>
      </c>
      <c r="X21" s="29" t="str">
        <f>IFERROR(((((AK21-AF21)/(AA21-AF21))*AP21/(V21+W21))-L21)/W21,"0")</f>
        <v>0</v>
      </c>
      <c r="Y21" s="31">
        <f t="shared" si="19"/>
        <v>0</v>
      </c>
      <c r="Z21" s="32">
        <f t="shared" si="20"/>
        <v>0</v>
      </c>
      <c r="AA21" s="33">
        <v>3.9E-2</v>
      </c>
      <c r="AB21" s="33">
        <v>1.0000000000000001E-5</v>
      </c>
      <c r="AC21" s="31">
        <f t="shared" si="6"/>
        <v>-8087.9827708846933</v>
      </c>
      <c r="AD21" s="31">
        <f t="shared" si="21"/>
        <v>6.5415465302127657E-3</v>
      </c>
      <c r="AE21" s="34">
        <f t="shared" si="22"/>
        <v>0.30004047264913336</v>
      </c>
      <c r="AF21" s="33">
        <v>3.6811283439503102E-3</v>
      </c>
      <c r="AG21" s="33">
        <v>1.6521282617804701E-6</v>
      </c>
      <c r="AH21" s="31">
        <f t="shared" si="7"/>
        <v>-66492.92243467996</v>
      </c>
      <c r="AI21" s="31">
        <f t="shared" si="8"/>
        <v>1.2068085072278105E-2</v>
      </c>
      <c r="AJ21" s="32">
        <f t="shared" si="23"/>
        <v>0.55352567352884086</v>
      </c>
      <c r="AK21" s="33">
        <v>3.7240780271381498E-3</v>
      </c>
      <c r="AL21" s="33">
        <v>7.1361402225656204E-6</v>
      </c>
      <c r="AM21" s="31">
        <f t="shared" si="9"/>
        <v>6385.1371814581407</v>
      </c>
      <c r="AN21" s="31">
        <f t="shared" si="24"/>
        <v>2.0761905738250646E-3</v>
      </c>
      <c r="AO21" s="32">
        <f t="shared" si="25"/>
        <v>9.5228429271737747E-2</v>
      </c>
      <c r="AP21" s="35">
        <v>624.74974253347739</v>
      </c>
      <c r="AQ21" s="35">
        <v>757.41610438809698</v>
      </c>
      <c r="AR21" s="36"/>
      <c r="AS21" s="37">
        <f t="shared" si="26"/>
        <v>691.08292346078724</v>
      </c>
      <c r="AT21" s="38">
        <f t="shared" si="27"/>
        <v>93.809284102749842</v>
      </c>
      <c r="AU21" s="31">
        <f t="shared" si="32"/>
        <v>3.5617420280043493E-4</v>
      </c>
      <c r="AV21" s="39">
        <f t="shared" si="28"/>
        <v>1.1163916132298315E-3</v>
      </c>
      <c r="AW21" s="32">
        <f t="shared" si="29"/>
        <v>5.1205424550287863E-2</v>
      </c>
    </row>
    <row r="22" spans="1:49" s="1" customFormat="1" ht="15.75" x14ac:dyDescent="0.25">
      <c r="A22" s="1" t="s">
        <v>46</v>
      </c>
      <c r="B22" s="19">
        <v>-44.51858</v>
      </c>
      <c r="C22" s="19">
        <v>-42.932679999999998</v>
      </c>
      <c r="D22" s="19"/>
      <c r="E22" s="19">
        <v>1.2362695041906724</v>
      </c>
      <c r="F22" s="19">
        <v>1.5889128708703102</v>
      </c>
      <c r="G22" s="19"/>
      <c r="H22" s="19">
        <f t="shared" si="11"/>
        <v>1.4125911875304913</v>
      </c>
      <c r="I22" s="19">
        <f t="shared" si="33"/>
        <v>0.24935651591962596</v>
      </c>
      <c r="J22" s="20">
        <f t="shared" si="13"/>
        <v>0.17652419052362486</v>
      </c>
      <c r="K22" s="21">
        <v>4.5</v>
      </c>
      <c r="L22" s="19">
        <f t="shared" si="14"/>
        <v>0.86834559082335772</v>
      </c>
      <c r="M22" s="19">
        <f t="shared" si="30"/>
        <v>4.1607980427566318E-2</v>
      </c>
      <c r="N22" s="22">
        <f t="shared" si="15"/>
        <v>0.20398034323818146</v>
      </c>
      <c r="O22" s="23">
        <f t="shared" si="16"/>
        <v>0.23490686817994788</v>
      </c>
      <c r="P22" s="24">
        <f t="shared" si="1"/>
        <v>5.8225676284143235E-6</v>
      </c>
      <c r="Q22" s="25">
        <f t="shared" si="17"/>
        <v>1.1471310025917277E-5</v>
      </c>
      <c r="R22" s="26">
        <f t="shared" si="2"/>
        <v>1.6490043923557494E-4</v>
      </c>
      <c r="S22" s="27">
        <f t="shared" si="31"/>
        <v>0.28380629889561965</v>
      </c>
      <c r="T22" s="23">
        <f t="shared" si="4"/>
        <v>0.20091184300234322</v>
      </c>
      <c r="U22" s="28">
        <f t="shared" si="18"/>
        <v>0.3568608640217984</v>
      </c>
      <c r="V22" s="29">
        <v>1</v>
      </c>
      <c r="W22" s="30">
        <v>0</v>
      </c>
      <c r="X22" s="29" t="str">
        <f t="shared" si="5"/>
        <v>0</v>
      </c>
      <c r="Y22" s="31">
        <f t="shared" si="19"/>
        <v>0</v>
      </c>
      <c r="Z22" s="32">
        <f t="shared" si="20"/>
        <v>0</v>
      </c>
      <c r="AA22" s="33">
        <v>3.9E-2</v>
      </c>
      <c r="AB22" s="33">
        <v>1.0000000000000001E-5</v>
      </c>
      <c r="AC22" s="31">
        <f t="shared" si="6"/>
        <v>-5658.6042284713749</v>
      </c>
      <c r="AD22" s="31">
        <f t="shared" si="21"/>
        <v>3.2019801814474132E-3</v>
      </c>
      <c r="AE22" s="34">
        <f t="shared" si="22"/>
        <v>7.6955914431406092E-2</v>
      </c>
      <c r="AF22" s="33">
        <v>3.6838029738424801E-3</v>
      </c>
      <c r="AG22" s="33">
        <v>5.6205830401044903E-6</v>
      </c>
      <c r="AH22" s="31">
        <f t="shared" si="7"/>
        <v>-34450.171108228409</v>
      </c>
      <c r="AI22" s="31">
        <f t="shared" si="8"/>
        <v>3.7492595279209388E-2</v>
      </c>
      <c r="AJ22" s="32">
        <f t="shared" si="23"/>
        <v>0.90109144673529062</v>
      </c>
      <c r="AK22" s="33">
        <v>3.7170233308027401E-3</v>
      </c>
      <c r="AL22" s="33">
        <v>1.5203092043226499E-6</v>
      </c>
      <c r="AM22" s="31">
        <f t="shared" si="9"/>
        <v>-12626.373537657444</v>
      </c>
      <c r="AN22" s="31">
        <f t="shared" si="24"/>
        <v>3.6848610527504894E-4</v>
      </c>
      <c r="AO22" s="32">
        <f t="shared" si="25"/>
        <v>8.8561401319761663E-3</v>
      </c>
      <c r="AP22" s="35">
        <v>863.21702635059171</v>
      </c>
      <c r="AQ22" s="35">
        <v>983.04031573624945</v>
      </c>
      <c r="AR22" s="36"/>
      <c r="AS22" s="37">
        <f t="shared" si="26"/>
        <v>923.12867104342058</v>
      </c>
      <c r="AT22" s="38">
        <f t="shared" si="27"/>
        <v>84.727860468676653</v>
      </c>
      <c r="AU22" s="31">
        <f t="shared" si="32"/>
        <v>2.7551146781222688E-4</v>
      </c>
      <c r="AV22" s="39">
        <f t="shared" si="28"/>
        <v>5.4491886163447213E-4</v>
      </c>
      <c r="AW22" s="32">
        <f t="shared" si="29"/>
        <v>1.3096498701327255E-2</v>
      </c>
    </row>
    <row r="23" spans="1:49" s="1" customFormat="1" ht="15.75" x14ac:dyDescent="0.25">
      <c r="A23" s="1" t="s">
        <v>46</v>
      </c>
      <c r="B23" s="19">
        <v>-42.75132</v>
      </c>
      <c r="C23" s="19">
        <v>-42.168999999999997</v>
      </c>
      <c r="D23" s="19"/>
      <c r="E23" s="19">
        <v>2.7751541577871626</v>
      </c>
      <c r="F23" s="19">
        <v>4.7357013728096504</v>
      </c>
      <c r="G23" s="19"/>
      <c r="H23" s="19">
        <f t="shared" si="11"/>
        <v>3.7554277652984065</v>
      </c>
      <c r="I23" s="19">
        <f t="shared" si="33"/>
        <v>1.3863162305788006</v>
      </c>
      <c r="J23" s="20">
        <f t="shared" si="13"/>
        <v>0.36915001891099986</v>
      </c>
      <c r="K23" s="21">
        <v>4.5</v>
      </c>
      <c r="L23" s="19">
        <f t="shared" si="14"/>
        <v>1.9486970347241772</v>
      </c>
      <c r="M23" s="19">
        <f t="shared" si="30"/>
        <v>0.65172650580912472</v>
      </c>
      <c r="N23" s="22">
        <f t="shared" si="15"/>
        <v>0.80729579821099329</v>
      </c>
      <c r="O23" s="23">
        <f t="shared" si="16"/>
        <v>0.41427465831047444</v>
      </c>
      <c r="P23" s="24">
        <f t="shared" si="1"/>
        <v>7.291094989294254E-6</v>
      </c>
      <c r="Q23" s="25">
        <f t="shared" si="17"/>
        <v>1.0286219189587009E-5</v>
      </c>
      <c r="R23" s="26">
        <f t="shared" si="2"/>
        <v>2.0652930736384114E-4</v>
      </c>
      <c r="S23" s="27">
        <f t="shared" si="31"/>
        <v>1.8117602608924623</v>
      </c>
      <c r="T23" s="23">
        <f t="shared" si="4"/>
        <v>0.48243778715006114</v>
      </c>
      <c r="U23" s="28">
        <f t="shared" si="18"/>
        <v>0.40973495181218689</v>
      </c>
      <c r="V23" s="29">
        <v>1</v>
      </c>
      <c r="W23" s="30">
        <v>0</v>
      </c>
      <c r="X23" s="29" t="str">
        <f t="shared" si="5"/>
        <v>0</v>
      </c>
      <c r="Y23" s="31">
        <f t="shared" si="19"/>
        <v>0</v>
      </c>
      <c r="Z23" s="32">
        <f t="shared" si="20"/>
        <v>0</v>
      </c>
      <c r="AA23" s="33">
        <v>3.9E-2</v>
      </c>
      <c r="AB23" s="33">
        <v>1.0000000000000001E-5</v>
      </c>
      <c r="AC23" s="31">
        <f t="shared" si="6"/>
        <v>-48016.865590241694</v>
      </c>
      <c r="AD23" s="31">
        <f t="shared" si="21"/>
        <v>0.23056193811113371</v>
      </c>
      <c r="AE23" s="34">
        <f t="shared" si="22"/>
        <v>0.35377100065139877</v>
      </c>
      <c r="AF23" s="33">
        <v>3.6863890690121701E-3</v>
      </c>
      <c r="AG23" s="33">
        <v>2.4096276094508899E-6</v>
      </c>
      <c r="AH23" s="31">
        <f t="shared" si="7"/>
        <v>-227122.6703024896</v>
      </c>
      <c r="AI23" s="31">
        <f t="shared" si="8"/>
        <v>0.29951655545293071</v>
      </c>
      <c r="AJ23" s="32">
        <f t="shared" si="23"/>
        <v>0.45957399734890025</v>
      </c>
      <c r="AK23" s="33">
        <v>3.7387316521748002E-3</v>
      </c>
      <c r="AL23" s="33">
        <v>6.8814069002409503E-6</v>
      </c>
      <c r="AM23" s="31">
        <f t="shared" si="9"/>
        <v>-41653.217628794642</v>
      </c>
      <c r="AN23" s="31">
        <f t="shared" si="24"/>
        <v>8.2158327185895927E-2</v>
      </c>
      <c r="AO23" s="32">
        <f t="shared" si="25"/>
        <v>0.12606258369666209</v>
      </c>
      <c r="AP23" s="35">
        <v>991.04251185771329</v>
      </c>
      <c r="AQ23" s="35">
        <v>1638.3855655761884</v>
      </c>
      <c r="AR23" s="36"/>
      <c r="AS23" s="37">
        <f t="shared" si="26"/>
        <v>1314.7140387169509</v>
      </c>
      <c r="AT23" s="38">
        <f t="shared" si="27"/>
        <v>457.74066303834081</v>
      </c>
      <c r="AU23" s="31">
        <f t="shared" si="32"/>
        <v>4.3413254151420381E-4</v>
      </c>
      <c r="AV23" s="39">
        <f t="shared" si="28"/>
        <v>3.948968505916442E-2</v>
      </c>
      <c r="AW23" s="32">
        <f t="shared" si="29"/>
        <v>6.0592418303038936E-2</v>
      </c>
    </row>
    <row r="24" spans="1:49" s="1" customFormat="1" ht="15.75" x14ac:dyDescent="0.25">
      <c r="A24" s="1" t="s">
        <v>46</v>
      </c>
      <c r="B24" s="19">
        <v>-41.727629999999998</v>
      </c>
      <c r="C24" s="19">
        <v>-41.272820000000003</v>
      </c>
      <c r="D24" s="19"/>
      <c r="E24" s="19">
        <v>20.203300188880966</v>
      </c>
      <c r="F24" s="19">
        <v>10.079271125691704</v>
      </c>
      <c r="G24" s="19"/>
      <c r="H24" s="19">
        <f t="shared" si="11"/>
        <v>15.141285657286335</v>
      </c>
      <c r="I24" s="19">
        <f t="shared" si="33"/>
        <v>7.158769603510815</v>
      </c>
      <c r="J24" s="20">
        <f t="shared" si="13"/>
        <v>0.47279800180414999</v>
      </c>
      <c r="K24" s="21">
        <v>4.5</v>
      </c>
      <c r="L24" s="19">
        <f t="shared" si="14"/>
        <v>1.1777147122918961</v>
      </c>
      <c r="M24" s="19">
        <f t="shared" si="30"/>
        <v>8.2901174664903432E-2</v>
      </c>
      <c r="N24" s="22">
        <f t="shared" si="15"/>
        <v>0.28792564086045452</v>
      </c>
      <c r="O24" s="23">
        <f t="shared" si="16"/>
        <v>0.24447825764198511</v>
      </c>
      <c r="P24" s="24">
        <f t="shared" si="1"/>
        <v>7.291094989294254E-6</v>
      </c>
      <c r="Q24" s="25">
        <f t="shared" si="17"/>
        <v>1.0286219189587009E-5</v>
      </c>
      <c r="R24" s="26">
        <f t="shared" si="2"/>
        <v>2.0652930736384114E-4</v>
      </c>
      <c r="S24" s="27">
        <f t="shared" si="31"/>
        <v>2.3987275400602299</v>
      </c>
      <c r="T24" s="23">
        <f t="shared" si="4"/>
        <v>0.15842297638086678</v>
      </c>
      <c r="U24" s="28">
        <f t="shared" si="18"/>
        <v>0.34699859246659587</v>
      </c>
      <c r="V24" s="29">
        <v>1</v>
      </c>
      <c r="W24" s="30">
        <v>0</v>
      </c>
      <c r="X24" s="29" t="str">
        <f t="shared" si="5"/>
        <v>0</v>
      </c>
      <c r="Y24" s="31">
        <f t="shared" si="19"/>
        <v>0</v>
      </c>
      <c r="Z24" s="32">
        <f t="shared" si="20"/>
        <v>0</v>
      </c>
      <c r="AA24" s="33">
        <v>3.9E-2</v>
      </c>
      <c r="AB24" s="33">
        <v>1.0000000000000001E-5</v>
      </c>
      <c r="AC24" s="31">
        <f t="shared" si="6"/>
        <v>6596.0688585257267</v>
      </c>
      <c r="AD24" s="31">
        <f t="shared" si="21"/>
        <v>4.3508124386412899E-3</v>
      </c>
      <c r="AE24" s="34">
        <f t="shared" si="22"/>
        <v>5.2481915440013967E-2</v>
      </c>
      <c r="AF24" s="33">
        <v>3.6863890690121701E-3</v>
      </c>
      <c r="AG24" s="33">
        <v>2.4096276094508899E-6</v>
      </c>
      <c r="AH24" s="31">
        <f t="shared" si="7"/>
        <v>3786.5471952553194</v>
      </c>
      <c r="AI24" s="31">
        <f t="shared" si="8"/>
        <v>8.3250453848828776E-5</v>
      </c>
      <c r="AJ24" s="32">
        <f t="shared" si="23"/>
        <v>1.0042131994551003E-3</v>
      </c>
      <c r="AK24" s="33">
        <v>3.7387316521748002E-3</v>
      </c>
      <c r="AL24" s="33">
        <v>6.8814069002409503E-6</v>
      </c>
      <c r="AM24" s="31">
        <f t="shared" si="9"/>
        <v>33403.554662723443</v>
      </c>
      <c r="AN24" s="31">
        <f t="shared" si="24"/>
        <v>5.2837206357854376E-2</v>
      </c>
      <c r="AO24" s="32">
        <f t="shared" si="25"/>
        <v>0.63735172114784566</v>
      </c>
      <c r="AP24" s="35">
        <v>839.29954027162808</v>
      </c>
      <c r="AQ24" s="35">
        <v>749.82184521127056</v>
      </c>
      <c r="AR24" s="36"/>
      <c r="AS24" s="37">
        <f t="shared" si="26"/>
        <v>794.56069274144932</v>
      </c>
      <c r="AT24" s="38">
        <f t="shared" si="27"/>
        <v>63.270284942120846</v>
      </c>
      <c r="AU24" s="31">
        <f t="shared" si="32"/>
        <v>2.5303098806963896E-3</v>
      </c>
      <c r="AV24" s="39">
        <f t="shared" si="28"/>
        <v>2.5629905414558944E-2</v>
      </c>
      <c r="AW24" s="32">
        <f t="shared" si="29"/>
        <v>0.30916215021268539</v>
      </c>
    </row>
    <row r="25" spans="1:49" s="1" customFormat="1" ht="15.75" x14ac:dyDescent="0.25">
      <c r="A25" s="1" t="s">
        <v>46</v>
      </c>
      <c r="B25" s="19">
        <v>-40.397370000000002</v>
      </c>
      <c r="C25" s="19">
        <v>-39.969450000000002</v>
      </c>
      <c r="D25" s="19"/>
      <c r="E25" s="19">
        <v>9.0271238006547598</v>
      </c>
      <c r="F25" s="19">
        <v>9.8692065780188436</v>
      </c>
      <c r="G25" s="19"/>
      <c r="H25" s="19">
        <f t="shared" si="11"/>
        <v>9.4481651893368017</v>
      </c>
      <c r="I25" s="19">
        <f t="shared" si="33"/>
        <v>0.59544244219454534</v>
      </c>
      <c r="J25" s="20">
        <f t="shared" si="13"/>
        <v>6.3022018589023149E-2</v>
      </c>
      <c r="K25" s="21">
        <v>4.5</v>
      </c>
      <c r="L25" s="19">
        <f t="shared" si="14"/>
        <v>1.2106068557253467</v>
      </c>
      <c r="M25" s="19">
        <f t="shared" si="30"/>
        <v>0.37380496478399017</v>
      </c>
      <c r="N25" s="22">
        <f t="shared" si="15"/>
        <v>0.61139591492255663</v>
      </c>
      <c r="O25" s="23">
        <f t="shared" si="16"/>
        <v>0.5050325892597336</v>
      </c>
      <c r="P25" s="24">
        <f t="shared" si="1"/>
        <v>7.291094989294254E-6</v>
      </c>
      <c r="Q25" s="25">
        <f t="shared" si="17"/>
        <v>1.0286219189587009E-5</v>
      </c>
      <c r="R25" s="26">
        <f t="shared" si="2"/>
        <v>2.0652930736384114E-4</v>
      </c>
      <c r="S25" s="27">
        <f t="shared" si="31"/>
        <v>2.1879445312569406</v>
      </c>
      <c r="T25" s="23">
        <f t="shared" si="4"/>
        <v>0.23157348410104583</v>
      </c>
      <c r="U25" s="28">
        <f t="shared" si="18"/>
        <v>0.38848601260456128</v>
      </c>
      <c r="V25" s="29">
        <v>1</v>
      </c>
      <c r="W25" s="30">
        <v>0</v>
      </c>
      <c r="X25" s="29" t="str">
        <f t="shared" si="5"/>
        <v>0</v>
      </c>
      <c r="Y25" s="31">
        <f t="shared" si="19"/>
        <v>0</v>
      </c>
      <c r="Z25" s="32">
        <f t="shared" si="20"/>
        <v>0</v>
      </c>
      <c r="AA25" s="33">
        <v>3.9E-2</v>
      </c>
      <c r="AB25" s="33">
        <v>1.0000000000000001E-5</v>
      </c>
      <c r="AC25" s="31">
        <f t="shared" si="6"/>
        <v>18176.333813258825</v>
      </c>
      <c r="AD25" s="31">
        <f t="shared" si="21"/>
        <v>3.3037911089101618E-2</v>
      </c>
      <c r="AE25" s="34">
        <f t="shared" si="22"/>
        <v>8.8382750903785237E-2</v>
      </c>
      <c r="AF25" s="33">
        <v>3.6863890690121701E-3</v>
      </c>
      <c r="AG25" s="33">
        <v>2.4096276094508899E-6</v>
      </c>
      <c r="AH25" s="31">
        <f t="shared" si="7"/>
        <v>49024.753643448123</v>
      </c>
      <c r="AI25" s="31">
        <f t="shared" si="8"/>
        <v>1.3955027648424741E-2</v>
      </c>
      <c r="AJ25" s="32">
        <f t="shared" si="23"/>
        <v>3.7332376407811764E-2</v>
      </c>
      <c r="AK25" s="33">
        <v>3.7387316521748002E-3</v>
      </c>
      <c r="AL25" s="33">
        <v>6.8814069002409503E-6</v>
      </c>
      <c r="AM25" s="31">
        <f t="shared" si="9"/>
        <v>53079.616932834353</v>
      </c>
      <c r="AN25" s="31">
        <f t="shared" si="24"/>
        <v>0.13341665169926029</v>
      </c>
      <c r="AO25" s="32">
        <f t="shared" si="25"/>
        <v>0.3569151409649079</v>
      </c>
      <c r="AP25" s="35">
        <v>939.64684255125417</v>
      </c>
      <c r="AQ25" s="35">
        <v>693.85677574144597</v>
      </c>
      <c r="AR25" s="36"/>
      <c r="AS25" s="37">
        <f t="shared" si="26"/>
        <v>816.75180914635007</v>
      </c>
      <c r="AT25" s="38">
        <f t="shared" si="27"/>
        <v>173.79982298950995</v>
      </c>
      <c r="AU25" s="31">
        <f t="shared" si="32"/>
        <v>2.5303098806963922E-3</v>
      </c>
      <c r="AV25" s="39">
        <f t="shared" si="28"/>
        <v>0.19339537434720355</v>
      </c>
      <c r="AW25" s="32">
        <f t="shared" si="29"/>
        <v>0.51736973172349521</v>
      </c>
    </row>
    <row r="26" spans="1:49" s="62" customFormat="1" ht="15.75" x14ac:dyDescent="0.25">
      <c r="A26" s="62" t="s">
        <v>45</v>
      </c>
      <c r="B26" s="63"/>
      <c r="C26" s="63"/>
      <c r="D26" s="63"/>
      <c r="E26" s="63"/>
      <c r="F26" s="63"/>
      <c r="G26" s="63"/>
      <c r="H26" s="63"/>
      <c r="I26" s="63"/>
      <c r="J26" s="64"/>
      <c r="K26" s="65"/>
      <c r="L26" s="63"/>
      <c r="M26" s="63"/>
      <c r="N26" s="63">
        <f>AVERAGE(N16:N25)</f>
        <v>0.41458279621895022</v>
      </c>
      <c r="O26" s="63">
        <f>STDEV(N16:N25)</f>
        <v>0.34858583240006585</v>
      </c>
      <c r="P26" s="67"/>
      <c r="Q26" s="68"/>
      <c r="R26" s="69"/>
      <c r="S26" s="70"/>
      <c r="T26" s="66"/>
      <c r="U26" s="71"/>
      <c r="V26" s="72"/>
      <c r="W26" s="73"/>
      <c r="X26" s="72"/>
      <c r="Y26" s="74"/>
      <c r="Z26" s="75"/>
      <c r="AA26" s="76"/>
      <c r="AB26" s="76"/>
      <c r="AC26" s="74"/>
      <c r="AD26" s="74"/>
      <c r="AE26" s="77"/>
      <c r="AF26" s="76"/>
      <c r="AG26" s="76"/>
      <c r="AH26" s="74"/>
      <c r="AI26" s="74"/>
      <c r="AJ26" s="75"/>
      <c r="AK26" s="76"/>
      <c r="AL26" s="76"/>
      <c r="AM26" s="74"/>
      <c r="AN26" s="74"/>
      <c r="AO26" s="75"/>
      <c r="AP26" s="78"/>
      <c r="AQ26" s="78"/>
      <c r="AR26" s="79"/>
      <c r="AS26" s="80"/>
      <c r="AT26" s="63"/>
      <c r="AU26" s="74"/>
      <c r="AV26" s="80"/>
      <c r="AW26" s="75"/>
    </row>
    <row r="27" spans="1:49" s="81" customFormat="1" ht="15.75" x14ac:dyDescent="0.25">
      <c r="A27" s="1" t="s">
        <v>47</v>
      </c>
      <c r="B27" s="19">
        <v>-39.07282</v>
      </c>
      <c r="C27" s="19">
        <v>-38.634399999999999</v>
      </c>
      <c r="D27" s="19"/>
      <c r="E27" s="19">
        <v>1.085364771683027</v>
      </c>
      <c r="F27" s="19">
        <v>16.147991037230806</v>
      </c>
      <c r="G27" s="19"/>
      <c r="H27" s="19">
        <f t="shared" si="11"/>
        <v>8.6166779044569175</v>
      </c>
      <c r="I27" s="19">
        <f>STDEV(E27:G27)</f>
        <v>10.650885174847435</v>
      </c>
      <c r="J27" s="20">
        <f t="shared" si="13"/>
        <v>1.2360779053071413</v>
      </c>
      <c r="K27" s="21">
        <v>4.5</v>
      </c>
      <c r="L27" s="19">
        <f t="shared" si="14"/>
        <v>0.68583224185771674</v>
      </c>
      <c r="M27" s="19">
        <f t="shared" ref="M27:M53" si="34">SUM(Y27,AD27,AI27,AN27,AV27)</f>
        <v>7.6618043067301338E-3</v>
      </c>
      <c r="N27" s="22">
        <f t="shared" si="15"/>
        <v>8.7531733141359272E-2</v>
      </c>
      <c r="O27" s="23">
        <f t="shared" si="16"/>
        <v>0.12762848959136375</v>
      </c>
      <c r="P27" s="24">
        <f t="shared" si="1"/>
        <v>7.291094989294254E-6</v>
      </c>
      <c r="Q27" s="25">
        <f t="shared" si="17"/>
        <v>1.0286219189587009E-5</v>
      </c>
      <c r="R27" s="26">
        <f t="shared" si="2"/>
        <v>2.0652930736384114E-4</v>
      </c>
      <c r="S27" s="27">
        <f t="shared" ref="S27:S53" si="35">ABS(H27*SQRT((R27/((AK27-AF27)/(AA27-AF27)))^2 +((AT27/AP27)^2)))</f>
        <v>1.29226956829645</v>
      </c>
      <c r="T27" s="23">
        <f t="shared" si="4"/>
        <v>0.14997306184881676</v>
      </c>
      <c r="U27" s="28">
        <f t="shared" si="18"/>
        <v>0.18408006522581635</v>
      </c>
      <c r="V27" s="29">
        <v>1</v>
      </c>
      <c r="W27" s="30">
        <v>0</v>
      </c>
      <c r="X27" s="29" t="str">
        <f t="shared" si="5"/>
        <v>0</v>
      </c>
      <c r="Y27" s="31">
        <f t="shared" si="19"/>
        <v>0</v>
      </c>
      <c r="Z27" s="32">
        <f t="shared" si="20"/>
        <v>0</v>
      </c>
      <c r="AA27" s="33">
        <v>3.9E-2</v>
      </c>
      <c r="AB27" s="33">
        <v>1.0000000000000001E-5</v>
      </c>
      <c r="AC27" s="31">
        <f t="shared" si="6"/>
        <v>-2607.2076014253098</v>
      </c>
      <c r="AD27" s="31">
        <f t="shared" si="21"/>
        <v>6.7975314769299191E-4</v>
      </c>
      <c r="AE27" s="34">
        <f t="shared" si="22"/>
        <v>8.8719721945377319E-2</v>
      </c>
      <c r="AF27" s="33">
        <v>3.6863890690121701E-3</v>
      </c>
      <c r="AG27" s="33">
        <v>2.4096276094508899E-6</v>
      </c>
      <c r="AH27" s="31">
        <f t="shared" si="7"/>
        <v>-23332.820937977383</v>
      </c>
      <c r="AI27" s="31">
        <f t="shared" si="8"/>
        <v>3.1610717801366047E-3</v>
      </c>
      <c r="AJ27" s="32">
        <f t="shared" si="23"/>
        <v>0.41257537436187419</v>
      </c>
      <c r="AK27" s="33">
        <v>3.7387316521748002E-3</v>
      </c>
      <c r="AL27" s="33">
        <v>6.8814069002409503E-6</v>
      </c>
      <c r="AM27" s="31">
        <f t="shared" si="9"/>
        <v>8846.6022896927861</v>
      </c>
      <c r="AN27" s="31">
        <f t="shared" si="24"/>
        <v>3.706017656652549E-3</v>
      </c>
      <c r="AO27" s="32">
        <f t="shared" si="25"/>
        <v>0.48370038026123702</v>
      </c>
      <c r="AP27" s="35">
        <v>445.24190435173568</v>
      </c>
      <c r="AQ27" s="35">
        <v>480.16954802693965</v>
      </c>
      <c r="AR27" s="36"/>
      <c r="AS27" s="37">
        <f t="shared" si="26"/>
        <v>462.70572618933767</v>
      </c>
      <c r="AT27" s="38">
        <f t="shared" si="27"/>
        <v>24.697573693604152</v>
      </c>
      <c r="AU27" s="31">
        <f t="shared" ref="AU27:AU53" si="36">((((AK27-AF27)/(AA27-AF27))*(AP27+AT27)/V27)-L27)/AT27</f>
        <v>4.3413254151420679E-4</v>
      </c>
      <c r="AV27" s="39">
        <f t="shared" si="28"/>
        <v>1.1496172224798859E-4</v>
      </c>
      <c r="AW27" s="32">
        <f t="shared" si="29"/>
        <v>1.5004523431511575E-2</v>
      </c>
    </row>
    <row r="28" spans="1:49" ht="15.75" x14ac:dyDescent="0.25">
      <c r="A28" s="1" t="s">
        <v>47</v>
      </c>
      <c r="B28" s="19">
        <v>-37.763800000000003</v>
      </c>
      <c r="C28" s="19">
        <v>-36.875450000000001</v>
      </c>
      <c r="D28" s="19"/>
      <c r="E28" s="19">
        <v>19.72857757259397</v>
      </c>
      <c r="F28" s="19">
        <v>20.24040768926168</v>
      </c>
      <c r="G28" s="19"/>
      <c r="H28" s="19">
        <f t="shared" si="11"/>
        <v>19.984492630927825</v>
      </c>
      <c r="I28" s="19">
        <f t="shared" ref="I28:I53" si="37">STDEV(E28:G28)</f>
        <v>0.36191854631123949</v>
      </c>
      <c r="J28" s="20">
        <f t="shared" si="13"/>
        <v>1.8109969214386637E-2</v>
      </c>
      <c r="K28" s="21">
        <v>4.5</v>
      </c>
      <c r="L28" s="19">
        <f t="shared" si="14"/>
        <v>0.63158423146106413</v>
      </c>
      <c r="M28" s="19">
        <f t="shared" si="34"/>
        <v>6.5357687117393809E-3</v>
      </c>
      <c r="N28" s="22">
        <f t="shared" si="15"/>
        <v>8.0844101279805083E-2</v>
      </c>
      <c r="O28" s="23">
        <f t="shared" si="16"/>
        <v>0.12800208943276786</v>
      </c>
      <c r="P28" s="24">
        <f t="shared" si="1"/>
        <v>7.291094989294254E-6</v>
      </c>
      <c r="Q28" s="25">
        <f t="shared" si="17"/>
        <v>1.0286219189587009E-5</v>
      </c>
      <c r="R28" s="26">
        <f t="shared" si="2"/>
        <v>2.0652930736384114E-4</v>
      </c>
      <c r="S28" s="27">
        <f t="shared" si="35"/>
        <v>3.0188611272360748</v>
      </c>
      <c r="T28" s="23">
        <f t="shared" si="4"/>
        <v>0.15106018366281224</v>
      </c>
      <c r="U28" s="28">
        <f t="shared" si="18"/>
        <v>0.16918867782109054</v>
      </c>
      <c r="V28" s="29">
        <v>1</v>
      </c>
      <c r="W28" s="30">
        <v>0</v>
      </c>
      <c r="X28" s="29" t="str">
        <f t="shared" si="5"/>
        <v>0</v>
      </c>
      <c r="Y28" s="31">
        <f t="shared" si="19"/>
        <v>0</v>
      </c>
      <c r="Z28" s="32">
        <f t="shared" si="20"/>
        <v>0</v>
      </c>
      <c r="AA28" s="33">
        <v>3.9E-2</v>
      </c>
      <c r="AB28" s="33">
        <v>1.0000000000000001E-5</v>
      </c>
      <c r="AC28" s="31">
        <f t="shared" si="6"/>
        <v>-2519.6190468430354</v>
      </c>
      <c r="AD28" s="31">
        <f t="shared" si="21"/>
        <v>6.3484801412142075E-4</v>
      </c>
      <c r="AE28" s="34">
        <f t="shared" si="22"/>
        <v>9.7134406390655001E-2</v>
      </c>
      <c r="AF28" s="33">
        <v>3.6863890690121701E-3</v>
      </c>
      <c r="AG28" s="33">
        <v>2.4096276094508899E-6</v>
      </c>
      <c r="AH28" s="31">
        <f t="shared" si="7"/>
        <v>-21957.083285582121</v>
      </c>
      <c r="AI28" s="31">
        <f t="shared" si="8"/>
        <v>2.7992981670823002E-3</v>
      </c>
      <c r="AJ28" s="32">
        <f t="shared" si="23"/>
        <v>0.42830434957930386</v>
      </c>
      <c r="AK28" s="33">
        <v>3.7387316521748002E-3</v>
      </c>
      <c r="AL28" s="33">
        <v>6.8814069002409503E-6</v>
      </c>
      <c r="AM28" s="31">
        <f t="shared" si="9"/>
        <v>7951.7308481115706</v>
      </c>
      <c r="AN28" s="31">
        <f t="shared" si="24"/>
        <v>2.9941794152988374E-3</v>
      </c>
      <c r="AO28" s="32">
        <f t="shared" si="25"/>
        <v>0.45812199717544605</v>
      </c>
      <c r="AP28" s="35">
        <v>409.2235029111124</v>
      </c>
      <c r="AQ28" s="35">
        <v>442.98968460640947</v>
      </c>
      <c r="AR28" s="36"/>
      <c r="AS28" s="37">
        <f t="shared" si="26"/>
        <v>426.10659375876094</v>
      </c>
      <c r="AT28" s="38">
        <f t="shared" si="27"/>
        <v>23.876296051521628</v>
      </c>
      <c r="AU28" s="31">
        <f t="shared" si="36"/>
        <v>4.3413254151420175E-4</v>
      </c>
      <c r="AV28" s="39">
        <f t="shared" si="28"/>
        <v>1.074431152368221E-4</v>
      </c>
      <c r="AW28" s="32">
        <f t="shared" si="29"/>
        <v>1.643924685459501E-2</v>
      </c>
    </row>
    <row r="29" spans="1:49" ht="15.75" x14ac:dyDescent="0.25">
      <c r="A29" s="1" t="s">
        <v>47</v>
      </c>
      <c r="B29" s="19">
        <v>-36.450769999999999</v>
      </c>
      <c r="C29" s="19">
        <v>-36.006900000000002</v>
      </c>
      <c r="D29" s="19"/>
      <c r="E29" s="19">
        <v>38.046723804697741</v>
      </c>
      <c r="F29" s="19">
        <v>26.397796295250355</v>
      </c>
      <c r="G29" s="19"/>
      <c r="H29" s="19">
        <f t="shared" si="11"/>
        <v>32.222260049974047</v>
      </c>
      <c r="I29" s="19">
        <f t="shared" si="37"/>
        <v>8.2370356354807779</v>
      </c>
      <c r="J29" s="20">
        <f t="shared" si="13"/>
        <v>0.25563184030871267</v>
      </c>
      <c r="K29" s="21">
        <v>4.5</v>
      </c>
      <c r="L29" s="19">
        <f t="shared" si="14"/>
        <v>0.70085897661549856</v>
      </c>
      <c r="M29" s="19">
        <f t="shared" si="34"/>
        <v>8.4645461845891199E-3</v>
      </c>
      <c r="N29" s="22">
        <f t="shared" si="15"/>
        <v>9.2002968346619779E-2</v>
      </c>
      <c r="O29" s="23">
        <f t="shared" si="16"/>
        <v>0.13127172714674945</v>
      </c>
      <c r="P29" s="24">
        <f t="shared" si="1"/>
        <v>7.291094989294254E-6</v>
      </c>
      <c r="Q29" s="25">
        <f t="shared" si="17"/>
        <v>1.0286219189587009E-5</v>
      </c>
      <c r="R29" s="26">
        <f t="shared" si="2"/>
        <v>2.0652930736384114E-4</v>
      </c>
      <c r="S29" s="27">
        <f t="shared" si="35"/>
        <v>4.5303960480931522</v>
      </c>
      <c r="T29" s="23">
        <f t="shared" si="4"/>
        <v>0.14059833298678878</v>
      </c>
      <c r="U29" s="28">
        <f t="shared" si="18"/>
        <v>0.1929289686166156</v>
      </c>
      <c r="V29" s="29">
        <v>1</v>
      </c>
      <c r="W29" s="30">
        <v>0</v>
      </c>
      <c r="X29" s="29" t="str">
        <f t="shared" si="5"/>
        <v>0</v>
      </c>
      <c r="Y29" s="31">
        <f t="shared" si="19"/>
        <v>0</v>
      </c>
      <c r="Z29" s="32">
        <f t="shared" si="20"/>
        <v>0</v>
      </c>
      <c r="AA29" s="33">
        <v>3.9E-2</v>
      </c>
      <c r="AB29" s="33">
        <v>1.0000000000000001E-5</v>
      </c>
      <c r="AC29" s="31">
        <f t="shared" si="6"/>
        <v>-938.35136186758416</v>
      </c>
      <c r="AD29" s="31">
        <f t="shared" si="21"/>
        <v>8.8050327831875008E-5</v>
      </c>
      <c r="AE29" s="34">
        <f t="shared" si="22"/>
        <v>1.0402250269740726E-2</v>
      </c>
      <c r="AF29" s="33">
        <v>3.6863890690121701E-3</v>
      </c>
      <c r="AG29" s="33">
        <v>2.4096276094508899E-6</v>
      </c>
      <c r="AH29" s="31">
        <f t="shared" si="7"/>
        <v>-17008.54115064723</v>
      </c>
      <c r="AI29" s="31">
        <f t="shared" si="8"/>
        <v>1.6797087770040345E-3</v>
      </c>
      <c r="AJ29" s="32">
        <f t="shared" si="23"/>
        <v>0.19844049998358768</v>
      </c>
      <c r="AK29" s="33">
        <v>3.7387316521748002E-3</v>
      </c>
      <c r="AL29" s="33">
        <v>6.8814069002409503E-6</v>
      </c>
      <c r="AM29" s="31">
        <f t="shared" si="9"/>
        <v>11879.163893211866</v>
      </c>
      <c r="AN29" s="31">
        <f t="shared" si="24"/>
        <v>6.6823039442840872E-3</v>
      </c>
      <c r="AO29" s="32">
        <f t="shared" si="25"/>
        <v>0.78944621466537079</v>
      </c>
      <c r="AP29" s="35">
        <v>466.64510513999483</v>
      </c>
      <c r="AQ29" s="35">
        <v>479.04231501622485</v>
      </c>
      <c r="AR29" s="36"/>
      <c r="AS29" s="37">
        <f t="shared" si="26"/>
        <v>472.84371007810984</v>
      </c>
      <c r="AT29" s="38">
        <f t="shared" si="27"/>
        <v>8.766151171275089</v>
      </c>
      <c r="AU29" s="31">
        <f t="shared" si="36"/>
        <v>4.3413254151421899E-4</v>
      </c>
      <c r="AV29" s="39">
        <f t="shared" si="28"/>
        <v>1.4483135469122621E-5</v>
      </c>
      <c r="AW29" s="32">
        <f t="shared" si="29"/>
        <v>1.7110350813007763E-3</v>
      </c>
    </row>
    <row r="30" spans="1:49" ht="15.75" x14ac:dyDescent="0.25">
      <c r="A30" s="1" t="s">
        <v>47</v>
      </c>
      <c r="B30" s="19">
        <v>-35.680729999999997</v>
      </c>
      <c r="C30" s="19">
        <v>-35.013469999999998</v>
      </c>
      <c r="D30" s="19"/>
      <c r="E30" s="19">
        <v>29.641638875530813</v>
      </c>
      <c r="F30" s="19">
        <v>22.577637026076673</v>
      </c>
      <c r="G30" s="19"/>
      <c r="H30" s="19">
        <f t="shared" si="11"/>
        <v>26.109637950803744</v>
      </c>
      <c r="I30" s="19">
        <f t="shared" si="37"/>
        <v>4.995003610063331</v>
      </c>
      <c r="J30" s="20">
        <f t="shared" si="13"/>
        <v>0.19130880403148476</v>
      </c>
      <c r="K30" s="21">
        <v>4.5</v>
      </c>
      <c r="L30" s="19">
        <f t="shared" si="14"/>
        <v>0.77113826888076897</v>
      </c>
      <c r="M30" s="19">
        <f t="shared" si="34"/>
        <v>9.5251016155674689E-2</v>
      </c>
      <c r="N30" s="22">
        <f t="shared" si="15"/>
        <v>0.30862763349329997</v>
      </c>
      <c r="O30" s="23">
        <f t="shared" si="16"/>
        <v>0.40022346957471389</v>
      </c>
      <c r="P30" s="24">
        <f t="shared" si="1"/>
        <v>7.291094989294254E-6</v>
      </c>
      <c r="Q30" s="25">
        <f t="shared" si="17"/>
        <v>1.0286219189587009E-5</v>
      </c>
      <c r="R30" s="26">
        <f t="shared" si="2"/>
        <v>2.0652930736384114E-4</v>
      </c>
      <c r="S30" s="27">
        <f t="shared" si="35"/>
        <v>5.242770182912424</v>
      </c>
      <c r="T30" s="23">
        <f t="shared" si="4"/>
        <v>0.20079827199407924</v>
      </c>
      <c r="U30" s="28">
        <f t="shared" si="18"/>
        <v>0.2395898545939863</v>
      </c>
      <c r="V30" s="29">
        <v>1</v>
      </c>
      <c r="W30" s="30">
        <v>0</v>
      </c>
      <c r="X30" s="29" t="str">
        <f t="shared" si="5"/>
        <v>0</v>
      </c>
      <c r="Y30" s="31">
        <f t="shared" si="19"/>
        <v>0</v>
      </c>
      <c r="Z30" s="32">
        <f t="shared" si="20"/>
        <v>0</v>
      </c>
      <c r="AA30" s="33">
        <v>3.9E-2</v>
      </c>
      <c r="AB30" s="33">
        <v>1.0000000000000001E-5</v>
      </c>
      <c r="AC30" s="31">
        <f t="shared" si="6"/>
        <v>8757.4172400846182</v>
      </c>
      <c r="AD30" s="31">
        <f t="shared" si="21"/>
        <v>7.6692356716931316E-3</v>
      </c>
      <c r="AE30" s="34">
        <f t="shared" si="22"/>
        <v>8.051605096956467E-2</v>
      </c>
      <c r="AF30" s="33">
        <v>3.6863890690121701E-3</v>
      </c>
      <c r="AG30" s="33">
        <v>2.4096276094508899E-6</v>
      </c>
      <c r="AH30" s="31">
        <f t="shared" si="7"/>
        <v>20057.303070232978</v>
      </c>
      <c r="AI30" s="31">
        <f t="shared" si="8"/>
        <v>2.335849916942038E-3</v>
      </c>
      <c r="AJ30" s="32">
        <f t="shared" si="23"/>
        <v>2.4523097088270558E-2</v>
      </c>
      <c r="AK30" s="33">
        <v>3.7387316521748002E-3</v>
      </c>
      <c r="AL30" s="33">
        <v>6.8814069002409503E-6</v>
      </c>
      <c r="AM30" s="31">
        <f t="shared" si="9"/>
        <v>29171.802638815385</v>
      </c>
      <c r="AN30" s="31">
        <f t="shared" si="24"/>
        <v>4.0297769702827689E-2</v>
      </c>
      <c r="AO30" s="32">
        <f t="shared" si="25"/>
        <v>0.42306918423806128</v>
      </c>
      <c r="AP30" s="35">
        <v>579.50567863999856</v>
      </c>
      <c r="AQ30" s="35">
        <v>461.01143594875822</v>
      </c>
      <c r="AR30" s="36"/>
      <c r="AS30" s="37">
        <f t="shared" si="26"/>
        <v>520.25855729437842</v>
      </c>
      <c r="AT30" s="38">
        <f t="shared" si="27"/>
        <v>83.788082538540181</v>
      </c>
      <c r="AU30" s="31">
        <f t="shared" si="36"/>
        <v>2.5303098806963948E-3</v>
      </c>
      <c r="AV30" s="39">
        <f t="shared" si="28"/>
        <v>4.4948160864211828E-2</v>
      </c>
      <c r="AW30" s="32">
        <f t="shared" si="29"/>
        <v>0.47189166770410346</v>
      </c>
    </row>
    <row r="31" spans="1:49" ht="15.75" x14ac:dyDescent="0.25">
      <c r="A31" s="1" t="s">
        <v>47</v>
      </c>
      <c r="B31" s="19">
        <v>-34.501829999999998</v>
      </c>
      <c r="C31" s="19">
        <v>-33.984499999999997</v>
      </c>
      <c r="D31" s="19"/>
      <c r="E31" s="19">
        <v>35.667757125777584</v>
      </c>
      <c r="F31" s="19">
        <v>23.782638088876169</v>
      </c>
      <c r="G31" s="19"/>
      <c r="H31" s="19">
        <f t="shared" si="11"/>
        <v>29.725197607326876</v>
      </c>
      <c r="I31" s="19">
        <f t="shared" si="37"/>
        <v>8.4040482662023059</v>
      </c>
      <c r="J31" s="20">
        <f t="shared" si="13"/>
        <v>0.28272472322037034</v>
      </c>
      <c r="K31" s="21">
        <v>4.5</v>
      </c>
      <c r="L31" s="19">
        <f t="shared" si="14"/>
        <v>0.59080519085221017</v>
      </c>
      <c r="M31" s="19">
        <f t="shared" si="34"/>
        <v>2.4947082420663472E-2</v>
      </c>
      <c r="N31" s="22">
        <f t="shared" si="15"/>
        <v>0.15794645428329018</v>
      </c>
      <c r="O31" s="23">
        <f t="shared" si="16"/>
        <v>0.26734100635686603</v>
      </c>
      <c r="P31" s="24">
        <f t="shared" si="1"/>
        <v>7.291094989294254E-6</v>
      </c>
      <c r="Q31" s="25">
        <f t="shared" si="17"/>
        <v>1.0286219189587009E-5</v>
      </c>
      <c r="R31" s="26">
        <f t="shared" si="2"/>
        <v>2.0652930736384114E-4</v>
      </c>
      <c r="S31" s="27">
        <f t="shared" si="35"/>
        <v>8.984291094929544</v>
      </c>
      <c r="T31" s="23">
        <f t="shared" si="4"/>
        <v>0.30224495774975207</v>
      </c>
      <c r="U31" s="28">
        <f t="shared" si="18"/>
        <v>0.13852286439199746</v>
      </c>
      <c r="V31" s="29">
        <v>1</v>
      </c>
      <c r="W31" s="30">
        <v>0</v>
      </c>
      <c r="X31" s="29" t="str">
        <f t="shared" si="5"/>
        <v>0</v>
      </c>
      <c r="Y31" s="31">
        <f t="shared" si="19"/>
        <v>0</v>
      </c>
      <c r="Z31" s="32">
        <f t="shared" si="20"/>
        <v>0</v>
      </c>
      <c r="AA31" s="33">
        <v>3.9E-2</v>
      </c>
      <c r="AB31" s="33">
        <v>1.0000000000000001E-5</v>
      </c>
      <c r="AC31" s="31">
        <f t="shared" si="6"/>
        <v>-9432.6292540962859</v>
      </c>
      <c r="AD31" s="31">
        <f t="shared" si="21"/>
        <v>8.897449464523307E-3</v>
      </c>
      <c r="AE31" s="34">
        <f t="shared" si="22"/>
        <v>0.35665290692083573</v>
      </c>
      <c r="AF31" s="33">
        <v>3.6863890690121701E-3</v>
      </c>
      <c r="AG31" s="33">
        <v>2.4096276094508899E-6</v>
      </c>
      <c r="AH31" s="31">
        <f t="shared" si="7"/>
        <v>-48561.694318571652</v>
      </c>
      <c r="AI31" s="31">
        <f t="shared" si="8"/>
        <v>1.3692650501009276E-2</v>
      </c>
      <c r="AJ31" s="32">
        <f t="shared" si="23"/>
        <v>0.54886781027619336</v>
      </c>
      <c r="AK31" s="33">
        <v>3.7387316521748002E-3</v>
      </c>
      <c r="AL31" s="33">
        <v>6.8814069002409503E-6</v>
      </c>
      <c r="AM31" s="31">
        <f t="shared" si="9"/>
        <v>-4199.115853461085</v>
      </c>
      <c r="AN31" s="31">
        <f t="shared" si="24"/>
        <v>8.3496869138769694E-4</v>
      </c>
      <c r="AO31" s="32">
        <f t="shared" si="25"/>
        <v>3.3469592848905605E-2</v>
      </c>
      <c r="AP31" s="35">
        <v>335.05085877979354</v>
      </c>
      <c r="AQ31" s="35">
        <v>462.13809847665306</v>
      </c>
      <c r="AR31" s="36"/>
      <c r="AS31" s="37">
        <f t="shared" si="26"/>
        <v>398.59447862822333</v>
      </c>
      <c r="AT31" s="38">
        <f t="shared" si="27"/>
        <v>89.864248991929003</v>
      </c>
      <c r="AU31" s="31">
        <f t="shared" si="36"/>
        <v>4.3413254151419812E-4</v>
      </c>
      <c r="AV31" s="39">
        <f t="shared" si="28"/>
        <v>1.5220137637431928E-3</v>
      </c>
      <c r="AW31" s="32">
        <f t="shared" si="29"/>
        <v>6.100968995406536E-2</v>
      </c>
    </row>
    <row r="32" spans="1:49" ht="15.75" x14ac:dyDescent="0.25">
      <c r="A32" s="1" t="s">
        <v>47</v>
      </c>
      <c r="B32" s="19">
        <v>-32.995280000000001</v>
      </c>
      <c r="C32" s="19">
        <v>-32.49512</v>
      </c>
      <c r="D32" s="19"/>
      <c r="E32" s="19">
        <v>18.243737713499485</v>
      </c>
      <c r="F32" s="19">
        <v>1.0560512141394951</v>
      </c>
      <c r="G32" s="19"/>
      <c r="H32" s="19">
        <f t="shared" si="11"/>
        <v>9.6498944638194892</v>
      </c>
      <c r="I32" s="19">
        <f t="shared" si="37"/>
        <v>12.153529676605922</v>
      </c>
      <c r="J32" s="20">
        <f t="shared" si="13"/>
        <v>1.2594469009141347</v>
      </c>
      <c r="K32" s="21">
        <v>4.5</v>
      </c>
      <c r="L32" s="19">
        <f t="shared" si="14"/>
        <v>0.51581151368949696</v>
      </c>
      <c r="M32" s="19">
        <f t="shared" si="34"/>
        <v>6.2640411976736268E-2</v>
      </c>
      <c r="N32" s="22">
        <f t="shared" si="15"/>
        <v>0.25028066640620938</v>
      </c>
      <c r="O32" s="23">
        <f t="shared" si="16"/>
        <v>0.4852172930689384</v>
      </c>
      <c r="P32" s="24">
        <f t="shared" si="1"/>
        <v>7.291094989294254E-6</v>
      </c>
      <c r="Q32" s="25">
        <f t="shared" si="17"/>
        <v>1.0286219189587009E-5</v>
      </c>
      <c r="R32" s="26">
        <f t="shared" si="2"/>
        <v>2.0652930736384114E-4</v>
      </c>
      <c r="S32" s="27">
        <f t="shared" si="35"/>
        <v>2.1782651899806509</v>
      </c>
      <c r="T32" s="23">
        <f t="shared" si="4"/>
        <v>0.22572943135778914</v>
      </c>
      <c r="U32" s="28">
        <f t="shared" si="18"/>
        <v>0.16453821491251336</v>
      </c>
      <c r="V32" s="29">
        <v>1</v>
      </c>
      <c r="W32" s="30">
        <v>0</v>
      </c>
      <c r="X32" s="29" t="str">
        <f t="shared" si="5"/>
        <v>0</v>
      </c>
      <c r="Y32" s="31">
        <f t="shared" si="19"/>
        <v>0</v>
      </c>
      <c r="Z32" s="32">
        <f t="shared" si="20"/>
        <v>0</v>
      </c>
      <c r="AA32" s="33">
        <v>3.9E-2</v>
      </c>
      <c r="AB32" s="33">
        <v>1.0000000000000001E-5</v>
      </c>
      <c r="AC32" s="31">
        <f t="shared" si="6"/>
        <v>7390.8833405658343</v>
      </c>
      <c r="AD32" s="31">
        <f t="shared" si="21"/>
        <v>5.4625156553853591E-3</v>
      </c>
      <c r="AE32" s="34">
        <f t="shared" si="22"/>
        <v>8.7204337950619756E-2</v>
      </c>
      <c r="AF32" s="33">
        <v>3.6863890690121701E-3</v>
      </c>
      <c r="AG32" s="33">
        <v>2.4096276094508899E-6</v>
      </c>
      <c r="AH32" s="31">
        <f t="shared" si="7"/>
        <v>19487.804098479901</v>
      </c>
      <c r="AI32" s="31">
        <f t="shared" si="8"/>
        <v>2.2050867101627222E-3</v>
      </c>
      <c r="AJ32" s="32">
        <f t="shared" si="23"/>
        <v>3.5202302165280447E-2</v>
      </c>
      <c r="AK32" s="33">
        <v>3.7387316521748002E-3</v>
      </c>
      <c r="AL32" s="33">
        <v>6.8814069002409503E-6</v>
      </c>
      <c r="AM32" s="31">
        <f t="shared" si="9"/>
        <v>22034.375026168287</v>
      </c>
      <c r="AN32" s="31">
        <f t="shared" si="24"/>
        <v>2.2990898861652745E-2</v>
      </c>
      <c r="AO32" s="32">
        <f t="shared" si="25"/>
        <v>0.36702981567540183</v>
      </c>
      <c r="AP32" s="35">
        <v>397.97524004792848</v>
      </c>
      <c r="AQ32" s="35">
        <v>298.02277944452516</v>
      </c>
      <c r="AR32" s="36"/>
      <c r="AS32" s="37">
        <f t="shared" si="26"/>
        <v>347.99900974622682</v>
      </c>
      <c r="AT32" s="38">
        <f t="shared" si="27"/>
        <v>70.677062688947771</v>
      </c>
      <c r="AU32" s="31">
        <f t="shared" si="36"/>
        <v>2.5303098806963905E-3</v>
      </c>
      <c r="AV32" s="39">
        <f t="shared" si="28"/>
        <v>3.1981910749535443E-2</v>
      </c>
      <c r="AW32" s="32">
        <f t="shared" si="29"/>
        <v>0.51056354420869798</v>
      </c>
    </row>
    <row r="33" spans="1:49" ht="15.75" x14ac:dyDescent="0.25">
      <c r="A33" s="1" t="s">
        <v>47</v>
      </c>
      <c r="B33" s="19">
        <v>-31.489550000000001</v>
      </c>
      <c r="C33" s="19">
        <v>-31.00057</v>
      </c>
      <c r="D33" s="19"/>
      <c r="E33" s="19">
        <v>36.146034058676889</v>
      </c>
      <c r="F33" s="19">
        <v>19.631571844764508</v>
      </c>
      <c r="G33" s="19"/>
      <c r="H33" s="19">
        <f t="shared" si="11"/>
        <v>27.888802951720699</v>
      </c>
      <c r="I33" s="19">
        <f t="shared" si="37"/>
        <v>11.677488219106447</v>
      </c>
      <c r="J33" s="20">
        <f t="shared" si="13"/>
        <v>0.41871600725645208</v>
      </c>
      <c r="K33" s="21">
        <v>4.5</v>
      </c>
      <c r="L33" s="19">
        <f t="shared" si="14"/>
        <v>0.46253541623354916</v>
      </c>
      <c r="M33" s="19">
        <f t="shared" si="34"/>
        <v>2.4469874341120079E-2</v>
      </c>
      <c r="N33" s="22">
        <f t="shared" si="15"/>
        <v>0.15642849593702574</v>
      </c>
      <c r="O33" s="23">
        <f t="shared" si="16"/>
        <v>0.33819787728003925</v>
      </c>
      <c r="P33" s="24">
        <f t="shared" si="1"/>
        <v>7.291094989294254E-6</v>
      </c>
      <c r="Q33" s="25">
        <f t="shared" si="17"/>
        <v>1.0286219189587009E-5</v>
      </c>
      <c r="R33" s="26">
        <f t="shared" si="2"/>
        <v>2.0652930736384114E-4</v>
      </c>
      <c r="S33" s="27">
        <f t="shared" si="35"/>
        <v>5.1060307265083846</v>
      </c>
      <c r="T33" s="23">
        <f t="shared" si="4"/>
        <v>0.18308533124736892</v>
      </c>
      <c r="U33" s="28">
        <f t="shared" si="18"/>
        <v>0.1408437840405509</v>
      </c>
      <c r="V33" s="29">
        <v>1</v>
      </c>
      <c r="W33" s="30">
        <v>0</v>
      </c>
      <c r="X33" s="29" t="str">
        <f t="shared" si="5"/>
        <v>0</v>
      </c>
      <c r="Y33" s="31">
        <f t="shared" si="19"/>
        <v>0</v>
      </c>
      <c r="Z33" s="32">
        <f t="shared" si="20"/>
        <v>0</v>
      </c>
      <c r="AA33" s="33">
        <v>3.9E-2</v>
      </c>
      <c r="AB33" s="33">
        <v>1.0000000000000001E-5</v>
      </c>
      <c r="AC33" s="31">
        <f t="shared" si="6"/>
        <v>4226.1875111514964</v>
      </c>
      <c r="AD33" s="31">
        <f t="shared" si="21"/>
        <v>1.7860660879412884E-3</v>
      </c>
      <c r="AE33" s="34">
        <f t="shared" si="22"/>
        <v>7.2990407022234569E-2</v>
      </c>
      <c r="AF33" s="33">
        <v>3.6863890690121701E-3</v>
      </c>
      <c r="AG33" s="33">
        <v>2.4096276094508899E-6</v>
      </c>
      <c r="AH33" s="31">
        <f t="shared" si="7"/>
        <v>7964.8879842221513</v>
      </c>
      <c r="AI33" s="31">
        <f t="shared" si="8"/>
        <v>3.6834875487737182E-4</v>
      </c>
      <c r="AJ33" s="32">
        <f t="shared" si="23"/>
        <v>1.5053152694715109E-2</v>
      </c>
      <c r="AK33" s="33">
        <v>3.7387316521748002E-3</v>
      </c>
      <c r="AL33" s="33">
        <v>6.8814069002409503E-6</v>
      </c>
      <c r="AM33" s="31">
        <f t="shared" si="9"/>
        <v>15809.065978967848</v>
      </c>
      <c r="AN33" s="31">
        <f t="shared" si="24"/>
        <v>1.1834962908975724E-2</v>
      </c>
      <c r="AO33" s="32">
        <f t="shared" si="25"/>
        <v>0.48365442110537593</v>
      </c>
      <c r="AP33" s="35">
        <v>340.66456107233472</v>
      </c>
      <c r="AQ33" s="35">
        <v>283.44662121014608</v>
      </c>
      <c r="AR33" s="36"/>
      <c r="AS33" s="37">
        <f t="shared" si="26"/>
        <v>312.05559114124037</v>
      </c>
      <c r="AT33" s="38">
        <f t="shared" si="27"/>
        <v>40.459193282077656</v>
      </c>
      <c r="AU33" s="31">
        <f t="shared" si="36"/>
        <v>2.530309880696394E-3</v>
      </c>
      <c r="AV33" s="39">
        <f t="shared" si="28"/>
        <v>1.0480496589325696E-2</v>
      </c>
      <c r="AW33" s="32">
        <f t="shared" si="29"/>
        <v>0.42830201917767446</v>
      </c>
    </row>
    <row r="34" spans="1:49" ht="15.75" x14ac:dyDescent="0.25">
      <c r="A34" s="1" t="s">
        <v>47</v>
      </c>
      <c r="B34" s="19">
        <v>-30.504200000000001</v>
      </c>
      <c r="C34" s="19">
        <v>-29.498999999999999</v>
      </c>
      <c r="D34" s="19"/>
      <c r="E34" s="19">
        <v>50.026875132204253</v>
      </c>
      <c r="F34" s="19">
        <v>15.595508184073475</v>
      </c>
      <c r="G34" s="19"/>
      <c r="H34" s="19">
        <f t="shared" si="11"/>
        <v>32.811191658138867</v>
      </c>
      <c r="I34" s="19">
        <f t="shared" si="37"/>
        <v>24.346653054545627</v>
      </c>
      <c r="J34" s="20">
        <f t="shared" si="13"/>
        <v>0.74202282282869791</v>
      </c>
      <c r="K34" s="21">
        <v>4.5</v>
      </c>
      <c r="L34" s="19">
        <f t="shared" si="14"/>
        <v>0.6377287289025062</v>
      </c>
      <c r="M34" s="19">
        <f t="shared" si="34"/>
        <v>0.32758991235439616</v>
      </c>
      <c r="N34" s="22">
        <f t="shared" si="15"/>
        <v>0.57235470851072423</v>
      </c>
      <c r="O34" s="23">
        <f t="shared" si="16"/>
        <v>0.89748929689229018</v>
      </c>
      <c r="P34" s="24">
        <f t="shared" si="1"/>
        <v>7.291094989294254E-6</v>
      </c>
      <c r="Q34" s="25">
        <f t="shared" si="17"/>
        <v>1.0286219189587009E-5</v>
      </c>
      <c r="R34" s="26">
        <f t="shared" si="2"/>
        <v>2.0652930736384114E-4</v>
      </c>
      <c r="S34" s="27">
        <f t="shared" si="35"/>
        <v>11.232188167258858</v>
      </c>
      <c r="T34" s="23">
        <f t="shared" si="4"/>
        <v>0.34232795578677788</v>
      </c>
      <c r="U34" s="28">
        <f t="shared" si="18"/>
        <v>0.22837779797025337</v>
      </c>
      <c r="V34" s="29">
        <v>1</v>
      </c>
      <c r="W34" s="30">
        <v>0</v>
      </c>
      <c r="X34" s="29" t="str">
        <f t="shared" si="5"/>
        <v>0</v>
      </c>
      <c r="Y34" s="31">
        <f t="shared" si="19"/>
        <v>0</v>
      </c>
      <c r="Z34" s="32">
        <f t="shared" si="20"/>
        <v>0</v>
      </c>
      <c r="AA34" s="33">
        <v>3.9E-2</v>
      </c>
      <c r="AB34" s="33">
        <v>1.0000000000000001E-5</v>
      </c>
      <c r="AC34" s="31">
        <f t="shared" si="6"/>
        <v>18079.86530765393</v>
      </c>
      <c r="AD34" s="31">
        <f t="shared" si="21"/>
        <v>3.2688152954290818E-2</v>
      </c>
      <c r="AE34" s="34">
        <f t="shared" si="22"/>
        <v>9.9783759271951683E-2</v>
      </c>
      <c r="AF34" s="33">
        <v>3.6863890690121701E-3</v>
      </c>
      <c r="AG34" s="33">
        <v>2.4096276094508899E-6</v>
      </c>
      <c r="AH34" s="31">
        <f t="shared" si="7"/>
        <v>59507.778910054287</v>
      </c>
      <c r="AI34" s="31">
        <f t="shared" si="8"/>
        <v>2.0561147233496061E-2</v>
      </c>
      <c r="AJ34" s="32">
        <f t="shared" si="23"/>
        <v>6.2764897385644836E-2</v>
      </c>
      <c r="AK34" s="33">
        <v>3.7387316521748002E-3</v>
      </c>
      <c r="AL34" s="33">
        <v>6.8814069002409503E-6</v>
      </c>
      <c r="AM34" s="31">
        <f t="shared" si="9"/>
        <v>41949.499459271683</v>
      </c>
      <c r="AN34" s="31">
        <f t="shared" si="24"/>
        <v>8.3331278236470518E-2</v>
      </c>
      <c r="AO34" s="32">
        <f t="shared" si="25"/>
        <v>0.25437681410140722</v>
      </c>
      <c r="AP34" s="35">
        <v>552.38662347926504</v>
      </c>
      <c r="AQ34" s="35">
        <v>308.1174957769278</v>
      </c>
      <c r="AR34" s="36"/>
      <c r="AS34" s="37">
        <f t="shared" si="26"/>
        <v>430.25205962809639</v>
      </c>
      <c r="AT34" s="38">
        <f t="shared" si="27"/>
        <v>172.72435663284574</v>
      </c>
      <c r="AU34" s="31">
        <f t="shared" si="36"/>
        <v>2.5303098806963909E-3</v>
      </c>
      <c r="AV34" s="39">
        <f t="shared" si="28"/>
        <v>0.19100933393013877</v>
      </c>
      <c r="AW34" s="32">
        <f t="shared" si="29"/>
        <v>0.58307452924099623</v>
      </c>
    </row>
    <row r="35" spans="1:49" ht="15.75" x14ac:dyDescent="0.25">
      <c r="A35" s="1" t="s">
        <v>47</v>
      </c>
      <c r="B35" s="19">
        <v>-28.99925</v>
      </c>
      <c r="C35" s="19">
        <v>-27.266069999999999</v>
      </c>
      <c r="D35" s="19"/>
      <c r="E35" s="19">
        <v>18.82395603029034</v>
      </c>
      <c r="F35" s="19">
        <v>18.856417481277493</v>
      </c>
      <c r="G35" s="19"/>
      <c r="H35" s="19">
        <f t="shared" si="11"/>
        <v>18.840186755783918</v>
      </c>
      <c r="I35" s="19">
        <f t="shared" si="37"/>
        <v>2.2953712120170652E-2</v>
      </c>
      <c r="J35" s="20">
        <f t="shared" si="13"/>
        <v>1.2183378231706693E-3</v>
      </c>
      <c r="K35" s="21">
        <v>4.5</v>
      </c>
      <c r="L35" s="19">
        <f t="shared" si="14"/>
        <v>0.57160264992232523</v>
      </c>
      <c r="M35" s="19">
        <f t="shared" si="34"/>
        <v>1.5027147161923802E-2</v>
      </c>
      <c r="N35" s="22">
        <f t="shared" si="15"/>
        <v>0.12258526486459864</v>
      </c>
      <c r="O35" s="23">
        <f t="shared" si="16"/>
        <v>0.21445888132473964</v>
      </c>
      <c r="P35" s="24">
        <f t="shared" si="1"/>
        <v>7.291094989294254E-6</v>
      </c>
      <c r="Q35" s="25">
        <f t="shared" si="17"/>
        <v>1.0286219189587009E-5</v>
      </c>
      <c r="R35" s="26">
        <f t="shared" si="2"/>
        <v>2.0652930736384114E-4</v>
      </c>
      <c r="S35" s="27">
        <f t="shared" si="35"/>
        <v>4.6340401688647317</v>
      </c>
      <c r="T35" s="23">
        <f t="shared" si="4"/>
        <v>0.24596572363817393</v>
      </c>
      <c r="U35" s="28">
        <f t="shared" si="18"/>
        <v>0.13945118802777023</v>
      </c>
      <c r="V35" s="29">
        <v>1</v>
      </c>
      <c r="W35" s="30">
        <v>0</v>
      </c>
      <c r="X35" s="29" t="str">
        <f t="shared" si="5"/>
        <v>0</v>
      </c>
      <c r="Y35" s="31">
        <f t="shared" si="19"/>
        <v>0</v>
      </c>
      <c r="Z35" s="32">
        <f t="shared" si="20"/>
        <v>0</v>
      </c>
      <c r="AA35" s="33">
        <v>3.9E-2</v>
      </c>
      <c r="AB35" s="33">
        <v>1.0000000000000001E-5</v>
      </c>
      <c r="AC35" s="31">
        <f t="shared" si="6"/>
        <v>-7179.6552899242797</v>
      </c>
      <c r="AD35" s="31">
        <f t="shared" si="21"/>
        <v>5.1547450082137704E-3</v>
      </c>
      <c r="AE35" s="34">
        <f t="shared" si="22"/>
        <v>0.34302884989873561</v>
      </c>
      <c r="AF35" s="33">
        <v>3.6863890690121701E-3</v>
      </c>
      <c r="AG35" s="33">
        <v>2.4096276094508899E-6</v>
      </c>
      <c r="AH35" s="31">
        <f t="shared" si="7"/>
        <v>-39274.912788329166</v>
      </c>
      <c r="AI35" s="31">
        <f t="shared" si="8"/>
        <v>8.9563348066881814E-3</v>
      </c>
      <c r="AJ35" s="32">
        <f t="shared" si="23"/>
        <v>0.59601032119935504</v>
      </c>
      <c r="AK35" s="33">
        <v>3.7387316521748002E-3</v>
      </c>
      <c r="AL35" s="33">
        <v>6.8814069002409503E-6</v>
      </c>
      <c r="AM35" s="31">
        <f t="shared" si="9"/>
        <v>-861.39317057150879</v>
      </c>
      <c r="AN35" s="31">
        <f t="shared" si="24"/>
        <v>3.5136405101255923E-5</v>
      </c>
      <c r="AO35" s="32">
        <f t="shared" si="25"/>
        <v>2.3381953156275405E-3</v>
      </c>
      <c r="AP35" s="35">
        <v>337.29623273128124</v>
      </c>
      <c r="AQ35" s="35">
        <v>433.98223183215424</v>
      </c>
      <c r="AR35" s="36"/>
      <c r="AS35" s="37">
        <f t="shared" si="26"/>
        <v>385.63923228171774</v>
      </c>
      <c r="AT35" s="38">
        <f t="shared" si="27"/>
        <v>68.367325610023599</v>
      </c>
      <c r="AU35" s="31">
        <f t="shared" si="36"/>
        <v>4.341325415142018E-4</v>
      </c>
      <c r="AV35" s="39">
        <f t="shared" si="28"/>
        <v>8.8093094192059332E-4</v>
      </c>
      <c r="AW35" s="32">
        <f t="shared" si="29"/>
        <v>5.8622633586281787E-2</v>
      </c>
    </row>
    <row r="36" spans="1:49" ht="15.75" x14ac:dyDescent="0.25">
      <c r="A36" s="1" t="s">
        <v>47</v>
      </c>
      <c r="B36" s="19">
        <v>-25.984069999999999</v>
      </c>
      <c r="C36" s="19">
        <v>-25.984069999999999</v>
      </c>
      <c r="D36" s="19"/>
      <c r="E36" s="19">
        <v>25.616280871514753</v>
      </c>
      <c r="F36" s="19">
        <v>25.056898728781427</v>
      </c>
      <c r="G36" s="19">
        <v>19.663870178313559</v>
      </c>
      <c r="H36" s="19">
        <f t="shared" si="11"/>
        <v>23.44568325953658</v>
      </c>
      <c r="I36" s="19">
        <f t="shared" si="37"/>
        <v>3.2870670409020186</v>
      </c>
      <c r="J36" s="20">
        <f t="shared" si="13"/>
        <v>0.14019924284206975</v>
      </c>
      <c r="K36" s="21">
        <v>4.5</v>
      </c>
      <c r="L36" s="19">
        <f t="shared" si="14"/>
        <v>0.67879191139914707</v>
      </c>
      <c r="M36" s="19">
        <f t="shared" si="34"/>
        <v>0.68978594551486028</v>
      </c>
      <c r="N36" s="22">
        <f t="shared" si="15"/>
        <v>0.83053353063850488</v>
      </c>
      <c r="O36" s="23">
        <f t="shared" si="16"/>
        <v>1.2235465931327663</v>
      </c>
      <c r="P36" s="24">
        <f t="shared" si="1"/>
        <v>7.291094989294254E-6</v>
      </c>
      <c r="Q36" s="25">
        <f t="shared" si="17"/>
        <v>1.0286219189587009E-5</v>
      </c>
      <c r="R36" s="26">
        <f t="shared" si="2"/>
        <v>2.0652930736384114E-4</v>
      </c>
      <c r="S36" s="27">
        <f t="shared" si="35"/>
        <v>7.3396569893175476</v>
      </c>
      <c r="T36" s="23">
        <f t="shared" si="4"/>
        <v>0.31304939626070089</v>
      </c>
      <c r="U36" s="28">
        <f t="shared" si="18"/>
        <v>0.2746822583082516</v>
      </c>
      <c r="V36" s="29">
        <v>1</v>
      </c>
      <c r="W36" s="30">
        <v>0</v>
      </c>
      <c r="X36" s="29" t="str">
        <f t="shared" si="5"/>
        <v>0</v>
      </c>
      <c r="Y36" s="31">
        <f t="shared" si="19"/>
        <v>0</v>
      </c>
      <c r="Z36" s="32">
        <f t="shared" si="20"/>
        <v>0</v>
      </c>
      <c r="AA36" s="33">
        <v>3.9E-2</v>
      </c>
      <c r="AB36" s="33">
        <v>1.0000000000000001E-5</v>
      </c>
      <c r="AC36" s="31">
        <f t="shared" si="6"/>
        <v>30569.498604624408</v>
      </c>
      <c r="AD36" s="31">
        <f t="shared" si="21"/>
        <v>9.3449424493813382E-2</v>
      </c>
      <c r="AE36" s="34">
        <f t="shared" si="22"/>
        <v>0.13547597642637121</v>
      </c>
      <c r="AF36" s="33">
        <v>3.6863890690121701E-3</v>
      </c>
      <c r="AG36" s="33">
        <v>2.4096276094508899E-6</v>
      </c>
      <c r="AH36" s="31">
        <f t="shared" si="7"/>
        <v>108192.44234612361</v>
      </c>
      <c r="AI36" s="31">
        <f t="shared" si="8"/>
        <v>6.7966312936713499E-2</v>
      </c>
      <c r="AJ36" s="32">
        <f t="shared" si="23"/>
        <v>9.8532469933093586E-2</v>
      </c>
      <c r="AK36" s="33">
        <v>3.7387316521748002E-3</v>
      </c>
      <c r="AL36" s="33">
        <v>6.8814069002409503E-6</v>
      </c>
      <c r="AM36" s="31">
        <f t="shared" si="9"/>
        <v>63277.69252961345</v>
      </c>
      <c r="AN36" s="31">
        <f t="shared" si="24"/>
        <v>0.18960760170821483</v>
      </c>
      <c r="AO36" s="32">
        <f t="shared" si="25"/>
        <v>0.27487889966602697</v>
      </c>
      <c r="AP36" s="35">
        <v>664.38509585908878</v>
      </c>
      <c r="AQ36" s="35">
        <v>406.97356509706577</v>
      </c>
      <c r="AR36" s="35">
        <v>302.50896348494172</v>
      </c>
      <c r="AS36" s="37">
        <f t="shared" si="26"/>
        <v>457.95587481369876</v>
      </c>
      <c r="AT36" s="38">
        <f t="shared" si="27"/>
        <v>186.24709587950571</v>
      </c>
      <c r="AU36" s="31">
        <f t="shared" si="36"/>
        <v>3.125059015262921E-3</v>
      </c>
      <c r="AV36" s="39">
        <f t="shared" si="28"/>
        <v>0.33876260637611855</v>
      </c>
      <c r="AW36" s="32">
        <f t="shared" si="29"/>
        <v>0.49111265397450821</v>
      </c>
    </row>
    <row r="37" spans="1:49" ht="15.75" x14ac:dyDescent="0.25">
      <c r="A37" s="1" t="s">
        <v>47</v>
      </c>
      <c r="B37" s="19">
        <v>-25.984069999999999</v>
      </c>
      <c r="C37" s="19">
        <v>-24.993079999999999</v>
      </c>
      <c r="D37" s="19">
        <v>-24.499199999999998</v>
      </c>
      <c r="E37" s="19">
        <v>22.504189910575128</v>
      </c>
      <c r="F37" s="19">
        <v>32.044017800889762</v>
      </c>
      <c r="G37" s="19">
        <v>21.306788778099172</v>
      </c>
      <c r="H37" s="19">
        <f t="shared" si="11"/>
        <v>25.284998829854686</v>
      </c>
      <c r="I37" s="19">
        <f t="shared" si="37"/>
        <v>5.8840203480377919</v>
      </c>
      <c r="J37" s="20">
        <f t="shared" si="13"/>
        <v>0.23270795413644113</v>
      </c>
      <c r="K37" s="21">
        <v>4.5</v>
      </c>
      <c r="L37" s="19">
        <f t="shared" si="14"/>
        <v>0.91584825139428028</v>
      </c>
      <c r="M37" s="19">
        <f t="shared" si="34"/>
        <v>0.42758989058186508</v>
      </c>
      <c r="N37" s="22">
        <f t="shared" si="15"/>
        <v>0.65390357896395179</v>
      </c>
      <c r="O37" s="23">
        <f t="shared" si="16"/>
        <v>0.71398681819663257</v>
      </c>
      <c r="P37" s="24">
        <f t="shared" si="1"/>
        <v>7.291094989294254E-6</v>
      </c>
      <c r="Q37" s="25">
        <f t="shared" si="17"/>
        <v>1.0286219189587009E-5</v>
      </c>
      <c r="R37" s="26">
        <f t="shared" si="2"/>
        <v>2.0652930736384114E-4</v>
      </c>
      <c r="S37" s="27">
        <f t="shared" si="35"/>
        <v>24.149916351423723</v>
      </c>
      <c r="T37" s="23">
        <f t="shared" si="4"/>
        <v>0.95510846229145396</v>
      </c>
      <c r="U37" s="28">
        <f t="shared" si="18"/>
        <v>0.14827320344024161</v>
      </c>
      <c r="V37" s="29">
        <v>1</v>
      </c>
      <c r="W37" s="30">
        <v>0</v>
      </c>
      <c r="X37" s="29" t="str">
        <f t="shared" si="5"/>
        <v>0</v>
      </c>
      <c r="Y37" s="31">
        <f t="shared" si="19"/>
        <v>0</v>
      </c>
      <c r="Z37" s="32">
        <f t="shared" si="20"/>
        <v>0</v>
      </c>
      <c r="AA37" s="33">
        <v>3.9E-2</v>
      </c>
      <c r="AB37" s="33">
        <v>1.0000000000000001E-5</v>
      </c>
      <c r="AC37" s="31">
        <f t="shared" si="6"/>
        <v>-38442.322624627763</v>
      </c>
      <c r="AD37" s="31">
        <f t="shared" si="21"/>
        <v>0.14778121687759679</v>
      </c>
      <c r="AE37" s="34">
        <f t="shared" si="22"/>
        <v>0.34561438456015847</v>
      </c>
      <c r="AF37" s="33">
        <v>3.6863890690121701E-3</v>
      </c>
      <c r="AG37" s="33">
        <v>2.4096276094508899E-6</v>
      </c>
      <c r="AH37" s="31">
        <f t="shared" si="7"/>
        <v>-169615.24887088471</v>
      </c>
      <c r="AI37" s="31">
        <f t="shared" si="8"/>
        <v>0.16704352623037735</v>
      </c>
      <c r="AJ37" s="32">
        <f t="shared" si="23"/>
        <v>0.39066294575642146</v>
      </c>
      <c r="AK37" s="33">
        <v>3.7387316521748002E-3</v>
      </c>
      <c r="AL37" s="33">
        <v>6.8814069002409503E-6</v>
      </c>
      <c r="AM37" s="31">
        <f t="shared" si="9"/>
        <v>-45686.477670053566</v>
      </c>
      <c r="AN37" s="31">
        <f t="shared" si="24"/>
        <v>9.8839338363964108E-2</v>
      </c>
      <c r="AO37" s="32">
        <f t="shared" si="25"/>
        <v>0.2311545257289955</v>
      </c>
      <c r="AP37" s="35">
        <v>358.63439847807524</v>
      </c>
      <c r="AQ37" s="35">
        <v>493.69912525926316</v>
      </c>
      <c r="AR37" s="35">
        <v>1001.3336169008566</v>
      </c>
      <c r="AS37" s="37">
        <f t="shared" si="26"/>
        <v>617.88904687939828</v>
      </c>
      <c r="AT37" s="38">
        <f t="shared" si="27"/>
        <v>338.87006922170758</v>
      </c>
      <c r="AU37" s="31">
        <f t="shared" si="36"/>
        <v>3.482386796275044E-4</v>
      </c>
      <c r="AV37" s="39">
        <f t="shared" si="28"/>
        <v>1.3925809109926883E-2</v>
      </c>
      <c r="AW37" s="32">
        <f t="shared" si="29"/>
        <v>3.2568143954424686E-2</v>
      </c>
    </row>
    <row r="38" spans="1:49" ht="15.75" x14ac:dyDescent="0.25">
      <c r="A38" s="1" t="s">
        <v>47</v>
      </c>
      <c r="B38" s="19">
        <v>-23.995629999999998</v>
      </c>
      <c r="C38" s="19">
        <v>-23.995629999999998</v>
      </c>
      <c r="D38" s="19"/>
      <c r="E38" s="19">
        <v>20.117379379445598</v>
      </c>
      <c r="F38" s="19">
        <v>20.061366328824402</v>
      </c>
      <c r="G38" s="19"/>
      <c r="H38" s="19">
        <f t="shared" si="11"/>
        <v>20.089372854135</v>
      </c>
      <c r="I38" s="19">
        <f t="shared" si="37"/>
        <v>3.96072079291932E-2</v>
      </c>
      <c r="J38" s="20">
        <f t="shared" si="13"/>
        <v>1.971550242845975E-3</v>
      </c>
      <c r="K38" s="21">
        <v>4.5</v>
      </c>
      <c r="L38" s="19">
        <f t="shared" si="14"/>
        <v>0.63565369702539942</v>
      </c>
      <c r="M38" s="19">
        <f t="shared" si="34"/>
        <v>8.0336376402960364E-3</v>
      </c>
      <c r="N38" s="22">
        <f t="shared" si="15"/>
        <v>8.9630561976906276E-2</v>
      </c>
      <c r="O38" s="23">
        <f t="shared" si="16"/>
        <v>0.14100533418800335</v>
      </c>
      <c r="P38" s="24">
        <f t="shared" si="1"/>
        <v>7.291094989294254E-6</v>
      </c>
      <c r="Q38" s="25">
        <f t="shared" si="17"/>
        <v>1.0286219189587009E-5</v>
      </c>
      <c r="R38" s="26">
        <f t="shared" si="2"/>
        <v>2.0652930736384114E-4</v>
      </c>
      <c r="S38" s="27">
        <f t="shared" si="35"/>
        <v>3.4161724179091286</v>
      </c>
      <c r="T38" s="23">
        <f t="shared" si="4"/>
        <v>0.17004873386109598</v>
      </c>
      <c r="U38" s="28">
        <f t="shared" si="18"/>
        <v>0.16587107466141002</v>
      </c>
      <c r="V38" s="29">
        <v>1</v>
      </c>
      <c r="W38" s="30">
        <v>0</v>
      </c>
      <c r="X38" s="29" t="str">
        <f t="shared" si="5"/>
        <v>0</v>
      </c>
      <c r="Y38" s="31">
        <f t="shared" si="19"/>
        <v>0</v>
      </c>
      <c r="Z38" s="32">
        <f t="shared" si="20"/>
        <v>0</v>
      </c>
      <c r="AA38" s="33">
        <v>3.9E-2</v>
      </c>
      <c r="AB38" s="33">
        <v>1.0000000000000001E-5</v>
      </c>
      <c r="AC38" s="31">
        <f t="shared" si="6"/>
        <v>-4115.6255963554095</v>
      </c>
      <c r="AD38" s="31">
        <f t="shared" si="21"/>
        <v>1.6938374049375825E-3</v>
      </c>
      <c r="AE38" s="34">
        <f t="shared" si="22"/>
        <v>0.21084314239435439</v>
      </c>
      <c r="AF38" s="33">
        <v>3.6863890690121701E-3</v>
      </c>
      <c r="AG38" s="33">
        <v>2.4096276094508899E-6</v>
      </c>
      <c r="AH38" s="31">
        <f t="shared" si="7"/>
        <v>-28355.02615449698</v>
      </c>
      <c r="AI38" s="31">
        <f t="shared" si="8"/>
        <v>4.6683129888770896E-3</v>
      </c>
      <c r="AJ38" s="32">
        <f t="shared" si="23"/>
        <v>0.58109578722610444</v>
      </c>
      <c r="AK38" s="33">
        <v>3.7387316521748002E-3</v>
      </c>
      <c r="AL38" s="33">
        <v>6.8814069002409503E-6</v>
      </c>
      <c r="AM38" s="31">
        <f t="shared" si="9"/>
        <v>5404.7057603875483</v>
      </c>
      <c r="AN38" s="31">
        <f t="shared" si="24"/>
        <v>1.3832433401179416E-3</v>
      </c>
      <c r="AO38" s="32">
        <f t="shared" si="25"/>
        <v>0.17218144532430885</v>
      </c>
      <c r="AP38" s="35">
        <v>401.19908186971691</v>
      </c>
      <c r="AQ38" s="35">
        <v>456.50514238894118</v>
      </c>
      <c r="AR38" s="36"/>
      <c r="AS38" s="37">
        <f t="shared" si="26"/>
        <v>428.85211212932904</v>
      </c>
      <c r="AT38" s="38">
        <f t="shared" si="27"/>
        <v>39.107290433857074</v>
      </c>
      <c r="AU38" s="31">
        <f t="shared" si="36"/>
        <v>4.3413254151420321E-4</v>
      </c>
      <c r="AV38" s="39">
        <f t="shared" si="28"/>
        <v>2.8824390636342202E-4</v>
      </c>
      <c r="AW38" s="32">
        <f t="shared" si="29"/>
        <v>3.5879625055232185E-2</v>
      </c>
    </row>
    <row r="39" spans="1:49" ht="15.75" x14ac:dyDescent="0.25">
      <c r="A39" s="1" t="s">
        <v>47</v>
      </c>
      <c r="B39" s="19">
        <v>-23.50337</v>
      </c>
      <c r="C39" s="19">
        <v>-23.50337</v>
      </c>
      <c r="D39" s="19"/>
      <c r="E39" s="19">
        <v>18.980622934415823</v>
      </c>
      <c r="F39" s="19">
        <v>30.533221304823371</v>
      </c>
      <c r="G39" s="19"/>
      <c r="H39" s="19">
        <f t="shared" si="11"/>
        <v>24.756922119619595</v>
      </c>
      <c r="I39" s="19">
        <f t="shared" si="37"/>
        <v>8.1689206480398404</v>
      </c>
      <c r="J39" s="20">
        <f t="shared" si="13"/>
        <v>0.32996511474930312</v>
      </c>
      <c r="K39" s="21">
        <v>4.5</v>
      </c>
      <c r="L39" s="19">
        <f t="shared" si="14"/>
        <v>0.61159868583522359</v>
      </c>
      <c r="M39" s="19">
        <f t="shared" si="34"/>
        <v>1.2157927425769904E-2</v>
      </c>
      <c r="N39" s="22">
        <f t="shared" si="15"/>
        <v>0.11026299209512638</v>
      </c>
      <c r="O39" s="23">
        <f t="shared" si="16"/>
        <v>0.1802865091911485</v>
      </c>
      <c r="P39" s="24">
        <f t="shared" si="1"/>
        <v>7.291094989294254E-6</v>
      </c>
      <c r="Q39" s="25">
        <f t="shared" si="17"/>
        <v>1.0286219189587009E-5</v>
      </c>
      <c r="R39" s="26">
        <f t="shared" si="2"/>
        <v>2.0652930736384114E-4</v>
      </c>
      <c r="S39" s="27">
        <f t="shared" si="35"/>
        <v>5.2281694765190281</v>
      </c>
      <c r="T39" s="23">
        <f t="shared" si="4"/>
        <v>0.21118010757790281</v>
      </c>
      <c r="U39" s="28">
        <f t="shared" si="18"/>
        <v>0.15338311834813298</v>
      </c>
      <c r="V39" s="29">
        <v>1</v>
      </c>
      <c r="W39" s="30">
        <v>0</v>
      </c>
      <c r="X39" s="29" t="str">
        <f t="shared" si="5"/>
        <v>0</v>
      </c>
      <c r="Y39" s="31">
        <f t="shared" si="19"/>
        <v>0</v>
      </c>
      <c r="Z39" s="32">
        <f t="shared" si="20"/>
        <v>0</v>
      </c>
      <c r="AA39" s="33">
        <v>3.9E-2</v>
      </c>
      <c r="AB39" s="33">
        <v>1.0000000000000001E-5</v>
      </c>
      <c r="AC39" s="31">
        <f t="shared" si="6"/>
        <v>-6185.9247863971004</v>
      </c>
      <c r="AD39" s="31">
        <f t="shared" si="21"/>
        <v>3.8265665462962023E-3</v>
      </c>
      <c r="AE39" s="34">
        <f t="shared" si="22"/>
        <v>0.31473839350162791</v>
      </c>
      <c r="AF39" s="33">
        <v>3.6863890690121701E-3</v>
      </c>
      <c r="AG39" s="33">
        <v>2.4096276094508899E-6</v>
      </c>
      <c r="AH39" s="31">
        <f t="shared" si="7"/>
        <v>-36097.936778865522</v>
      </c>
      <c r="AI39" s="31">
        <f t="shared" si="8"/>
        <v>7.5659701118211868E-3</v>
      </c>
      <c r="AJ39" s="32">
        <f t="shared" si="23"/>
        <v>0.62230755677850003</v>
      </c>
      <c r="AK39" s="33">
        <v>3.7387316521748002E-3</v>
      </c>
      <c r="AL39" s="33">
        <v>6.8814069002409503E-6</v>
      </c>
      <c r="AM39" s="31">
        <f t="shared" si="9"/>
        <v>1538.9838702089467</v>
      </c>
      <c r="AN39" s="31">
        <f t="shared" si="24"/>
        <v>1.1215602620045297E-4</v>
      </c>
      <c r="AO39" s="32">
        <f t="shared" si="25"/>
        <v>9.224929732902289E-3</v>
      </c>
      <c r="AP39" s="35">
        <v>370.9939564881937</v>
      </c>
      <c r="AQ39" s="35">
        <v>454.25220954009012</v>
      </c>
      <c r="AR39" s="36"/>
      <c r="AS39" s="37">
        <f t="shared" si="26"/>
        <v>412.62308301414191</v>
      </c>
      <c r="AT39" s="38">
        <f t="shared" si="27"/>
        <v>58.872475322741607</v>
      </c>
      <c r="AU39" s="31">
        <f t="shared" si="36"/>
        <v>4.341325415142056E-4</v>
      </c>
      <c r="AV39" s="39">
        <f t="shared" si="28"/>
        <v>6.5323474145206255E-4</v>
      </c>
      <c r="AW39" s="32">
        <f t="shared" si="29"/>
        <v>5.3729119986969838E-2</v>
      </c>
    </row>
    <row r="40" spans="1:49" ht="15.75" x14ac:dyDescent="0.25">
      <c r="A40" s="1" t="s">
        <v>47</v>
      </c>
      <c r="B40" s="19">
        <v>-22.995069999999998</v>
      </c>
      <c r="C40" s="19">
        <v>-22.995069999999998</v>
      </c>
      <c r="D40" s="19"/>
      <c r="E40" s="19">
        <v>19.895750430065188</v>
      </c>
      <c r="F40" s="19">
        <v>34.196125688834087</v>
      </c>
      <c r="G40" s="19"/>
      <c r="H40" s="19">
        <f t="shared" si="11"/>
        <v>27.045938059449639</v>
      </c>
      <c r="I40" s="19">
        <f t="shared" si="37"/>
        <v>10.111892318987815</v>
      </c>
      <c r="J40" s="20">
        <f t="shared" si="13"/>
        <v>0.37387841001339567</v>
      </c>
      <c r="K40" s="21">
        <v>4.5</v>
      </c>
      <c r="L40" s="19">
        <f t="shared" si="14"/>
        <v>0.7317983739789693</v>
      </c>
      <c r="M40" s="19">
        <f t="shared" si="34"/>
        <v>4.4377233468594887E-2</v>
      </c>
      <c r="N40" s="22">
        <f t="shared" si="15"/>
        <v>0.21065904554183018</v>
      </c>
      <c r="O40" s="23">
        <f t="shared" si="16"/>
        <v>0.28786487239159153</v>
      </c>
      <c r="P40" s="24">
        <f t="shared" si="1"/>
        <v>7.291094989294254E-6</v>
      </c>
      <c r="Q40" s="25">
        <f t="shared" si="17"/>
        <v>1.0286219189587009E-5</v>
      </c>
      <c r="R40" s="26">
        <f t="shared" si="2"/>
        <v>2.0652930736384114E-4</v>
      </c>
      <c r="S40" s="27">
        <f t="shared" si="35"/>
        <v>4.5813430331402492</v>
      </c>
      <c r="T40" s="23">
        <f t="shared" si="4"/>
        <v>0.16939116783710756</v>
      </c>
      <c r="U40" s="28">
        <f t="shared" si="18"/>
        <v>0.21904090358559891</v>
      </c>
      <c r="V40" s="29">
        <v>1</v>
      </c>
      <c r="W40" s="30">
        <v>0</v>
      </c>
      <c r="X40" s="29" t="str">
        <f t="shared" si="5"/>
        <v>0</v>
      </c>
      <c r="Y40" s="31">
        <f t="shared" si="19"/>
        <v>0</v>
      </c>
      <c r="Z40" s="32">
        <f t="shared" si="20"/>
        <v>0</v>
      </c>
      <c r="AA40" s="33">
        <v>3.9E-2</v>
      </c>
      <c r="AB40" s="33">
        <v>1.0000000000000001E-5</v>
      </c>
      <c r="AC40" s="31">
        <f t="shared" si="6"/>
        <v>5326.4705496023134</v>
      </c>
      <c r="AD40" s="31">
        <f t="shared" si="21"/>
        <v>2.837128851578078E-3</v>
      </c>
      <c r="AE40" s="34">
        <f t="shared" si="22"/>
        <v>6.3932080254301388E-2</v>
      </c>
      <c r="AF40" s="33">
        <v>3.6863890690121701E-3</v>
      </c>
      <c r="AG40" s="33">
        <v>2.4096276094508899E-6</v>
      </c>
      <c r="AH40" s="31">
        <f t="shared" si="7"/>
        <v>7215.6265656807036</v>
      </c>
      <c r="AI40" s="31">
        <f t="shared" si="8"/>
        <v>3.0230682982980667E-4</v>
      </c>
      <c r="AJ40" s="32">
        <f t="shared" si="23"/>
        <v>6.8122054080668355E-3</v>
      </c>
      <c r="AK40" s="33">
        <v>3.7387316521748002E-3</v>
      </c>
      <c r="AL40" s="33">
        <v>6.8814069002409503E-6</v>
      </c>
      <c r="AM40" s="31">
        <f t="shared" si="9"/>
        <v>22775.487931732911</v>
      </c>
      <c r="AN40" s="31">
        <f t="shared" si="24"/>
        <v>2.4563477851135048E-2</v>
      </c>
      <c r="AO40" s="32">
        <f t="shared" si="25"/>
        <v>0.55351530348367162</v>
      </c>
      <c r="AP40" s="35">
        <v>529.80309912286691</v>
      </c>
      <c r="AQ40" s="35">
        <v>457.63166229613103</v>
      </c>
      <c r="AR40" s="36"/>
      <c r="AS40" s="37">
        <f t="shared" si="26"/>
        <v>493.71738070949897</v>
      </c>
      <c r="AT40" s="38">
        <f t="shared" si="27"/>
        <v>51.032912388161471</v>
      </c>
      <c r="AU40" s="31">
        <f t="shared" si="36"/>
        <v>2.5303098806963914E-3</v>
      </c>
      <c r="AV40" s="39">
        <f t="shared" si="28"/>
        <v>1.6674319936051958E-2</v>
      </c>
      <c r="AW40" s="32">
        <f t="shared" si="29"/>
        <v>0.37574041085396026</v>
      </c>
    </row>
    <row r="41" spans="1:49" ht="15.75" x14ac:dyDescent="0.25">
      <c r="A41" s="1" t="s">
        <v>47</v>
      </c>
      <c r="B41" s="19">
        <v>-22.499230000000001</v>
      </c>
      <c r="C41" s="19">
        <v>-21.500730000000001</v>
      </c>
      <c r="D41" s="19">
        <v>-21.500730000000001</v>
      </c>
      <c r="E41" s="19">
        <v>24.382423240872804</v>
      </c>
      <c r="F41" s="19">
        <v>28.15867309789202</v>
      </c>
      <c r="G41" s="19">
        <v>34.596512868795131</v>
      </c>
      <c r="H41" s="19">
        <f t="shared" si="11"/>
        <v>29.045869735853319</v>
      </c>
      <c r="I41" s="19">
        <f t="shared" si="37"/>
        <v>5.1645178998251824</v>
      </c>
      <c r="J41" s="20">
        <f t="shared" si="13"/>
        <v>0.17780558636363578</v>
      </c>
      <c r="K41" s="21">
        <v>4.5</v>
      </c>
      <c r="L41" s="19">
        <f t="shared" si="14"/>
        <v>0.95438520614637212</v>
      </c>
      <c r="M41" s="19">
        <f t="shared" si="34"/>
        <v>0.1220717208135926</v>
      </c>
      <c r="N41" s="22">
        <f t="shared" si="15"/>
        <v>0.34938763689288233</v>
      </c>
      <c r="O41" s="23">
        <f t="shared" si="16"/>
        <v>0.36608660176496644</v>
      </c>
      <c r="P41" s="24">
        <f t="shared" si="1"/>
        <v>7.291094989294254E-6</v>
      </c>
      <c r="Q41" s="25">
        <f t="shared" si="17"/>
        <v>1.0286219189587009E-5</v>
      </c>
      <c r="R41" s="26">
        <f t="shared" si="2"/>
        <v>2.0652930736384114E-4</v>
      </c>
      <c r="S41" s="27">
        <f t="shared" si="35"/>
        <v>8.3727649237945894</v>
      </c>
      <c r="T41" s="23">
        <f t="shared" si="4"/>
        <v>0.28826008654371638</v>
      </c>
      <c r="U41" s="28">
        <f t="shared" si="18"/>
        <v>0.20644544946798701</v>
      </c>
      <c r="V41" s="29">
        <v>1</v>
      </c>
      <c r="W41" s="30">
        <v>0</v>
      </c>
      <c r="X41" s="29" t="str">
        <f t="shared" si="5"/>
        <v>0</v>
      </c>
      <c r="Y41" s="31">
        <f t="shared" si="19"/>
        <v>0</v>
      </c>
      <c r="Z41" s="32">
        <f t="shared" si="20"/>
        <v>0</v>
      </c>
      <c r="AA41" s="33">
        <v>3.9E-2</v>
      </c>
      <c r="AB41" s="33">
        <v>1.0000000000000001E-5</v>
      </c>
      <c r="AC41" s="31">
        <f t="shared" si="6"/>
        <v>-21446.54119440966</v>
      </c>
      <c r="AD41" s="31">
        <f t="shared" si="21"/>
        <v>4.5995412920351052E-2</v>
      </c>
      <c r="AE41" s="34">
        <f t="shared" si="22"/>
        <v>0.37679007565222666</v>
      </c>
      <c r="AF41" s="33">
        <v>3.6863890690121701E-3</v>
      </c>
      <c r="AG41" s="33">
        <v>2.4096276094508899E-6</v>
      </c>
      <c r="AH41" s="31">
        <f t="shared" si="7"/>
        <v>-103036.69962295123</v>
      </c>
      <c r="AI41" s="31">
        <f t="shared" si="8"/>
        <v>6.1642996236964828E-2</v>
      </c>
      <c r="AJ41" s="32">
        <f t="shared" si="23"/>
        <v>0.50497359934079766</v>
      </c>
      <c r="AK41" s="33">
        <v>3.7387316521748002E-3</v>
      </c>
      <c r="AL41" s="33">
        <v>6.8814069002409503E-6</v>
      </c>
      <c r="AM41" s="31">
        <f t="shared" si="9"/>
        <v>-16995.377351792922</v>
      </c>
      <c r="AN41" s="31">
        <f t="shared" si="24"/>
        <v>1.3677795327254707E-2</v>
      </c>
      <c r="AO41" s="32">
        <f t="shared" si="25"/>
        <v>0.11204720664289754</v>
      </c>
      <c r="AP41" s="35">
        <v>499.33796445105486</v>
      </c>
      <c r="AQ41" s="35">
        <v>701.79557695955191</v>
      </c>
      <c r="AR41" s="35">
        <v>730.53198664107276</v>
      </c>
      <c r="AS41" s="37">
        <f t="shared" si="26"/>
        <v>643.88850935055984</v>
      </c>
      <c r="AT41" s="38">
        <f t="shared" si="27"/>
        <v>126.006310688806</v>
      </c>
      <c r="AU41" s="31">
        <f t="shared" si="36"/>
        <v>-2.1813714837414321E-4</v>
      </c>
      <c r="AV41" s="39">
        <f t="shared" si="28"/>
        <v>7.5551632902202417E-4</v>
      </c>
      <c r="AW41" s="32">
        <f t="shared" si="29"/>
        <v>6.1891183640781274E-3</v>
      </c>
    </row>
    <row r="42" spans="1:49" ht="15.75" x14ac:dyDescent="0.25">
      <c r="A42" s="1" t="s">
        <v>47</v>
      </c>
      <c r="B42" s="19">
        <v>-20.997330000000002</v>
      </c>
      <c r="C42" s="19">
        <v>-20.997330000000002</v>
      </c>
      <c r="D42" s="19"/>
      <c r="E42" s="19">
        <v>26.975288942389852</v>
      </c>
      <c r="F42" s="19">
        <v>34.061614850925224</v>
      </c>
      <c r="G42" s="19">
        <v>28.432307459385271</v>
      </c>
      <c r="H42" s="19">
        <f t="shared" si="11"/>
        <v>29.823070417566782</v>
      </c>
      <c r="I42" s="19">
        <f t="shared" si="37"/>
        <v>3.742281379704413</v>
      </c>
      <c r="J42" s="20">
        <f t="shared" si="13"/>
        <v>0.12548276643910161</v>
      </c>
      <c r="K42" s="21">
        <v>4.5</v>
      </c>
      <c r="L42" s="19">
        <f t="shared" si="14"/>
        <v>0.75526676672771742</v>
      </c>
      <c r="M42" s="19">
        <f t="shared" si="34"/>
        <v>3.8851855163368337E-2</v>
      </c>
      <c r="N42" s="22">
        <f t="shared" si="15"/>
        <v>0.19710873943934687</v>
      </c>
      <c r="O42" s="23">
        <f t="shared" si="16"/>
        <v>0.26097896547645516</v>
      </c>
      <c r="P42" s="24">
        <f t="shared" si="1"/>
        <v>7.291094989294254E-6</v>
      </c>
      <c r="Q42" s="25">
        <f t="shared" si="17"/>
        <v>1.0286219189587009E-5</v>
      </c>
      <c r="R42" s="26">
        <f t="shared" si="2"/>
        <v>2.0652930736384114E-4</v>
      </c>
      <c r="S42" s="27">
        <f t="shared" si="35"/>
        <v>6.1616061049309589</v>
      </c>
      <c r="T42" s="23">
        <f t="shared" si="4"/>
        <v>0.20660535681468825</v>
      </c>
      <c r="U42" s="28">
        <f t="shared" si="18"/>
        <v>0.21810753845388961</v>
      </c>
      <c r="V42" s="29">
        <v>1</v>
      </c>
      <c r="W42" s="30">
        <v>0</v>
      </c>
      <c r="X42" s="29" t="str">
        <f t="shared" si="5"/>
        <v>0</v>
      </c>
      <c r="Y42" s="31">
        <f t="shared" si="19"/>
        <v>0</v>
      </c>
      <c r="Z42" s="32">
        <f t="shared" si="20"/>
        <v>0</v>
      </c>
      <c r="AA42" s="33">
        <v>3.9E-2</v>
      </c>
      <c r="AB42" s="33">
        <v>1.0000000000000001E-5</v>
      </c>
      <c r="AC42" s="31">
        <f t="shared" si="6"/>
        <v>2645.1044842607407</v>
      </c>
      <c r="AD42" s="31">
        <f t="shared" si="21"/>
        <v>6.9965777326562808E-4</v>
      </c>
      <c r="AE42" s="34">
        <f t="shared" si="22"/>
        <v>1.8008349159226347E-2</v>
      </c>
      <c r="AF42" s="33">
        <v>3.6863890690121701E-3</v>
      </c>
      <c r="AG42" s="33">
        <v>2.4096276094508899E-6</v>
      </c>
      <c r="AH42" s="31">
        <f t="shared" si="7"/>
        <v>-3848.6475633076875</v>
      </c>
      <c r="AI42" s="31">
        <f t="shared" si="8"/>
        <v>8.6003504204062328E-5</v>
      </c>
      <c r="AJ42" s="32">
        <f t="shared" si="23"/>
        <v>2.213626706946832E-3</v>
      </c>
      <c r="AK42" s="33">
        <v>3.7387316521748002E-3</v>
      </c>
      <c r="AL42" s="33">
        <v>6.8814069002409503E-6</v>
      </c>
      <c r="AM42" s="31">
        <f t="shared" si="9"/>
        <v>18814.883562720242</v>
      </c>
      <c r="AN42" s="31">
        <f t="shared" si="24"/>
        <v>1.67632239561748E-2</v>
      </c>
      <c r="AO42" s="32">
        <f t="shared" si="25"/>
        <v>0.43146521281125561</v>
      </c>
      <c r="AP42" s="35">
        <v>527.54553110110442</v>
      </c>
      <c r="AQ42" s="35">
        <v>579.50567863999856</v>
      </c>
      <c r="AR42" s="35">
        <v>421.60071023347069</v>
      </c>
      <c r="AS42" s="37">
        <f t="shared" si="26"/>
        <v>509.55063999152452</v>
      </c>
      <c r="AT42" s="38">
        <f t="shared" si="27"/>
        <v>80.475815257758683</v>
      </c>
      <c r="AU42" s="31">
        <f t="shared" si="36"/>
        <v>1.8136550612467299E-3</v>
      </c>
      <c r="AV42" s="39">
        <f t="shared" si="28"/>
        <v>2.1302969929723851E-2</v>
      </c>
      <c r="AW42" s="32">
        <f t="shared" si="29"/>
        <v>0.54831281132257137</v>
      </c>
    </row>
    <row r="43" spans="1:49" ht="15.75" x14ac:dyDescent="0.25">
      <c r="A43" s="1" t="s">
        <v>47</v>
      </c>
      <c r="B43" s="19">
        <v>-19.99822</v>
      </c>
      <c r="C43" s="19">
        <v>-19.495280000000001</v>
      </c>
      <c r="D43" s="19">
        <v>-19.495280000000001</v>
      </c>
      <c r="E43" s="19">
        <v>20.426650768791411</v>
      </c>
      <c r="F43" s="19">
        <v>19.939045372304676</v>
      </c>
      <c r="G43" s="19"/>
      <c r="H43" s="19">
        <f t="shared" si="11"/>
        <v>20.182848070548044</v>
      </c>
      <c r="I43" s="19">
        <f t="shared" si="37"/>
        <v>0.34478908239892569</v>
      </c>
      <c r="J43" s="20">
        <f t="shared" si="13"/>
        <v>1.7083271954172884E-2</v>
      </c>
      <c r="K43" s="21">
        <v>4.5</v>
      </c>
      <c r="L43" s="19">
        <f t="shared" si="14"/>
        <v>0.55160085327249242</v>
      </c>
      <c r="M43" s="19">
        <f t="shared" si="34"/>
        <v>3.5204253284650072E-2</v>
      </c>
      <c r="N43" s="22">
        <f t="shared" si="15"/>
        <v>0.18762796509222732</v>
      </c>
      <c r="O43" s="23">
        <f t="shared" si="16"/>
        <v>0.34015169479721336</v>
      </c>
      <c r="P43" s="24">
        <f t="shared" si="1"/>
        <v>7.291094989294254E-6</v>
      </c>
      <c r="Q43" s="25">
        <f t="shared" si="17"/>
        <v>1.0286219189587009E-5</v>
      </c>
      <c r="R43" s="26">
        <f t="shared" si="2"/>
        <v>2.0652930736384114E-4</v>
      </c>
      <c r="S43" s="27">
        <f t="shared" si="35"/>
        <v>3.8775404222376668</v>
      </c>
      <c r="T43" s="23">
        <f t="shared" si="4"/>
        <v>0.19212057726857656</v>
      </c>
      <c r="U43" s="28">
        <f t="shared" si="18"/>
        <v>0.16732831576306542</v>
      </c>
      <c r="V43" s="29">
        <v>1</v>
      </c>
      <c r="W43" s="30">
        <v>0</v>
      </c>
      <c r="X43" s="29" t="str">
        <f t="shared" si="5"/>
        <v>0</v>
      </c>
      <c r="Y43" s="31">
        <f t="shared" si="19"/>
        <v>0</v>
      </c>
      <c r="Z43" s="32">
        <f t="shared" si="20"/>
        <v>0</v>
      </c>
      <c r="AA43" s="33">
        <v>3.9E-2</v>
      </c>
      <c r="AB43" s="33">
        <v>1.0000000000000001E-5</v>
      </c>
      <c r="AC43" s="31">
        <f t="shared" si="6"/>
        <v>4811.9476154383938</v>
      </c>
      <c r="AD43" s="31">
        <f t="shared" si="21"/>
        <v>2.3154839853723251E-3</v>
      </c>
      <c r="AE43" s="34">
        <f t="shared" si="22"/>
        <v>6.5772847577537846E-2</v>
      </c>
      <c r="AF43" s="33">
        <v>3.6863890690121701E-3</v>
      </c>
      <c r="AG43" s="33">
        <v>2.4096276094508899E-6</v>
      </c>
      <c r="AH43" s="31">
        <f t="shared" si="7"/>
        <v>8595.5148517021244</v>
      </c>
      <c r="AI43" s="31">
        <f t="shared" si="8"/>
        <v>4.2898652578781413E-4</v>
      </c>
      <c r="AJ43" s="32">
        <f t="shared" si="23"/>
        <v>1.2185644794655051E-2</v>
      </c>
      <c r="AK43" s="33">
        <v>3.7387316521748002E-3</v>
      </c>
      <c r="AL43" s="33">
        <v>6.8814069002409503E-6</v>
      </c>
      <c r="AM43" s="31">
        <f t="shared" si="9"/>
        <v>18478.202614185862</v>
      </c>
      <c r="AN43" s="31">
        <f t="shared" si="24"/>
        <v>1.6168656212885109E-2</v>
      </c>
      <c r="AO43" s="32">
        <f t="shared" si="25"/>
        <v>0.45928132837105351</v>
      </c>
      <c r="AP43" s="35">
        <v>404.72376990372396</v>
      </c>
      <c r="AQ43" s="35">
        <v>310.36115827995599</v>
      </c>
      <c r="AR43" s="35">
        <v>401.34934452753316</v>
      </c>
      <c r="AS43" s="37">
        <f>AVERAGE(AP43:AR43)</f>
        <v>372.14475757040435</v>
      </c>
      <c r="AT43" s="38">
        <f>STDEV(AP43:AR43)</f>
        <v>53.532761395401231</v>
      </c>
      <c r="AU43" s="31">
        <f t="shared" si="36"/>
        <v>2.3842726252035792E-3</v>
      </c>
      <c r="AV43" s="39">
        <f t="shared" si="28"/>
        <v>1.6291126560604826E-2</v>
      </c>
      <c r="AW43" s="32">
        <f t="shared" si="29"/>
        <v>0.46276017925675367</v>
      </c>
    </row>
    <row r="44" spans="1:49" ht="15.75" x14ac:dyDescent="0.25">
      <c r="A44" s="1" t="s">
        <v>47</v>
      </c>
      <c r="B44" s="19">
        <v>-17.9986</v>
      </c>
      <c r="C44" s="19">
        <v>-17.9986</v>
      </c>
      <c r="D44" s="19"/>
      <c r="E44" s="19">
        <v>15.217900561469731</v>
      </c>
      <c r="F44" s="19">
        <v>12.595590481169941</v>
      </c>
      <c r="G44" s="19"/>
      <c r="H44" s="19">
        <f t="shared" si="11"/>
        <v>13.906745521319836</v>
      </c>
      <c r="I44" s="19">
        <f t="shared" si="37"/>
        <v>1.8542532401538219</v>
      </c>
      <c r="J44" s="20">
        <f t="shared" si="13"/>
        <v>0.13333480772414694</v>
      </c>
      <c r="K44" s="21">
        <v>4.5</v>
      </c>
      <c r="L44" s="19">
        <f t="shared" si="14"/>
        <v>0.74202962726592259</v>
      </c>
      <c r="M44" s="19">
        <f t="shared" si="34"/>
        <v>6.7797095388276371E-2</v>
      </c>
      <c r="N44" s="22">
        <f t="shared" si="15"/>
        <v>0.26037875371903207</v>
      </c>
      <c r="O44" s="23">
        <f t="shared" si="16"/>
        <v>0.35090075133309961</v>
      </c>
      <c r="P44" s="24">
        <f t="shared" si="1"/>
        <v>7.291094989294254E-6</v>
      </c>
      <c r="Q44" s="25">
        <f t="shared" si="17"/>
        <v>1.0286219189587009E-5</v>
      </c>
      <c r="R44" s="26">
        <f t="shared" si="2"/>
        <v>2.0652930736384114E-4</v>
      </c>
      <c r="S44" s="27">
        <f t="shared" si="35"/>
        <v>5.5615909959868288</v>
      </c>
      <c r="T44" s="23">
        <f t="shared" si="4"/>
        <v>0.39992038305875316</v>
      </c>
      <c r="U44" s="28">
        <f>(0.0000146/(AA44-AF44))*AP44/V44</f>
        <v>0.16360829922539216</v>
      </c>
      <c r="V44" s="29">
        <v>1</v>
      </c>
      <c r="W44" s="30">
        <v>0</v>
      </c>
      <c r="X44" s="29" t="str">
        <f>IFERROR(((((AK44-AF44)/(AA44-AF44))*AP44/(V44+W44))-L44)/W44,"0")</f>
        <v>0</v>
      </c>
      <c r="Y44" s="31">
        <f t="shared" si="19"/>
        <v>0</v>
      </c>
      <c r="Z44" s="32">
        <f t="shared" si="20"/>
        <v>0</v>
      </c>
      <c r="AA44" s="33">
        <v>3.9E-2</v>
      </c>
      <c r="AB44" s="33">
        <v>1.0000000000000001E-5</v>
      </c>
      <c r="AC44" s="31">
        <f>((((AK44-AF44)/((AA44+AB44)-AF44))*AP44/V44)-L44)/AB44</f>
        <v>-15564.21849434969</v>
      </c>
      <c r="AD44" s="31">
        <f t="shared" si="21"/>
        <v>2.4224489733985697E-2</v>
      </c>
      <c r="AE44" s="34">
        <f t="shared" si="22"/>
        <v>0.35730866632635488</v>
      </c>
      <c r="AF44" s="33">
        <v>3.6863890690121701E-3</v>
      </c>
      <c r="AG44" s="33">
        <v>2.4096276094508899E-6</v>
      </c>
      <c r="AH44" s="31">
        <f>((((AK44-(AF44+AG44))/(AA44-(AF44+AG44)))*AP44/V44)-L44)/AG44</f>
        <v>-75713.090104586096</v>
      </c>
      <c r="AI44" s="31">
        <f t="shared" si="8"/>
        <v>3.3284482152038157E-2</v>
      </c>
      <c r="AJ44" s="32">
        <f t="shared" si="23"/>
        <v>0.49094259807764251</v>
      </c>
      <c r="AK44" s="33">
        <v>3.7387316521748002E-3</v>
      </c>
      <c r="AL44" s="33">
        <v>6.8814069002409503E-6</v>
      </c>
      <c r="AM44" s="31">
        <f>(((((AK44+AL44)-AF44)/(AA44-AF44))*AP44/V44)-L44)/AL44</f>
        <v>-11387.60712644731</v>
      </c>
      <c r="AN44" s="31">
        <f t="shared" si="24"/>
        <v>6.1407218816712794E-3</v>
      </c>
      <c r="AO44" s="32">
        <f t="shared" si="25"/>
        <v>9.0574999511456172E-2</v>
      </c>
      <c r="AP44" s="35">
        <v>395.72601533740658</v>
      </c>
      <c r="AQ44" s="35">
        <v>605.51404479179371</v>
      </c>
      <c r="AR44" s="36"/>
      <c r="AS44" s="37">
        <f t="shared" si="26"/>
        <v>500.62003006460014</v>
      </c>
      <c r="AT44" s="38">
        <f t="shared" si="27"/>
        <v>148.34253823896029</v>
      </c>
      <c r="AU44" s="31">
        <f t="shared" si="36"/>
        <v>4.3413254151420478E-4</v>
      </c>
      <c r="AV44" s="39">
        <f t="shared" si="28"/>
        <v>4.1474016205812342E-3</v>
      </c>
      <c r="AW44" s="32">
        <f t="shared" si="29"/>
        <v>6.1173736084546362E-2</v>
      </c>
    </row>
    <row r="45" spans="1:49" ht="15.75" x14ac:dyDescent="0.25">
      <c r="A45" s="1" t="s">
        <v>47</v>
      </c>
      <c r="B45" s="19">
        <v>-17.498670000000001</v>
      </c>
      <c r="C45" s="19">
        <v>-17.498670000000001</v>
      </c>
      <c r="D45" s="19"/>
      <c r="E45" s="19">
        <v>17.299052900196031</v>
      </c>
      <c r="F45" s="19">
        <v>19.604395536095069</v>
      </c>
      <c r="G45" s="19"/>
      <c r="H45" s="19">
        <f t="shared" si="11"/>
        <v>18.45172421814555</v>
      </c>
      <c r="I45" s="19">
        <f t="shared" si="37"/>
        <v>1.6301234108026796</v>
      </c>
      <c r="J45" s="20">
        <f t="shared" si="13"/>
        <v>8.8345316217093975E-2</v>
      </c>
      <c r="K45" s="21">
        <v>4.5</v>
      </c>
      <c r="L45" s="19">
        <f t="shared" si="14"/>
        <v>0.57908640872823525</v>
      </c>
      <c r="M45" s="19">
        <f t="shared" si="34"/>
        <v>1.1103065467041694E-2</v>
      </c>
      <c r="N45" s="22">
        <f t="shared" si="15"/>
        <v>0.10537108458700467</v>
      </c>
      <c r="O45" s="23">
        <f t="shared" si="16"/>
        <v>0.18196090082379265</v>
      </c>
      <c r="P45" s="24">
        <f t="shared" si="1"/>
        <v>7.291094989294254E-6</v>
      </c>
      <c r="Q45" s="25">
        <f t="shared" si="17"/>
        <v>1.0286219189587009E-5</v>
      </c>
      <c r="R45" s="26">
        <f t="shared" si="2"/>
        <v>2.0652930736384114E-4</v>
      </c>
      <c r="S45" s="27">
        <f t="shared" si="35"/>
        <v>3.9278584524754168</v>
      </c>
      <c r="T45" s="23">
        <f t="shared" si="4"/>
        <v>0.21287216338366549</v>
      </c>
      <c r="U45" s="28">
        <f t="shared" si="18"/>
        <v>0.14502236810456698</v>
      </c>
      <c r="V45" s="29">
        <v>1</v>
      </c>
      <c r="W45" s="30">
        <v>0</v>
      </c>
      <c r="X45" s="29" t="str">
        <f t="shared" si="5"/>
        <v>0</v>
      </c>
      <c r="Y45" s="31">
        <f t="shared" si="19"/>
        <v>0</v>
      </c>
      <c r="Z45" s="32">
        <f t="shared" si="20"/>
        <v>0</v>
      </c>
      <c r="AA45" s="33">
        <v>3.9E-2</v>
      </c>
      <c r="AB45" s="33">
        <v>1.0000000000000001E-5</v>
      </c>
      <c r="AC45" s="31">
        <f t="shared" si="6"/>
        <v>-5931.2681386779141</v>
      </c>
      <c r="AD45" s="31">
        <f t="shared" si="21"/>
        <v>3.5179941732895771E-3</v>
      </c>
      <c r="AE45" s="34">
        <f t="shared" si="22"/>
        <v>0.31684890841474189</v>
      </c>
      <c r="AF45" s="33">
        <v>3.6863890690121701E-3</v>
      </c>
      <c r="AG45" s="33">
        <v>2.4096276094508899E-6</v>
      </c>
      <c r="AH45" s="31">
        <f t="shared" si="7"/>
        <v>-34472.784083759907</v>
      </c>
      <c r="AI45" s="31">
        <f t="shared" si="8"/>
        <v>6.9000554341474424E-3</v>
      </c>
      <c r="AJ45" s="32">
        <f t="shared" si="23"/>
        <v>0.62145498958189038</v>
      </c>
      <c r="AK45" s="33">
        <v>3.7387316521748002E-3</v>
      </c>
      <c r="AL45" s="33">
        <v>6.8814069002409503E-6</v>
      </c>
      <c r="AM45" s="31">
        <f t="shared" si="9"/>
        <v>1335.1614255957127</v>
      </c>
      <c r="AN45" s="31">
        <f t="shared" si="24"/>
        <v>8.4415467572722264E-5</v>
      </c>
      <c r="AO45" s="32">
        <f t="shared" si="25"/>
        <v>7.6028974001189926E-3</v>
      </c>
      <c r="AP45" s="35">
        <v>350.77147147501211</v>
      </c>
      <c r="AQ45" s="35">
        <v>430.60502535221656</v>
      </c>
      <c r="AR45" s="36"/>
      <c r="AS45" s="37">
        <f t="shared" si="26"/>
        <v>390.68824841361436</v>
      </c>
      <c r="AT45" s="38">
        <f t="shared" si="27"/>
        <v>56.450847312792703</v>
      </c>
      <c r="AU45" s="31">
        <f t="shared" si="36"/>
        <v>4.3413254151419969E-4</v>
      </c>
      <c r="AV45" s="39">
        <f t="shared" si="28"/>
        <v>6.0060039203195135E-4</v>
      </c>
      <c r="AW45" s="32">
        <f t="shared" si="29"/>
        <v>5.4093204603248693E-2</v>
      </c>
    </row>
    <row r="46" spans="1:49" ht="15.75" x14ac:dyDescent="0.25">
      <c r="A46" s="1" t="s">
        <v>47</v>
      </c>
      <c r="B46" s="19">
        <v>-16.502749999999999</v>
      </c>
      <c r="C46" s="19">
        <v>-16.502749999999999</v>
      </c>
      <c r="D46" s="19"/>
      <c r="E46" s="19">
        <v>43.868359626850619</v>
      </c>
      <c r="F46" s="19">
        <v>28.566959336824077</v>
      </c>
      <c r="G46" s="19"/>
      <c r="H46" s="19">
        <f t="shared" si="11"/>
        <v>36.217659481837345</v>
      </c>
      <c r="I46" s="19">
        <f t="shared" si="37"/>
        <v>10.819723906727578</v>
      </c>
      <c r="J46" s="20">
        <f t="shared" si="13"/>
        <v>0.29874166529600071</v>
      </c>
      <c r="K46" s="21">
        <v>4.5</v>
      </c>
      <c r="L46" s="19">
        <f t="shared" si="14"/>
        <v>0.58822104278674892</v>
      </c>
      <c r="M46" s="19">
        <f t="shared" si="34"/>
        <v>3.2120927737885323E-2</v>
      </c>
      <c r="N46" s="22">
        <f t="shared" si="15"/>
        <v>0.17922312277684854</v>
      </c>
      <c r="O46" s="23">
        <f t="shared" si="16"/>
        <v>0.30468669044508034</v>
      </c>
      <c r="P46" s="24">
        <f t="shared" si="1"/>
        <v>7.291094989294254E-6</v>
      </c>
      <c r="Q46" s="25">
        <f t="shared" si="17"/>
        <v>1.0286219189587009E-5</v>
      </c>
      <c r="R46" s="26">
        <f t="shared" si="2"/>
        <v>2.0652930736384114E-4</v>
      </c>
      <c r="S46" s="27">
        <f t="shared" si="35"/>
        <v>6.2973256547074286</v>
      </c>
      <c r="T46" s="23">
        <f t="shared" si="4"/>
        <v>0.17387445088397968</v>
      </c>
      <c r="U46" s="28">
        <f t="shared" si="18"/>
        <v>0.17709784787478711</v>
      </c>
      <c r="V46" s="29">
        <v>1</v>
      </c>
      <c r="W46" s="30">
        <v>0</v>
      </c>
      <c r="X46" s="29" t="str">
        <f t="shared" si="5"/>
        <v>0</v>
      </c>
      <c r="Y46" s="31">
        <f t="shared" si="19"/>
        <v>0</v>
      </c>
      <c r="Z46" s="32">
        <f t="shared" si="20"/>
        <v>0</v>
      </c>
      <c r="AA46" s="33">
        <v>3.9E-2</v>
      </c>
      <c r="AB46" s="33">
        <v>1.0000000000000001E-5</v>
      </c>
      <c r="AC46" s="31">
        <f t="shared" si="6"/>
        <v>4651.4203210998967</v>
      </c>
      <c r="AD46" s="31">
        <f t="shared" si="21"/>
        <v>2.163571100354107E-3</v>
      </c>
      <c r="AE46" s="34">
        <f t="shared" si="22"/>
        <v>6.7357055126470181E-2</v>
      </c>
      <c r="AF46" s="33">
        <v>3.6863890690121701E-3</v>
      </c>
      <c r="AG46" s="33">
        <v>2.4096276094508899E-6</v>
      </c>
      <c r="AH46" s="31">
        <f t="shared" si="7"/>
        <v>7265.2386636230203</v>
      </c>
      <c r="AI46" s="31">
        <f t="shared" si="8"/>
        <v>3.0647823106520164E-4</v>
      </c>
      <c r="AJ46" s="32">
        <f t="shared" si="23"/>
        <v>9.541387894090092E-3</v>
      </c>
      <c r="AK46" s="33">
        <v>3.7387316521748002E-3</v>
      </c>
      <c r="AL46" s="33">
        <v>6.8814069002409503E-6</v>
      </c>
      <c r="AM46" s="31">
        <f t="shared" si="9"/>
        <v>18915.512696229551</v>
      </c>
      <c r="AN46" s="31">
        <f t="shared" si="24"/>
        <v>1.6943015630431459E-2</v>
      </c>
      <c r="AO46" s="32">
        <f t="shared" si="25"/>
        <v>0.52747591130276927</v>
      </c>
      <c r="AP46" s="35">
        <v>428.35373264147267</v>
      </c>
      <c r="AQ46" s="35">
        <v>365.34836577622565</v>
      </c>
      <c r="AR46" s="36"/>
      <c r="AS46" s="37">
        <f t="shared" si="26"/>
        <v>396.85104920884919</v>
      </c>
      <c r="AT46" s="38">
        <f t="shared" si="27"/>
        <v>44.551522161562382</v>
      </c>
      <c r="AU46" s="31">
        <f t="shared" si="36"/>
        <v>2.5303098806963896E-3</v>
      </c>
      <c r="AV46" s="39">
        <f t="shared" si="28"/>
        <v>1.2707862776034555E-2</v>
      </c>
      <c r="AW46" s="32">
        <f t="shared" si="29"/>
        <v>0.39562564567667047</v>
      </c>
    </row>
    <row r="47" spans="1:49" ht="15.75" x14ac:dyDescent="0.25">
      <c r="A47" s="1" t="s">
        <v>47</v>
      </c>
      <c r="B47" s="19">
        <v>-16.001650000000001</v>
      </c>
      <c r="C47" s="19">
        <v>-16.001650000000001</v>
      </c>
      <c r="D47" s="19"/>
      <c r="E47" s="19">
        <v>16.598435604921089</v>
      </c>
      <c r="F47" s="19">
        <v>14.151652729232831</v>
      </c>
      <c r="G47" s="19"/>
      <c r="H47" s="19">
        <f t="shared" si="11"/>
        <v>15.375044167076961</v>
      </c>
      <c r="I47" s="19">
        <f t="shared" si="37"/>
        <v>1.7301367634902889</v>
      </c>
      <c r="J47" s="20">
        <f t="shared" si="13"/>
        <v>0.11252889713286691</v>
      </c>
      <c r="K47" s="21">
        <v>4.5</v>
      </c>
      <c r="L47" s="19">
        <f t="shared" si="14"/>
        <v>0.81068063930118139</v>
      </c>
      <c r="M47" s="19">
        <f t="shared" si="34"/>
        <v>1.0826131508256457E-2</v>
      </c>
      <c r="N47" s="22">
        <f t="shared" si="15"/>
        <v>0.10404869777299694</v>
      </c>
      <c r="O47" s="23">
        <f t="shared" si="16"/>
        <v>0.12834733275817276</v>
      </c>
      <c r="P47" s="24">
        <f t="shared" si="1"/>
        <v>7.291094989294254E-6</v>
      </c>
      <c r="Q47" s="25">
        <f t="shared" si="17"/>
        <v>1.0286219189587009E-5</v>
      </c>
      <c r="R47" s="26">
        <f t="shared" si="2"/>
        <v>2.0652930736384114E-4</v>
      </c>
      <c r="S47" s="27">
        <f t="shared" si="35"/>
        <v>2.1934422585403364</v>
      </c>
      <c r="T47" s="23">
        <f t="shared" si="4"/>
        <v>0.14266250130436825</v>
      </c>
      <c r="U47" s="28">
        <f t="shared" si="18"/>
        <v>0.22133222171400482</v>
      </c>
      <c r="V47" s="29">
        <v>1</v>
      </c>
      <c r="W47" s="30">
        <v>0</v>
      </c>
      <c r="X47" s="29" t="str">
        <f t="shared" si="5"/>
        <v>0</v>
      </c>
      <c r="Y47" s="31">
        <f t="shared" si="19"/>
        <v>0</v>
      </c>
      <c r="Z47" s="32">
        <f t="shared" si="20"/>
        <v>0</v>
      </c>
      <c r="AA47" s="33">
        <v>3.9E-2</v>
      </c>
      <c r="AB47" s="33">
        <v>1.0000000000000001E-5</v>
      </c>
      <c r="AC47" s="31">
        <f t="shared" si="6"/>
        <v>-1740.5261408417582</v>
      </c>
      <c r="AD47" s="31">
        <f t="shared" si="21"/>
        <v>3.0294312469535042E-4</v>
      </c>
      <c r="AE47" s="34">
        <f t="shared" si="22"/>
        <v>2.7982583110533383E-2</v>
      </c>
      <c r="AF47" s="33">
        <v>3.6863890690121701E-3</v>
      </c>
      <c r="AG47" s="33">
        <v>2.4096276094508899E-6</v>
      </c>
      <c r="AH47" s="31">
        <f t="shared" si="7"/>
        <v>-22268.295481998899</v>
      </c>
      <c r="AI47" s="31">
        <f t="shared" si="8"/>
        <v>2.8792131169115085E-3</v>
      </c>
      <c r="AJ47" s="32">
        <f t="shared" si="23"/>
        <v>0.26595031796128665</v>
      </c>
      <c r="AK47" s="33">
        <v>3.7387316521748002E-3</v>
      </c>
      <c r="AL47" s="33">
        <v>6.8814069002409503E-6</v>
      </c>
      <c r="AM47" s="31">
        <f t="shared" si="9"/>
        <v>12663.0680227948</v>
      </c>
      <c r="AN47" s="31">
        <f t="shared" si="24"/>
        <v>7.5933314413328731E-3</v>
      </c>
      <c r="AO47" s="32">
        <f t="shared" si="25"/>
        <v>0.701389174474916</v>
      </c>
      <c r="AP47" s="35">
        <v>535.34520302051385</v>
      </c>
      <c r="AQ47" s="35">
        <v>558.52747027182625</v>
      </c>
      <c r="AR47" s="36"/>
      <c r="AS47" s="37">
        <f t="shared" si="26"/>
        <v>546.93633664617005</v>
      </c>
      <c r="AT47" s="38">
        <f t="shared" si="27"/>
        <v>16.39233837668182</v>
      </c>
      <c r="AU47" s="31">
        <f t="shared" si="36"/>
        <v>4.3413254151420636E-4</v>
      </c>
      <c r="AV47" s="39">
        <f t="shared" si="28"/>
        <v>5.0643825316723732E-5</v>
      </c>
      <c r="AW47" s="32">
        <f t="shared" si="29"/>
        <v>4.6779244532639055E-3</v>
      </c>
    </row>
    <row r="48" spans="1:49" ht="15.75" x14ac:dyDescent="0.25">
      <c r="A48" s="1" t="s">
        <v>47</v>
      </c>
      <c r="B48" s="19">
        <v>-15.49643</v>
      </c>
      <c r="C48" s="19">
        <v>-15.49643</v>
      </c>
      <c r="D48" s="19"/>
      <c r="E48" s="19">
        <v>17.892340345368147</v>
      </c>
      <c r="F48" s="19">
        <v>11.638976443008808</v>
      </c>
      <c r="G48" s="19"/>
      <c r="H48" s="19">
        <f t="shared" si="11"/>
        <v>14.765658394188478</v>
      </c>
      <c r="I48" s="19">
        <f t="shared" si="37"/>
        <v>4.421796020585461</v>
      </c>
      <c r="J48" s="20">
        <f t="shared" si="13"/>
        <v>0.29946487332564919</v>
      </c>
      <c r="K48" s="21">
        <v>4.5</v>
      </c>
      <c r="L48" s="19">
        <f t="shared" si="14"/>
        <v>0.78215393190590432</v>
      </c>
      <c r="M48" s="19">
        <f t="shared" si="34"/>
        <v>4.4708885825985173E-2</v>
      </c>
      <c r="N48" s="22">
        <f t="shared" si="15"/>
        <v>0.21144475833178078</v>
      </c>
      <c r="O48" s="23">
        <f t="shared" si="16"/>
        <v>0.27033650245360946</v>
      </c>
      <c r="P48" s="24">
        <f t="shared" si="1"/>
        <v>7.291094989294254E-6</v>
      </c>
      <c r="Q48" s="25">
        <f t="shared" si="17"/>
        <v>1.0286219189587009E-5</v>
      </c>
      <c r="R48" s="26">
        <f t="shared" si="2"/>
        <v>2.0652930736384114E-4</v>
      </c>
      <c r="S48" s="27">
        <f t="shared" si="35"/>
        <v>2.4340414639393235</v>
      </c>
      <c r="T48" s="23">
        <f t="shared" si="4"/>
        <v>0.16484476336641532</v>
      </c>
      <c r="U48" s="28">
        <f t="shared" si="18"/>
        <v>0.23265853699905539</v>
      </c>
      <c r="V48" s="29">
        <v>1</v>
      </c>
      <c r="W48" s="30">
        <v>0</v>
      </c>
      <c r="X48" s="29" t="str">
        <f t="shared" si="5"/>
        <v>0</v>
      </c>
      <c r="Y48" s="31">
        <f t="shared" si="19"/>
        <v>0</v>
      </c>
      <c r="Z48" s="32">
        <f t="shared" si="20"/>
        <v>0</v>
      </c>
      <c r="AA48" s="33">
        <v>3.9E-2</v>
      </c>
      <c r="AB48" s="33">
        <v>1.0000000000000001E-5</v>
      </c>
      <c r="AC48" s="31">
        <f t="shared" si="6"/>
        <v>5171.6019015141437</v>
      </c>
      <c r="AD48" s="31">
        <f t="shared" si="21"/>
        <v>2.6745466227744707E-3</v>
      </c>
      <c r="AE48" s="34">
        <f t="shared" si="22"/>
        <v>5.9821366007291606E-2</v>
      </c>
      <c r="AF48" s="33">
        <v>3.6863890690121701E-3</v>
      </c>
      <c r="AG48" s="33">
        <v>2.4096276094508899E-6</v>
      </c>
      <c r="AH48" s="31">
        <f t="shared" si="7"/>
        <v>5647.2588078422104</v>
      </c>
      <c r="AI48" s="31">
        <f t="shared" si="8"/>
        <v>1.8517196885333033E-4</v>
      </c>
      <c r="AJ48" s="32">
        <f t="shared" si="23"/>
        <v>4.1417263130656421E-3</v>
      </c>
      <c r="AK48" s="33">
        <v>3.7387316521748002E-3</v>
      </c>
      <c r="AL48" s="33">
        <v>6.8814069002409503E-6</v>
      </c>
      <c r="AM48" s="31">
        <f t="shared" si="9"/>
        <v>23485.157244111306</v>
      </c>
      <c r="AN48" s="31">
        <f t="shared" si="24"/>
        <v>2.6118090469394395E-2</v>
      </c>
      <c r="AO48" s="32">
        <f t="shared" si="25"/>
        <v>0.5841811976941359</v>
      </c>
      <c r="AP48" s="35">
        <v>562.74062022996429</v>
      </c>
      <c r="AQ48" s="35">
        <v>492.64021772559147</v>
      </c>
      <c r="AR48" s="36"/>
      <c r="AS48" s="37">
        <f t="shared" si="26"/>
        <v>527.69041897777788</v>
      </c>
      <c r="AT48" s="38">
        <f t="shared" si="27"/>
        <v>49.56846997474846</v>
      </c>
      <c r="AU48" s="31">
        <f t="shared" si="36"/>
        <v>2.5303098806963948E-3</v>
      </c>
      <c r="AV48" s="39">
        <f t="shared" si="28"/>
        <v>1.5731076764962982E-2</v>
      </c>
      <c r="AW48" s="32">
        <f t="shared" si="29"/>
        <v>0.35185570998550697</v>
      </c>
    </row>
    <row r="49" spans="1:49" ht="15.75" x14ac:dyDescent="0.25">
      <c r="A49" s="1" t="s">
        <v>47</v>
      </c>
      <c r="B49" s="19">
        <v>-14.664479999999999</v>
      </c>
      <c r="C49" s="19">
        <v>-14.664479999999999</v>
      </c>
      <c r="D49" s="19">
        <v>-14.27988</v>
      </c>
      <c r="E49" s="19">
        <v>85.098163249149508</v>
      </c>
      <c r="F49" s="19">
        <v>84.925575688661084</v>
      </c>
      <c r="G49" s="19">
        <v>8.7126098587045266</v>
      </c>
      <c r="H49" s="19">
        <f t="shared" si="11"/>
        <v>59.578782932171713</v>
      </c>
      <c r="I49" s="19">
        <f t="shared" si="37"/>
        <v>44.051482596746347</v>
      </c>
      <c r="J49" s="20">
        <f t="shared" si="13"/>
        <v>0.73938204892331161</v>
      </c>
      <c r="K49" s="21">
        <v>4.5</v>
      </c>
      <c r="L49" s="19">
        <f t="shared" si="14"/>
        <v>0.71310425923298137</v>
      </c>
      <c r="M49" s="19">
        <f t="shared" si="34"/>
        <v>1.5518192318977976E-2</v>
      </c>
      <c r="N49" s="22">
        <f t="shared" si="15"/>
        <v>0.12457203666544903</v>
      </c>
      <c r="O49" s="23">
        <f t="shared" si="16"/>
        <v>0.17468979472852869</v>
      </c>
      <c r="P49" s="24">
        <f t="shared" si="1"/>
        <v>7.291094989294254E-6</v>
      </c>
      <c r="Q49" s="25">
        <f t="shared" si="17"/>
        <v>1.0286219189587009E-5</v>
      </c>
      <c r="R49" s="26">
        <f t="shared" si="2"/>
        <v>2.0652930736384114E-4</v>
      </c>
      <c r="S49" s="27">
        <f t="shared" si="35"/>
        <v>13.33684917638981</v>
      </c>
      <c r="T49" s="23">
        <f t="shared" si="4"/>
        <v>0.22385232661723437</v>
      </c>
      <c r="U49" s="28">
        <f t="shared" si="18"/>
        <v>0.18177142133702373</v>
      </c>
      <c r="V49" s="29">
        <v>1</v>
      </c>
      <c r="W49" s="30">
        <v>0</v>
      </c>
      <c r="X49" s="29" t="str">
        <f t="shared" si="5"/>
        <v>0</v>
      </c>
      <c r="Y49" s="31">
        <f t="shared" si="19"/>
        <v>0</v>
      </c>
      <c r="Z49" s="32">
        <f t="shared" si="20"/>
        <v>0</v>
      </c>
      <c r="AA49" s="33">
        <v>3.9E-2</v>
      </c>
      <c r="AB49" s="33">
        <v>1.0000000000000001E-5</v>
      </c>
      <c r="AC49" s="31">
        <f t="shared" si="6"/>
        <v>-6161.8488952529078</v>
      </c>
      <c r="AD49" s="31">
        <f t="shared" si="21"/>
        <v>3.7968381807929486E-3</v>
      </c>
      <c r="AE49" s="34">
        <f t="shared" si="22"/>
        <v>0.24467013314106209</v>
      </c>
      <c r="AF49" s="33">
        <v>3.6863890690121701E-3</v>
      </c>
      <c r="AG49" s="33">
        <v>2.4096276094508899E-6</v>
      </c>
      <c r="AH49" s="31">
        <f t="shared" si="7"/>
        <v>-37927.719019569558</v>
      </c>
      <c r="AI49" s="31">
        <f t="shared" si="8"/>
        <v>8.352438974546109E-3</v>
      </c>
      <c r="AJ49" s="32">
        <f t="shared" si="23"/>
        <v>0.53823530491573379</v>
      </c>
      <c r="AK49" s="33">
        <v>3.7387316521748002E-3</v>
      </c>
      <c r="AL49" s="33">
        <v>6.8814069002409503E-6</v>
      </c>
      <c r="AM49" s="31">
        <f t="shared" si="9"/>
        <v>3522.562023467096</v>
      </c>
      <c r="AN49" s="31">
        <f t="shared" si="24"/>
        <v>5.8758645319949212E-4</v>
      </c>
      <c r="AO49" s="32">
        <f t="shared" si="25"/>
        <v>3.7864362106203774E-2</v>
      </c>
      <c r="AP49" s="35">
        <v>439.65789393618599</v>
      </c>
      <c r="AQ49" s="35">
        <v>569.98215575937525</v>
      </c>
      <c r="AR49" s="35">
        <v>433.67540259354053</v>
      </c>
      <c r="AS49" s="37">
        <f t="shared" si="26"/>
        <v>481.10515076303392</v>
      </c>
      <c r="AT49" s="38">
        <f t="shared" si="27"/>
        <v>77.027846026654188</v>
      </c>
      <c r="AU49" s="31">
        <f t="shared" si="36"/>
        <v>6.846654390066651E-4</v>
      </c>
      <c r="AV49" s="39">
        <f t="shared" si="28"/>
        <v>2.7813287104394247E-3</v>
      </c>
      <c r="AW49" s="32">
        <f t="shared" si="29"/>
        <v>0.17923019983700023</v>
      </c>
    </row>
    <row r="50" spans="1:49" ht="15.75" x14ac:dyDescent="0.25">
      <c r="A50" s="1" t="s">
        <v>47</v>
      </c>
      <c r="B50" s="19">
        <v>-12.997400000000001</v>
      </c>
      <c r="C50" s="19">
        <v>-12.997400000000001</v>
      </c>
      <c r="D50" s="19">
        <v>-12.997400000000001</v>
      </c>
      <c r="E50" s="19">
        <v>134.6852517843493</v>
      </c>
      <c r="F50" s="19">
        <v>18.998061625635795</v>
      </c>
      <c r="G50" s="19">
        <v>17.956686878618715</v>
      </c>
      <c r="H50" s="19">
        <f t="shared" si="11"/>
        <v>57.2133334295346</v>
      </c>
      <c r="I50" s="19">
        <f t="shared" si="37"/>
        <v>67.094669799636378</v>
      </c>
      <c r="J50" s="20">
        <f t="shared" si="13"/>
        <v>1.1727103767213962</v>
      </c>
      <c r="K50" s="21">
        <v>4.5</v>
      </c>
      <c r="L50" s="19">
        <f t="shared" si="14"/>
        <v>0.86186196398042192</v>
      </c>
      <c r="M50" s="19">
        <f t="shared" si="34"/>
        <v>1.5791885096012256E-2</v>
      </c>
      <c r="N50" s="22">
        <f t="shared" si="15"/>
        <v>0.12566576739913005</v>
      </c>
      <c r="O50" s="23">
        <f t="shared" si="16"/>
        <v>0.1458073016922054</v>
      </c>
      <c r="P50" s="24">
        <f t="shared" si="1"/>
        <v>7.291094989294254E-6</v>
      </c>
      <c r="Q50" s="25">
        <f t="shared" si="17"/>
        <v>1.0286219189587009E-5</v>
      </c>
      <c r="R50" s="26">
        <f t="shared" si="2"/>
        <v>2.0652930736384114E-4</v>
      </c>
      <c r="S50" s="27">
        <f t="shared" si="35"/>
        <v>10.620283989347842</v>
      </c>
      <c r="T50" s="23">
        <f t="shared" si="4"/>
        <v>0.18562603072984821</v>
      </c>
      <c r="U50" s="28">
        <f t="shared" si="18"/>
        <v>0.22772248917039972</v>
      </c>
      <c r="V50" s="29">
        <v>1</v>
      </c>
      <c r="W50" s="30">
        <v>0</v>
      </c>
      <c r="X50" s="29" t="str">
        <f t="shared" si="5"/>
        <v>0</v>
      </c>
      <c r="Y50" s="31">
        <f t="shared" si="19"/>
        <v>0</v>
      </c>
      <c r="Z50" s="32">
        <f t="shared" si="20"/>
        <v>0</v>
      </c>
      <c r="AA50" s="33">
        <v>3.9E-2</v>
      </c>
      <c r="AB50" s="33">
        <v>1.0000000000000001E-5</v>
      </c>
      <c r="AC50" s="31">
        <f t="shared" si="6"/>
        <v>-4568.3270013518122</v>
      </c>
      <c r="AD50" s="31">
        <f t="shared" si="21"/>
        <v>2.0869611591280046E-3</v>
      </c>
      <c r="AE50" s="34">
        <f t="shared" si="22"/>
        <v>0.13215402381917032</v>
      </c>
      <c r="AF50" s="33">
        <v>3.6863890690121701E-3</v>
      </c>
      <c r="AG50" s="33">
        <v>2.4096276094508899E-6</v>
      </c>
      <c r="AH50" s="31">
        <f t="shared" si="7"/>
        <v>-34438.101405066322</v>
      </c>
      <c r="AI50" s="31">
        <f t="shared" si="8"/>
        <v>6.8861782828123393E-3</v>
      </c>
      <c r="AJ50" s="32">
        <f t="shared" si="23"/>
        <v>0.43605802859794285</v>
      </c>
      <c r="AK50" s="33">
        <v>3.7387316521748002E-3</v>
      </c>
      <c r="AL50" s="33">
        <v>6.8814069002409503E-6</v>
      </c>
      <c r="AM50" s="31">
        <f t="shared" si="9"/>
        <v>8992.3647235225944</v>
      </c>
      <c r="AN50" s="31">
        <f t="shared" si="24"/>
        <v>3.8291493326401836E-3</v>
      </c>
      <c r="AO50" s="32">
        <f t="shared" si="25"/>
        <v>0.24247575950303205</v>
      </c>
      <c r="AP50" s="35">
        <v>550.80160156161537</v>
      </c>
      <c r="AQ50" s="35">
        <v>658.91362203274775</v>
      </c>
      <c r="AR50" s="35">
        <v>534.68424429152958</v>
      </c>
      <c r="AS50" s="37">
        <f t="shared" si="26"/>
        <v>581.46648929529749</v>
      </c>
      <c r="AT50" s="38">
        <f t="shared" si="27"/>
        <v>67.553579315104159</v>
      </c>
      <c r="AU50" s="31">
        <f t="shared" si="36"/>
        <v>8.093901413700526E-4</v>
      </c>
      <c r="AV50" s="39">
        <f t="shared" si="28"/>
        <v>2.9895963214317291E-3</v>
      </c>
      <c r="AW50" s="32">
        <f t="shared" si="29"/>
        <v>0.18931218807985487</v>
      </c>
    </row>
    <row r="51" spans="1:49" ht="15.75" x14ac:dyDescent="0.25">
      <c r="A51" s="1" t="s">
        <v>47</v>
      </c>
      <c r="B51" s="19">
        <v>-12.49798</v>
      </c>
      <c r="C51" s="19">
        <v>-12.49798</v>
      </c>
      <c r="D51" s="19"/>
      <c r="E51" s="19">
        <v>31.700535759872309</v>
      </c>
      <c r="F51" s="19">
        <v>13.180180984081627</v>
      </c>
      <c r="G51" s="19"/>
      <c r="H51" s="19">
        <f t="shared" si="11"/>
        <v>22.44035837197697</v>
      </c>
      <c r="I51" s="19">
        <f t="shared" si="37"/>
        <v>13.095868451942247</v>
      </c>
      <c r="J51" s="20">
        <f t="shared" si="13"/>
        <v>0.58358553080400366</v>
      </c>
      <c r="K51" s="21">
        <v>4.5</v>
      </c>
      <c r="L51" s="19">
        <f t="shared" si="14"/>
        <v>0.83860808306059775</v>
      </c>
      <c r="M51" s="19">
        <f t="shared" si="34"/>
        <v>0.3680144305804211</v>
      </c>
      <c r="N51" s="22">
        <f t="shared" si="15"/>
        <v>0.6066419294612112</v>
      </c>
      <c r="O51" s="23">
        <f t="shared" si="16"/>
        <v>0.72339146463649728</v>
      </c>
      <c r="P51" s="24">
        <f t="shared" si="1"/>
        <v>7.291094989294254E-6</v>
      </c>
      <c r="Q51" s="25">
        <f t="shared" si="17"/>
        <v>1.0286219189587009E-5</v>
      </c>
      <c r="R51" s="26">
        <f t="shared" si="2"/>
        <v>2.0652930736384114E-4</v>
      </c>
      <c r="S51" s="27">
        <f t="shared" si="35"/>
        <v>6.6158432696009601</v>
      </c>
      <c r="T51" s="23">
        <f t="shared" si="4"/>
        <v>0.29481896678899217</v>
      </c>
      <c r="U51" s="28">
        <f t="shared" si="18"/>
        <v>0.28655997359026886</v>
      </c>
      <c r="V51" s="29">
        <v>1</v>
      </c>
      <c r="W51" s="30">
        <v>0</v>
      </c>
      <c r="X51" s="29" t="str">
        <f t="shared" si="5"/>
        <v>0</v>
      </c>
      <c r="Y51" s="31">
        <f t="shared" si="19"/>
        <v>0</v>
      </c>
      <c r="Z51" s="32">
        <f t="shared" si="20"/>
        <v>0</v>
      </c>
      <c r="AA51" s="33">
        <v>3.9E-2</v>
      </c>
      <c r="AB51" s="33">
        <v>1.0000000000000001E-5</v>
      </c>
      <c r="AC51" s="31">
        <f t="shared" si="6"/>
        <v>18844.965655986522</v>
      </c>
      <c r="AD51" s="31">
        <f t="shared" si="21"/>
        <v>3.5513273057531158E-2</v>
      </c>
      <c r="AE51" s="34">
        <f t="shared" si="22"/>
        <v>9.6499675302190488E-2</v>
      </c>
      <c r="AF51" s="33">
        <v>3.6863890690121701E-3</v>
      </c>
      <c r="AG51" s="33">
        <v>2.4096276094508899E-6</v>
      </c>
      <c r="AH51" s="31">
        <f t="shared" si="7"/>
        <v>58728.020759555118</v>
      </c>
      <c r="AI51" s="31">
        <f t="shared" si="8"/>
        <v>2.0025833016870467E-2</v>
      </c>
      <c r="AJ51" s="32">
        <f t="shared" si="23"/>
        <v>5.4415890663000184E-2</v>
      </c>
      <c r="AK51" s="33">
        <v>3.7387316521748002E-3</v>
      </c>
      <c r="AL51" s="33">
        <v>6.8814069002409503E-6</v>
      </c>
      <c r="AM51" s="31">
        <f t="shared" si="9"/>
        <v>47054.998317439975</v>
      </c>
      <c r="AN51" s="31">
        <f t="shared" si="24"/>
        <v>0.10484941257789679</v>
      </c>
      <c r="AO51" s="32">
        <f t="shared" si="25"/>
        <v>0.28490570984548486</v>
      </c>
      <c r="AP51" s="35">
        <v>693.11420655896586</v>
      </c>
      <c r="AQ51" s="35">
        <v>438.44169991095202</v>
      </c>
      <c r="AR51" s="36"/>
      <c r="AS51" s="37">
        <f t="shared" si="26"/>
        <v>565.77795323495889</v>
      </c>
      <c r="AT51" s="38">
        <f t="shared" si="27"/>
        <v>180.08065643258681</v>
      </c>
      <c r="AU51" s="31">
        <f t="shared" si="36"/>
        <v>2.5303098806963918E-3</v>
      </c>
      <c r="AV51" s="39">
        <f t="shared" si="28"/>
        <v>0.20762591192812269</v>
      </c>
      <c r="AW51" s="32">
        <f t="shared" si="29"/>
        <v>0.56417872418932447</v>
      </c>
    </row>
    <row r="52" spans="1:49" ht="15.75" x14ac:dyDescent="0.25">
      <c r="A52" s="1" t="s">
        <v>47</v>
      </c>
      <c r="B52" s="19">
        <v>-10.9976</v>
      </c>
      <c r="C52" s="19">
        <v>-10.9976</v>
      </c>
      <c r="D52" s="19"/>
      <c r="E52" s="19">
        <v>120.37619454896532</v>
      </c>
      <c r="F52" s="19">
        <v>100.24936342096359</v>
      </c>
      <c r="G52" s="19"/>
      <c r="H52" s="19">
        <f t="shared" si="11"/>
        <v>110.31277898496445</v>
      </c>
      <c r="I52" s="19">
        <f t="shared" si="37"/>
        <v>14.231818774406511</v>
      </c>
      <c r="J52" s="20">
        <f t="shared" si="13"/>
        <v>0.12901332833203574</v>
      </c>
      <c r="K52" s="21">
        <v>4.5</v>
      </c>
      <c r="L52" s="19">
        <f t="shared" si="14"/>
        <v>0.75345111156149669</v>
      </c>
      <c r="M52" s="19">
        <f t="shared" si="34"/>
        <v>7.561889945226602E-2</v>
      </c>
      <c r="N52" s="22">
        <f t="shared" si="15"/>
        <v>0.27498890787132857</v>
      </c>
      <c r="O52" s="23">
        <f t="shared" si="16"/>
        <v>0.3649724629132543</v>
      </c>
      <c r="P52" s="24">
        <f t="shared" si="1"/>
        <v>7.291094989294254E-6</v>
      </c>
      <c r="Q52" s="25">
        <f t="shared" si="17"/>
        <v>1.0286219189587009E-5</v>
      </c>
      <c r="R52" s="26">
        <f t="shared" si="2"/>
        <v>2.0652930736384114E-4</v>
      </c>
      <c r="S52" s="27">
        <f t="shared" si="35"/>
        <v>21.030996766313187</v>
      </c>
      <c r="T52" s="23">
        <f t="shared" si="4"/>
        <v>0.19064878031202256</v>
      </c>
      <c r="U52" s="28">
        <f t="shared" si="18"/>
        <v>0.23145793841520548</v>
      </c>
      <c r="V52" s="29">
        <v>1</v>
      </c>
      <c r="W52" s="30">
        <v>0</v>
      </c>
      <c r="X52" s="29" t="str">
        <f t="shared" si="5"/>
        <v>0</v>
      </c>
      <c r="Y52" s="31">
        <f t="shared" si="19"/>
        <v>0</v>
      </c>
      <c r="Z52" s="32">
        <f t="shared" si="20"/>
        <v>0</v>
      </c>
      <c r="AA52" s="33">
        <v>3.9E-2</v>
      </c>
      <c r="AB52" s="33">
        <v>1.0000000000000001E-5</v>
      </c>
      <c r="AC52" s="31">
        <f t="shared" si="6"/>
        <v>7611.5781775228143</v>
      </c>
      <c r="AD52" s="31">
        <f t="shared" si="21"/>
        <v>5.7936122352541539E-3</v>
      </c>
      <c r="AE52" s="34">
        <f t="shared" si="22"/>
        <v>7.6615929049738907E-2</v>
      </c>
      <c r="AF52" s="33">
        <v>3.6863890690121701E-3</v>
      </c>
      <c r="AG52" s="33">
        <v>2.4096276094508899E-6</v>
      </c>
      <c r="AH52" s="31">
        <f t="shared" si="7"/>
        <v>15854.817151038345</v>
      </c>
      <c r="AI52" s="31">
        <f t="shared" si="8"/>
        <v>1.4595612911385109E-3</v>
      </c>
      <c r="AJ52" s="32">
        <f t="shared" si="23"/>
        <v>1.930154103948379E-2</v>
      </c>
      <c r="AK52" s="33">
        <v>3.7387316521748002E-3</v>
      </c>
      <c r="AL52" s="33">
        <v>6.8814069002409503E-6</v>
      </c>
      <c r="AM52" s="31">
        <f t="shared" si="9"/>
        <v>26948.499459036189</v>
      </c>
      <c r="AN52" s="31">
        <f t="shared" si="24"/>
        <v>3.4389325119766077E-2</v>
      </c>
      <c r="AO52" s="32">
        <f t="shared" si="25"/>
        <v>0.45477156331102297</v>
      </c>
      <c r="AP52" s="35">
        <v>559.83668384130874</v>
      </c>
      <c r="AQ52" s="35">
        <v>456.81468495086375</v>
      </c>
      <c r="AR52" s="36"/>
      <c r="AS52" s="37">
        <f t="shared" si="26"/>
        <v>508.32568439608622</v>
      </c>
      <c r="AT52" s="38">
        <f t="shared" si="27"/>
        <v>72.847554026827069</v>
      </c>
      <c r="AU52" s="31">
        <f t="shared" si="36"/>
        <v>2.530309880696387E-3</v>
      </c>
      <c r="AV52" s="39">
        <f t="shared" si="28"/>
        <v>3.3976400806107275E-2</v>
      </c>
      <c r="AW52" s="32">
        <f t="shared" si="29"/>
        <v>0.44931096659975428</v>
      </c>
    </row>
    <row r="53" spans="1:49" ht="15.75" x14ac:dyDescent="0.25">
      <c r="A53" s="1" t="s">
        <v>47</v>
      </c>
      <c r="B53" s="19">
        <v>-10.49813</v>
      </c>
      <c r="C53" s="19">
        <v>-10.49813</v>
      </c>
      <c r="D53" s="19"/>
      <c r="E53" s="19">
        <v>9.5200574012953165</v>
      </c>
      <c r="F53" s="19">
        <v>20.912688443194938</v>
      </c>
      <c r="G53" s="19"/>
      <c r="H53" s="19">
        <f t="shared" si="11"/>
        <v>15.216372922245128</v>
      </c>
      <c r="I53" s="19">
        <f t="shared" si="37"/>
        <v>8.0558066652835763</v>
      </c>
      <c r="J53" s="20">
        <f t="shared" si="13"/>
        <v>0.52941701064033642</v>
      </c>
      <c r="K53" s="21">
        <v>4.5</v>
      </c>
      <c r="L53" s="19">
        <f t="shared" si="14"/>
        <v>0.66454838803676408</v>
      </c>
      <c r="M53" s="19">
        <f t="shared" si="34"/>
        <v>7.9739517568235812E-3</v>
      </c>
      <c r="N53" s="22">
        <f t="shared" si="15"/>
        <v>8.9296986269546533E-2</v>
      </c>
      <c r="O53" s="23">
        <f t="shared" si="16"/>
        <v>0.13437243679629007</v>
      </c>
      <c r="P53" s="24">
        <f t="shared" si="1"/>
        <v>7.291094989294254E-6</v>
      </c>
      <c r="Q53" s="25">
        <f t="shared" si="17"/>
        <v>1.0286219189587009E-5</v>
      </c>
      <c r="R53" s="26">
        <f t="shared" si="2"/>
        <v>2.0652930736384114E-4</v>
      </c>
      <c r="S53" s="27">
        <f t="shared" si="35"/>
        <v>2.4623260148444159</v>
      </c>
      <c r="T53" s="23">
        <f t="shared" si="4"/>
        <v>0.16182082467528716</v>
      </c>
      <c r="U53" s="28">
        <f t="shared" si="18"/>
        <v>0.17517120718188947</v>
      </c>
      <c r="V53" s="29">
        <v>1</v>
      </c>
      <c r="W53" s="30">
        <v>0</v>
      </c>
      <c r="X53" s="29" t="str">
        <f t="shared" si="5"/>
        <v>0</v>
      </c>
      <c r="Y53" s="31">
        <f t="shared" si="19"/>
        <v>0</v>
      </c>
      <c r="Z53" s="32">
        <f t="shared" si="20"/>
        <v>0</v>
      </c>
      <c r="AA53" s="33">
        <v>3.9E-2</v>
      </c>
      <c r="AB53" s="33">
        <v>1.0000000000000001E-5</v>
      </c>
      <c r="AC53" s="31">
        <f t="shared" si="6"/>
        <v>-3671.8402429420703</v>
      </c>
      <c r="AD53" s="31">
        <f t="shared" si="21"/>
        <v>1.3482410769688883E-3</v>
      </c>
      <c r="AE53" s="34">
        <f t="shared" si="22"/>
        <v>0.16908066641049749</v>
      </c>
      <c r="AF53" s="33">
        <v>3.6863890690121701E-3</v>
      </c>
      <c r="AG53" s="33">
        <v>2.4096276094508899E-6</v>
      </c>
      <c r="AH53" s="31">
        <f t="shared" si="7"/>
        <v>-27145.485980650516</v>
      </c>
      <c r="AI53" s="31">
        <f t="shared" si="8"/>
        <v>4.2785351443270963E-3</v>
      </c>
      <c r="AJ53" s="32">
        <f t="shared" si="23"/>
        <v>0.53656396160985154</v>
      </c>
      <c r="AK53" s="33">
        <v>3.7387316521748002E-3</v>
      </c>
      <c r="AL53" s="33">
        <v>6.8814069002409503E-6</v>
      </c>
      <c r="AM53" s="31">
        <f t="shared" si="9"/>
        <v>6687.9777802277631</v>
      </c>
      <c r="AN53" s="31">
        <f t="shared" si="24"/>
        <v>2.1180885881162477E-3</v>
      </c>
      <c r="AO53" s="32">
        <f t="shared" si="25"/>
        <v>0.26562595971360464</v>
      </c>
      <c r="AP53" s="35">
        <v>423.69368881730861</v>
      </c>
      <c r="AQ53" s="35">
        <v>472.99890073375781</v>
      </c>
      <c r="AR53" s="36"/>
      <c r="AS53" s="37">
        <f t="shared" si="26"/>
        <v>448.34629477553324</v>
      </c>
      <c r="AT53" s="38">
        <f t="shared" si="27"/>
        <v>34.864049693961</v>
      </c>
      <c r="AU53" s="31">
        <f t="shared" si="36"/>
        <v>4.3413254151420348E-4</v>
      </c>
      <c r="AV53" s="39">
        <f t="shared" si="28"/>
        <v>2.2908694741134846E-4</v>
      </c>
      <c r="AW53" s="32">
        <f t="shared" si="29"/>
        <v>2.8729412266046254E-2</v>
      </c>
    </row>
    <row r="54" spans="1:49" s="99" customFormat="1" ht="15.75" x14ac:dyDescent="0.25">
      <c r="A54" s="82" t="s">
        <v>45</v>
      </c>
      <c r="B54" s="82"/>
      <c r="C54" s="82"/>
      <c r="D54" s="82"/>
      <c r="E54" s="82"/>
      <c r="F54" s="82"/>
      <c r="G54" s="82"/>
      <c r="H54" s="82"/>
      <c r="I54" s="82"/>
      <c r="J54" s="83"/>
      <c r="K54" s="84"/>
      <c r="L54" s="82"/>
      <c r="M54" s="82"/>
      <c r="N54" s="82">
        <f>AVERAGE(N44:N53)</f>
        <v>0.20816320448543285</v>
      </c>
      <c r="O54" s="82">
        <f>STDEV(N44:N53)</f>
        <v>0.1549746459964427</v>
      </c>
      <c r="P54" s="82"/>
      <c r="Q54" s="86"/>
      <c r="R54" s="87"/>
      <c r="S54" s="88"/>
      <c r="T54" s="85"/>
      <c r="U54" s="89"/>
      <c r="V54" s="90"/>
      <c r="W54" s="91"/>
      <c r="X54" s="90"/>
      <c r="Y54" s="92"/>
      <c r="Z54" s="93"/>
      <c r="AA54" s="94"/>
      <c r="AB54" s="94"/>
      <c r="AC54" s="92"/>
      <c r="AD54" s="92"/>
      <c r="AE54" s="95"/>
      <c r="AF54" s="94"/>
      <c r="AG54" s="94"/>
      <c r="AH54" s="92"/>
      <c r="AI54" s="92"/>
      <c r="AJ54" s="93"/>
      <c r="AK54" s="94"/>
      <c r="AL54" s="94"/>
      <c r="AM54" s="92"/>
      <c r="AN54" s="92"/>
      <c r="AO54" s="93"/>
      <c r="AP54" s="96"/>
      <c r="AQ54" s="96"/>
      <c r="AR54" s="97"/>
      <c r="AS54" s="98"/>
      <c r="AT54" s="82"/>
      <c r="AU54" s="92"/>
      <c r="AV54" s="98"/>
      <c r="AW54" s="93"/>
    </row>
    <row r="55" spans="1:49" ht="15.75" x14ac:dyDescent="0.25">
      <c r="A55" s="1" t="s">
        <v>48</v>
      </c>
      <c r="B55" s="19">
        <v>-9.4990299999999994</v>
      </c>
      <c r="C55" s="19">
        <v>-9.4990299999999994</v>
      </c>
      <c r="D55" s="19">
        <v>-8.9987700000000004</v>
      </c>
      <c r="E55" s="19">
        <v>20.759478098683019</v>
      </c>
      <c r="F55" s="19">
        <v>21.712355614307135</v>
      </c>
      <c r="G55" s="19">
        <v>33.175593430987973</v>
      </c>
      <c r="H55" s="19">
        <f t="shared" si="11"/>
        <v>25.215809047992707</v>
      </c>
      <c r="I55" s="19">
        <f>STDEV(E55:G55)</f>
        <v>6.9098205083617863</v>
      </c>
      <c r="J55" s="20">
        <f t="shared" si="13"/>
        <v>0.27402731735517483</v>
      </c>
      <c r="K55" s="21">
        <v>4.5</v>
      </c>
      <c r="L55" s="19">
        <f t="shared" si="14"/>
        <v>0.74633895383700477</v>
      </c>
      <c r="M55" s="19">
        <f t="shared" ref="M55:M63" si="38">SUM(Y55,AD55,AI55,AN55,AV55)</f>
        <v>3.2004923009554112E-2</v>
      </c>
      <c r="N55" s="22">
        <f t="shared" si="15"/>
        <v>0.1788991979008126</v>
      </c>
      <c r="O55" s="23">
        <f t="shared" si="16"/>
        <v>0.23970234567159271</v>
      </c>
      <c r="P55" s="24">
        <f t="shared" si="1"/>
        <v>7.291094989294254E-6</v>
      </c>
      <c r="Q55" s="25">
        <f t="shared" si="17"/>
        <v>1.0286219189587009E-5</v>
      </c>
      <c r="R55" s="26">
        <f t="shared" si="2"/>
        <v>2.0652930736384114E-4</v>
      </c>
      <c r="S55" s="27">
        <f t="shared" ref="S55:S63" si="39">ABS(H55*SQRT((R55/((AK55-AF55)/(AA55-AF55)))^2 +((AT55/AP55)^2)))</f>
        <v>5.7980151432329468</v>
      </c>
      <c r="T55" s="23">
        <f t="shared" si="4"/>
        <v>0.22993571739846655</v>
      </c>
      <c r="U55" s="28">
        <f t="shared" si="18"/>
        <v>0.17763277032044147</v>
      </c>
      <c r="V55" s="29">
        <v>1</v>
      </c>
      <c r="W55" s="30">
        <v>0</v>
      </c>
      <c r="X55" s="29" t="str">
        <f t="shared" si="5"/>
        <v>0</v>
      </c>
      <c r="Y55" s="31">
        <f t="shared" si="19"/>
        <v>0</v>
      </c>
      <c r="Z55" s="32">
        <f t="shared" si="20"/>
        <v>0</v>
      </c>
      <c r="AA55" s="33">
        <v>3.9E-2</v>
      </c>
      <c r="AB55" s="33">
        <v>1.0000000000000001E-5</v>
      </c>
      <c r="AC55" s="31">
        <f t="shared" si="6"/>
        <v>-10968.649577707411</v>
      </c>
      <c r="AD55" s="31">
        <f t="shared" si="21"/>
        <v>1.2031127355854097E-2</v>
      </c>
      <c r="AE55" s="34">
        <f t="shared" si="22"/>
        <v>0.37591489760067737</v>
      </c>
      <c r="AF55" s="33">
        <v>3.6863890690121701E-3</v>
      </c>
      <c r="AG55" s="33">
        <v>2.4096276094508899E-6</v>
      </c>
      <c r="AH55" s="31">
        <f t="shared" si="7"/>
        <v>-57594.70725520391</v>
      </c>
      <c r="AI55" s="31">
        <f t="shared" si="8"/>
        <v>1.9260387112039649E-2</v>
      </c>
      <c r="AJ55" s="32">
        <f t="shared" si="23"/>
        <v>0.60179451474668555</v>
      </c>
      <c r="AK55" s="33">
        <v>3.7387316521748002E-3</v>
      </c>
      <c r="AL55" s="33">
        <v>6.8814069002409503E-6</v>
      </c>
      <c r="AM55" s="31">
        <f t="shared" si="9"/>
        <v>-3746.7181163026285</v>
      </c>
      <c r="AN55" s="31">
        <f t="shared" si="24"/>
        <v>6.6474720154755418E-4</v>
      </c>
      <c r="AO55" s="32">
        <f t="shared" si="25"/>
        <v>2.0770154683675188E-2</v>
      </c>
      <c r="AP55" s="35">
        <v>429.64757121161591</v>
      </c>
      <c r="AQ55" s="35">
        <v>494.83718002553121</v>
      </c>
      <c r="AR55" s="35">
        <v>586.09737020029343</v>
      </c>
      <c r="AS55" s="37">
        <f t="shared" si="26"/>
        <v>503.52737381248016</v>
      </c>
      <c r="AT55" s="38">
        <f t="shared" si="27"/>
        <v>78.586096110828734</v>
      </c>
      <c r="AU55" s="31">
        <f t="shared" ref="AU55:AU63" si="40">((((AK55-AF55)/(AA55-AF55))*(AP55+AT55)/V55)-L55)/AT55</f>
        <v>8.8765932033558481E-5</v>
      </c>
      <c r="AV55" s="39">
        <f t="shared" si="28"/>
        <v>4.8661340112809044E-5</v>
      </c>
      <c r="AW55" s="32">
        <f t="shared" si="29"/>
        <v>1.5204329689617643E-3</v>
      </c>
    </row>
    <row r="56" spans="1:49" ht="15.75" x14ac:dyDescent="0.25">
      <c r="A56" s="1" t="s">
        <v>48</v>
      </c>
      <c r="B56" s="19">
        <v>-8.0002999999999993</v>
      </c>
      <c r="C56" s="19">
        <v>-8.0002999999999993</v>
      </c>
      <c r="D56" s="19"/>
      <c r="E56" s="19">
        <v>15.201639142761335</v>
      </c>
      <c r="F56" s="19">
        <v>17.036230353509296</v>
      </c>
      <c r="G56" s="19"/>
      <c r="H56" s="19">
        <f t="shared" si="11"/>
        <v>16.118934748135317</v>
      </c>
      <c r="I56" s="19">
        <f t="shared" ref="I56:I63" si="41">STDEV(E56:G56)</f>
        <v>1.2972518858251216</v>
      </c>
      <c r="J56" s="20">
        <f t="shared" si="13"/>
        <v>8.0480001072973595E-2</v>
      </c>
      <c r="K56" s="21">
        <v>4.5</v>
      </c>
      <c r="L56" s="19">
        <f t="shared" si="14"/>
        <v>0.72500165038364994</v>
      </c>
      <c r="M56" s="19">
        <f t="shared" si="38"/>
        <v>3.1968522968730283E-2</v>
      </c>
      <c r="N56" s="22">
        <f t="shared" si="15"/>
        <v>0.17879743557649333</v>
      </c>
      <c r="O56" s="23">
        <f t="shared" si="16"/>
        <v>0.24661659112345316</v>
      </c>
      <c r="P56" s="24">
        <f t="shared" si="1"/>
        <v>7.291094989294254E-6</v>
      </c>
      <c r="Q56" s="25">
        <f t="shared" si="17"/>
        <v>1.0286219189587009E-5</v>
      </c>
      <c r="R56" s="26">
        <f t="shared" si="2"/>
        <v>2.0652930736384114E-4</v>
      </c>
      <c r="S56" s="27">
        <f t="shared" si="39"/>
        <v>2.5619318018950064</v>
      </c>
      <c r="T56" s="23">
        <f t="shared" si="4"/>
        <v>0.15893927495372345</v>
      </c>
      <c r="U56" s="28">
        <f t="shared" si="18"/>
        <v>0.21378477803602733</v>
      </c>
      <c r="V56" s="29">
        <v>1</v>
      </c>
      <c r="W56" s="30">
        <v>0</v>
      </c>
      <c r="X56" s="29" t="str">
        <f t="shared" si="5"/>
        <v>0</v>
      </c>
      <c r="Y56" s="31">
        <f t="shared" si="19"/>
        <v>0</v>
      </c>
      <c r="Z56" s="32">
        <f t="shared" si="20"/>
        <v>0</v>
      </c>
      <c r="AA56" s="33">
        <v>3.9E-2</v>
      </c>
      <c r="AB56" s="33">
        <v>1.0000000000000001E-5</v>
      </c>
      <c r="AC56" s="31">
        <f t="shared" si="6"/>
        <v>4122.2983657148488</v>
      </c>
      <c r="AD56" s="31">
        <f t="shared" si="21"/>
        <v>1.6993343815975318E-3</v>
      </c>
      <c r="AE56" s="34">
        <f t="shared" si="22"/>
        <v>5.3156487187716497E-2</v>
      </c>
      <c r="AF56" s="33">
        <v>3.6863890690121701E-3</v>
      </c>
      <c r="AG56" s="33">
        <v>2.4096276094508899E-6</v>
      </c>
      <c r="AH56" s="31">
        <f t="shared" si="7"/>
        <v>2575.5749471145423</v>
      </c>
      <c r="AI56" s="31">
        <f t="shared" si="8"/>
        <v>3.8516626783624041E-5</v>
      </c>
      <c r="AJ56" s="32">
        <f t="shared" si="23"/>
        <v>1.2048297264561996E-3</v>
      </c>
      <c r="AK56" s="33">
        <v>3.7387316521748002E-3</v>
      </c>
      <c r="AL56" s="33">
        <v>6.8814069002409503E-6</v>
      </c>
      <c r="AM56" s="31">
        <f t="shared" si="9"/>
        <v>20664.811681674513</v>
      </c>
      <c r="AN56" s="31">
        <f t="shared" si="24"/>
        <v>2.0221686866307233E-2</v>
      </c>
      <c r="AO56" s="32">
        <f t="shared" si="25"/>
        <v>0.63254992687922718</v>
      </c>
      <c r="AP56" s="35">
        <v>517.08989551588093</v>
      </c>
      <c r="AQ56" s="35">
        <v>461.17386828900112</v>
      </c>
      <c r="AR56" s="36"/>
      <c r="AS56" s="37">
        <f t="shared" si="26"/>
        <v>489.13188190244102</v>
      </c>
      <c r="AT56" s="38">
        <f t="shared" si="27"/>
        <v>39.538602029138332</v>
      </c>
      <c r="AU56" s="31">
        <f t="shared" si="40"/>
        <v>2.530309880696394E-3</v>
      </c>
      <c r="AV56" s="39">
        <f t="shared" si="28"/>
        <v>1.0008985094041894E-2</v>
      </c>
      <c r="AW56" s="32">
        <f t="shared" si="29"/>
        <v>0.31308875620660021</v>
      </c>
    </row>
    <row r="57" spans="1:49" ht="15.75" x14ac:dyDescent="0.25">
      <c r="A57" s="1" t="s">
        <v>48</v>
      </c>
      <c r="B57" s="19">
        <v>-7.4984500000000001</v>
      </c>
      <c r="C57" s="19">
        <v>-7.4984500000000001</v>
      </c>
      <c r="D57" s="19"/>
      <c r="E57" s="19">
        <v>15.822328347601871</v>
      </c>
      <c r="F57" s="19">
        <v>24.467637701039791</v>
      </c>
      <c r="G57" s="19"/>
      <c r="H57" s="19">
        <f t="shared" si="11"/>
        <v>20.14498302432083</v>
      </c>
      <c r="I57" s="19">
        <f t="shared" si="41"/>
        <v>6.1131568692714531</v>
      </c>
      <c r="J57" s="20">
        <f t="shared" si="13"/>
        <v>0.30345803031410362</v>
      </c>
      <c r="K57" s="21">
        <v>4.5</v>
      </c>
      <c r="L57" s="19">
        <f t="shared" si="14"/>
        <v>0.63282840348205827</v>
      </c>
      <c r="M57" s="19">
        <f t="shared" si="38"/>
        <v>3.4697995002316691E-2</v>
      </c>
      <c r="N57" s="22">
        <f t="shared" si="15"/>
        <v>0.1862739783284737</v>
      </c>
      <c r="O57" s="23">
        <f t="shared" si="16"/>
        <v>0.29435148186068244</v>
      </c>
      <c r="P57" s="24">
        <f t="shared" si="1"/>
        <v>7.291094989294254E-6</v>
      </c>
      <c r="Q57" s="25">
        <f t="shared" si="17"/>
        <v>1.0286219189587009E-5</v>
      </c>
      <c r="R57" s="26">
        <f t="shared" si="2"/>
        <v>2.0652930736384114E-4</v>
      </c>
      <c r="S57" s="27">
        <f t="shared" si="39"/>
        <v>3.4469498396213636</v>
      </c>
      <c r="T57" s="23">
        <f t="shared" si="4"/>
        <v>0.17110711066174128</v>
      </c>
      <c r="U57" s="28">
        <f t="shared" si="18"/>
        <v>0.18984757162984289</v>
      </c>
      <c r="V57" s="29">
        <v>1</v>
      </c>
      <c r="W57" s="30">
        <v>0</v>
      </c>
      <c r="X57" s="29" t="str">
        <f t="shared" si="5"/>
        <v>0</v>
      </c>
      <c r="Y57" s="31">
        <f t="shared" si="19"/>
        <v>0</v>
      </c>
      <c r="Z57" s="32">
        <f t="shared" si="20"/>
        <v>0</v>
      </c>
      <c r="AA57" s="33">
        <v>3.9E-2</v>
      </c>
      <c r="AB57" s="33">
        <v>1.0000000000000001E-5</v>
      </c>
      <c r="AC57" s="31">
        <f t="shared" si="6"/>
        <v>4760.3044593709337</v>
      </c>
      <c r="AD57" s="31">
        <f t="shared" si="21"/>
        <v>2.2660498545906804E-3</v>
      </c>
      <c r="AE57" s="34">
        <f t="shared" si="22"/>
        <v>6.5307803936203876E-2</v>
      </c>
      <c r="AF57" s="33">
        <v>3.6863890690121701E-3</v>
      </c>
      <c r="AG57" s="33">
        <v>2.4096276094508899E-6</v>
      </c>
      <c r="AH57" s="31">
        <f t="shared" si="7"/>
        <v>6850.4461838549087</v>
      </c>
      <c r="AI57" s="31">
        <f t="shared" si="8"/>
        <v>2.7248184997550316E-4</v>
      </c>
      <c r="AJ57" s="32">
        <f t="shared" si="23"/>
        <v>7.852956632142874E-3</v>
      </c>
      <c r="AK57" s="33">
        <v>3.7387316521748002E-3</v>
      </c>
      <c r="AL57" s="33">
        <v>6.8814069002409503E-6</v>
      </c>
      <c r="AM57" s="31">
        <f t="shared" si="9"/>
        <v>19948.891364357096</v>
      </c>
      <c r="AN57" s="31">
        <f t="shared" si="24"/>
        <v>1.8844820618542847E-2</v>
      </c>
      <c r="AO57" s="32">
        <f t="shared" si="25"/>
        <v>0.54310978537188181</v>
      </c>
      <c r="AP57" s="35">
        <v>459.19200552939139</v>
      </c>
      <c r="AQ57" s="35">
        <v>394.69997596526753</v>
      </c>
      <c r="AR57" s="35"/>
      <c r="AS57" s="37">
        <f t="shared" si="26"/>
        <v>426.94599074732946</v>
      </c>
      <c r="AT57" s="38">
        <f t="shared" si="27"/>
        <v>45.602751437275288</v>
      </c>
      <c r="AU57" s="31">
        <f t="shared" si="40"/>
        <v>2.5303098806963918E-3</v>
      </c>
      <c r="AV57" s="39">
        <f t="shared" si="28"/>
        <v>1.3314642679207662E-2</v>
      </c>
      <c r="AW57" s="32">
        <f t="shared" si="29"/>
        <v>0.38372945405977144</v>
      </c>
    </row>
    <row r="58" spans="1:49" ht="15.75" x14ac:dyDescent="0.25">
      <c r="A58" s="1" t="s">
        <v>48</v>
      </c>
      <c r="B58" s="19">
        <v>-5.9992999999999999</v>
      </c>
      <c r="C58" s="19">
        <v>-5.9992999999999999</v>
      </c>
      <c r="D58" s="19"/>
      <c r="E58" s="19">
        <v>12.46543995906039</v>
      </c>
      <c r="F58" s="19">
        <v>15.365607770375391</v>
      </c>
      <c r="G58" s="19"/>
      <c r="H58" s="19">
        <f t="shared" si="11"/>
        <v>13.91552386471789</v>
      </c>
      <c r="I58" s="19">
        <f t="shared" si="41"/>
        <v>2.0507283259597981</v>
      </c>
      <c r="J58" s="20">
        <f t="shared" si="13"/>
        <v>0.14736982566350351</v>
      </c>
      <c r="K58" s="21">
        <v>4.5</v>
      </c>
      <c r="L58" s="19">
        <f t="shared" si="14"/>
        <v>0.64626790465139661</v>
      </c>
      <c r="M58" s="19">
        <f t="shared" si="38"/>
        <v>8.0613303059063248E-3</v>
      </c>
      <c r="N58" s="22">
        <f t="shared" si="15"/>
        <v>8.9784911348769092E-2</v>
      </c>
      <c r="O58" s="23">
        <f t="shared" si="16"/>
        <v>0.13892831549046208</v>
      </c>
      <c r="P58" s="24">
        <f t="shared" si="1"/>
        <v>7.291094989294254E-6</v>
      </c>
      <c r="Q58" s="25">
        <f t="shared" si="17"/>
        <v>1.0286219189587009E-5</v>
      </c>
      <c r="R58" s="26">
        <f t="shared" si="2"/>
        <v>2.0652930736384114E-4</v>
      </c>
      <c r="S58" s="27">
        <f t="shared" si="39"/>
        <v>2.3321194449778595</v>
      </c>
      <c r="T58" s="23">
        <f t="shared" si="4"/>
        <v>0.16759120731996521</v>
      </c>
      <c r="U58" s="28">
        <f t="shared" si="18"/>
        <v>0.16912786879114053</v>
      </c>
      <c r="V58" s="29">
        <v>1</v>
      </c>
      <c r="W58" s="30">
        <v>0</v>
      </c>
      <c r="X58" s="29" t="str">
        <f t="shared" si="5"/>
        <v>0</v>
      </c>
      <c r="Y58" s="31">
        <f t="shared" si="19"/>
        <v>0</v>
      </c>
      <c r="Z58" s="32">
        <f t="shared" si="20"/>
        <v>0</v>
      </c>
      <c r="AA58" s="33">
        <v>3.9E-2</v>
      </c>
      <c r="AB58" s="33">
        <v>1.0000000000000001E-5</v>
      </c>
      <c r="AC58" s="31">
        <f t="shared" si="6"/>
        <v>-4009.7808907942231</v>
      </c>
      <c r="AD58" s="31">
        <f t="shared" si="21"/>
        <v>1.6078342792178516E-3</v>
      </c>
      <c r="AE58" s="34">
        <f t="shared" si="22"/>
        <v>0.199450241858944</v>
      </c>
      <c r="AF58" s="33">
        <v>3.6863890690121701E-3</v>
      </c>
      <c r="AG58" s="33">
        <v>2.4096276094508899E-6</v>
      </c>
      <c r="AH58" s="31">
        <f t="shared" si="7"/>
        <v>-28137.149527401154</v>
      </c>
      <c r="AI58" s="31">
        <f t="shared" si="8"/>
        <v>4.5968470989981997E-3</v>
      </c>
      <c r="AJ58" s="32">
        <f t="shared" si="23"/>
        <v>0.57023430681536647</v>
      </c>
      <c r="AK58" s="33">
        <v>3.7387316521748002E-3</v>
      </c>
      <c r="AL58" s="33">
        <v>6.8814069002409503E-6</v>
      </c>
      <c r="AM58" s="31">
        <f t="shared" si="9"/>
        <v>5782.066788584455</v>
      </c>
      <c r="AN58" s="31">
        <f t="shared" si="24"/>
        <v>1.5831449684767249E-3</v>
      </c>
      <c r="AO58" s="32">
        <f t="shared" si="25"/>
        <v>0.19638755743785813</v>
      </c>
      <c r="AP58" s="35">
        <v>409.07642164914353</v>
      </c>
      <c r="AQ58" s="35">
        <v>462.94983166492409</v>
      </c>
      <c r="AR58" s="36"/>
      <c r="AS58" s="37">
        <f t="shared" si="26"/>
        <v>436.01312665703381</v>
      </c>
      <c r="AT58" s="38">
        <f t="shared" si="27"/>
        <v>38.094253547801706</v>
      </c>
      <c r="AU58" s="31">
        <f t="shared" si="40"/>
        <v>4.3413254151420332E-4</v>
      </c>
      <c r="AV58" s="39">
        <f t="shared" si="28"/>
        <v>2.7350395921354862E-4</v>
      </c>
      <c r="AW58" s="32">
        <f t="shared" si="29"/>
        <v>3.3927893887831323E-2</v>
      </c>
    </row>
    <row r="59" spans="1:49" ht="15.75" x14ac:dyDescent="0.25">
      <c r="A59" s="1" t="s">
        <v>48</v>
      </c>
      <c r="B59" s="19">
        <v>-5.5022200000000003</v>
      </c>
      <c r="C59" s="19">
        <v>-5.5022200000000003</v>
      </c>
      <c r="D59" s="19"/>
      <c r="E59" s="19">
        <v>18.961110878616395</v>
      </c>
      <c r="F59" s="19">
        <v>19.965693767063179</v>
      </c>
      <c r="G59" s="19"/>
      <c r="H59" s="19">
        <f t="shared" si="11"/>
        <v>19.463402322839787</v>
      </c>
      <c r="I59" s="19">
        <f t="shared" si="41"/>
        <v>0.71034737268468984</v>
      </c>
      <c r="J59" s="20">
        <f t="shared" si="13"/>
        <v>3.64965672960023E-2</v>
      </c>
      <c r="K59" s="21">
        <v>4.5</v>
      </c>
      <c r="L59" s="19">
        <f t="shared" si="14"/>
        <v>0.68297658591975619</v>
      </c>
      <c r="M59" s="19">
        <f t="shared" si="38"/>
        <v>8.2504293111589754E-3</v>
      </c>
      <c r="N59" s="22">
        <f t="shared" si="15"/>
        <v>9.0831873872330604E-2</v>
      </c>
      <c r="O59" s="23">
        <f t="shared" si="16"/>
        <v>0.13299412563317736</v>
      </c>
      <c r="P59" s="24">
        <f t="shared" si="1"/>
        <v>7.291094989294254E-6</v>
      </c>
      <c r="Q59" s="25">
        <f t="shared" si="17"/>
        <v>1.0286219189587009E-5</v>
      </c>
      <c r="R59" s="26">
        <f t="shared" si="2"/>
        <v>2.0652930736384114E-4</v>
      </c>
      <c r="S59" s="27">
        <f t="shared" si="39"/>
        <v>2.7252917294217669</v>
      </c>
      <c r="T59" s="23">
        <f t="shared" si="4"/>
        <v>0.14002134283704906</v>
      </c>
      <c r="U59" s="28">
        <f t="shared" si="18"/>
        <v>0.18866018060402293</v>
      </c>
      <c r="V59" s="29">
        <v>1</v>
      </c>
      <c r="W59" s="30">
        <v>0</v>
      </c>
      <c r="X59" s="29" t="str">
        <f t="shared" si="5"/>
        <v>0</v>
      </c>
      <c r="Y59" s="31">
        <f t="shared" si="19"/>
        <v>0</v>
      </c>
      <c r="Z59" s="32">
        <f t="shared" si="20"/>
        <v>0</v>
      </c>
      <c r="AA59" s="33">
        <v>3.9E-2</v>
      </c>
      <c r="AB59" s="33">
        <v>1.0000000000000001E-5</v>
      </c>
      <c r="AC59" s="31">
        <f t="shared" si="6"/>
        <v>-680.08583053813516</v>
      </c>
      <c r="AD59" s="31">
        <f t="shared" si="21"/>
        <v>4.6251673689874518E-5</v>
      </c>
      <c r="AE59" s="34">
        <f t="shared" si="22"/>
        <v>5.6059717555930833E-3</v>
      </c>
      <c r="AF59" s="33">
        <v>3.6863890690121701E-3</v>
      </c>
      <c r="AG59" s="33">
        <v>2.4096276094508899E-6</v>
      </c>
      <c r="AH59" s="31">
        <f t="shared" si="7"/>
        <v>-15646.563049157859</v>
      </c>
      <c r="AI59" s="31">
        <f t="shared" si="8"/>
        <v>1.4214702355599836E-3</v>
      </c>
      <c r="AJ59" s="32">
        <f t="shared" si="23"/>
        <v>0.1722904568902128</v>
      </c>
      <c r="AK59" s="33">
        <v>3.7387316521748002E-3</v>
      </c>
      <c r="AL59" s="33">
        <v>6.8814069002409503E-6</v>
      </c>
      <c r="AM59" s="31">
        <f t="shared" si="9"/>
        <v>11961.460752092855</v>
      </c>
      <c r="AN59" s="31">
        <f t="shared" si="24"/>
        <v>6.7752124267742731E-3</v>
      </c>
      <c r="AO59" s="32">
        <f t="shared" si="25"/>
        <v>0.82119513679252754</v>
      </c>
      <c r="AP59" s="35">
        <v>456.3200147959152</v>
      </c>
      <c r="AQ59" s="35">
        <v>465.23822604245157</v>
      </c>
      <c r="AR59" s="36"/>
      <c r="AS59" s="37">
        <f t="shared" si="26"/>
        <v>460.77912041918341</v>
      </c>
      <c r="AT59" s="38">
        <f t="shared" si="27"/>
        <v>6.3061276484800022</v>
      </c>
      <c r="AU59" s="31">
        <f t="shared" si="40"/>
        <v>4.341325415142011E-4</v>
      </c>
      <c r="AV59" s="39">
        <f t="shared" si="28"/>
        <v>7.4949751348451653E-6</v>
      </c>
      <c r="AW59" s="32">
        <f t="shared" si="29"/>
        <v>9.0843456166674454E-4</v>
      </c>
    </row>
    <row r="60" spans="1:49" ht="15.75" x14ac:dyDescent="0.25">
      <c r="A60" s="1" t="s">
        <v>48</v>
      </c>
      <c r="B60" s="19">
        <v>-4.5004499999999998</v>
      </c>
      <c r="C60" s="19">
        <v>-3.9948000000000001</v>
      </c>
      <c r="D60" s="19">
        <v>-3.9948000000000001</v>
      </c>
      <c r="E60" s="19">
        <v>62.535984826377074</v>
      </c>
      <c r="F60" s="19">
        <v>14.727585110099991</v>
      </c>
      <c r="G60" s="19">
        <v>19.498277903519046</v>
      </c>
      <c r="H60" s="19">
        <f t="shared" si="11"/>
        <v>32.2539492799987</v>
      </c>
      <c r="I60" s="19">
        <f t="shared" si="41"/>
        <v>26.333270496776265</v>
      </c>
      <c r="J60" s="20">
        <f t="shared" si="13"/>
        <v>0.81643553997606233</v>
      </c>
      <c r="K60" s="21">
        <v>4.5</v>
      </c>
      <c r="L60" s="19">
        <f t="shared" si="14"/>
        <v>0.92861772927834785</v>
      </c>
      <c r="M60" s="19">
        <f t="shared" si="38"/>
        <v>0.44093998663208844</v>
      </c>
      <c r="N60" s="22">
        <f t="shared" si="15"/>
        <v>0.66403312163783546</v>
      </c>
      <c r="O60" s="23">
        <f t="shared" si="16"/>
        <v>0.71507693715246234</v>
      </c>
      <c r="P60" s="24">
        <f t="shared" si="1"/>
        <v>7.291094989294254E-6</v>
      </c>
      <c r="Q60" s="25">
        <f t="shared" si="17"/>
        <v>1.0286219189587009E-5</v>
      </c>
      <c r="R60" s="26">
        <f t="shared" si="2"/>
        <v>2.0652930736384114E-4</v>
      </c>
      <c r="S60" s="27">
        <f t="shared" si="39"/>
        <v>7.352022244596264</v>
      </c>
      <c r="T60" s="23">
        <f t="shared" si="4"/>
        <v>0.22794176864274401</v>
      </c>
      <c r="U60" s="28">
        <f t="shared" si="18"/>
        <v>0.32502098449941041</v>
      </c>
      <c r="V60" s="29">
        <v>1</v>
      </c>
      <c r="W60" s="30">
        <v>0</v>
      </c>
      <c r="X60" s="29" t="str">
        <f t="shared" si="5"/>
        <v>0</v>
      </c>
      <c r="Y60" s="31">
        <f t="shared" si="19"/>
        <v>0</v>
      </c>
      <c r="Z60" s="32">
        <f t="shared" si="20"/>
        <v>0</v>
      </c>
      <c r="AA60" s="33">
        <v>3.9E-2</v>
      </c>
      <c r="AB60" s="33">
        <v>1.0000000000000001E-5</v>
      </c>
      <c r="AC60" s="31">
        <f t="shared" si="6"/>
        <v>23628.786966786105</v>
      </c>
      <c r="AD60" s="31">
        <f t="shared" si="21"/>
        <v>5.5831957352176109E-2</v>
      </c>
      <c r="AE60" s="34">
        <f t="shared" si="22"/>
        <v>0.12662030898722093</v>
      </c>
      <c r="AF60" s="33">
        <v>3.6863890690121701E-3</v>
      </c>
      <c r="AG60" s="33">
        <v>2.4096276094508899E-6</v>
      </c>
      <c r="AH60" s="31">
        <f t="shared" si="7"/>
        <v>75966.578434631927</v>
      </c>
      <c r="AI60" s="31">
        <f t="shared" si="8"/>
        <v>3.350772893156357E-2</v>
      </c>
      <c r="AJ60" s="32">
        <f t="shared" si="23"/>
        <v>7.5991586037584186E-2</v>
      </c>
      <c r="AK60" s="33">
        <v>3.7387316521748002E-3</v>
      </c>
      <c r="AL60" s="33">
        <v>6.8814069002409503E-6</v>
      </c>
      <c r="AM60" s="31">
        <f t="shared" si="9"/>
        <v>56646.7937787868</v>
      </c>
      <c r="AN60" s="31">
        <f t="shared" si="24"/>
        <v>0.15195155355482701</v>
      </c>
      <c r="AO60" s="32">
        <f t="shared" si="25"/>
        <v>0.34460824185040939</v>
      </c>
      <c r="AP60" s="35">
        <v>786.14141034375371</v>
      </c>
      <c r="AQ60" s="35">
        <v>515.08188531266671</v>
      </c>
      <c r="AR60" s="35">
        <v>578.28913269266616</v>
      </c>
      <c r="AS60" s="37">
        <f t="shared" si="26"/>
        <v>626.50414278302878</v>
      </c>
      <c r="AT60" s="38">
        <f t="shared" si="27"/>
        <v>141.81619063432112</v>
      </c>
      <c r="AU60" s="31">
        <f t="shared" si="40"/>
        <v>3.1507030889716052E-3</v>
      </c>
      <c r="AV60" s="39">
        <f t="shared" si="28"/>
        <v>0.19964874679352174</v>
      </c>
      <c r="AW60" s="32">
        <f t="shared" si="29"/>
        <v>0.45277986312478546</v>
      </c>
    </row>
    <row r="61" spans="1:49" ht="15.75" x14ac:dyDescent="0.25">
      <c r="A61" s="1" t="s">
        <v>48</v>
      </c>
      <c r="B61" s="19">
        <v>-2.99973</v>
      </c>
      <c r="C61" s="19">
        <v>-3.5013800000000002</v>
      </c>
      <c r="D61" s="19">
        <v>-2.0011299999999999</v>
      </c>
      <c r="E61" s="19">
        <v>24.942763700504848</v>
      </c>
      <c r="F61" s="19">
        <v>32.962235788108018</v>
      </c>
      <c r="G61" s="19">
        <v>45.63028403963407</v>
      </c>
      <c r="H61" s="19">
        <f t="shared" si="11"/>
        <v>34.51176117608231</v>
      </c>
      <c r="I61" s="19">
        <f t="shared" si="41"/>
        <v>10.430443238015039</v>
      </c>
      <c r="J61" s="20">
        <f t="shared" si="13"/>
        <v>0.30222865720465319</v>
      </c>
      <c r="K61" s="21">
        <v>4.5</v>
      </c>
      <c r="L61" s="19">
        <f t="shared" si="14"/>
        <v>1.2800718186684605</v>
      </c>
      <c r="M61" s="19">
        <f t="shared" si="38"/>
        <v>8.9863975667473436E-2</v>
      </c>
      <c r="N61" s="22">
        <f t="shared" si="15"/>
        <v>0.29977320705405519</v>
      </c>
      <c r="O61" s="23">
        <f t="shared" si="16"/>
        <v>0.23418467829866088</v>
      </c>
      <c r="P61" s="24">
        <f t="shared" si="1"/>
        <v>7.291094989294254E-6</v>
      </c>
      <c r="Q61" s="25">
        <f t="shared" si="17"/>
        <v>1.0286219189587009E-5</v>
      </c>
      <c r="R61" s="26">
        <f t="shared" si="2"/>
        <v>2.0652930736384114E-4</v>
      </c>
      <c r="S61" s="27">
        <f t="shared" si="39"/>
        <v>6.9316195297977465</v>
      </c>
      <c r="T61" s="23">
        <f t="shared" si="4"/>
        <v>0.20084803827981887</v>
      </c>
      <c r="U61" s="28">
        <f t="shared" si="18"/>
        <v>0.30610260223198243</v>
      </c>
      <c r="V61" s="29">
        <v>1</v>
      </c>
      <c r="W61" s="30">
        <v>0</v>
      </c>
      <c r="X61" s="29" t="str">
        <f t="shared" si="5"/>
        <v>0</v>
      </c>
      <c r="Y61" s="31">
        <f t="shared" si="19"/>
        <v>0</v>
      </c>
      <c r="Z61" s="32">
        <f t="shared" si="20"/>
        <v>0</v>
      </c>
      <c r="AA61" s="33">
        <v>3.9E-2</v>
      </c>
      <c r="AB61" s="33">
        <v>1.0000000000000001E-5</v>
      </c>
      <c r="AC61" s="31">
        <f t="shared" si="6"/>
        <v>-18297.147069788953</v>
      </c>
      <c r="AD61" s="31">
        <f t="shared" si="21"/>
        <v>3.3478559089348651E-2</v>
      </c>
      <c r="AE61" s="34">
        <f t="shared" si="22"/>
        <v>0.37254705059155674</v>
      </c>
      <c r="AF61" s="33">
        <v>3.6863890690121701E-3</v>
      </c>
      <c r="AG61" s="33">
        <v>2.4096276094508899E-6</v>
      </c>
      <c r="AH61" s="31">
        <f t="shared" si="7"/>
        <v>-96740.859243463026</v>
      </c>
      <c r="AI61" s="31">
        <f t="shared" si="8"/>
        <v>5.4340013532388182E-2</v>
      </c>
      <c r="AJ61" s="32">
        <f t="shared" si="23"/>
        <v>0.60469184819358857</v>
      </c>
      <c r="AK61" s="33">
        <v>3.7387316521748002E-3</v>
      </c>
      <c r="AL61" s="33">
        <v>6.8814069002409503E-6</v>
      </c>
      <c r="AM61" s="31">
        <f t="shared" si="9"/>
        <v>-5578.1747759668733</v>
      </c>
      <c r="AN61" s="31">
        <f t="shared" si="24"/>
        <v>1.4734612270308148E-3</v>
      </c>
      <c r="AO61" s="32">
        <f t="shared" si="25"/>
        <v>1.6396572887929096E-2</v>
      </c>
      <c r="AP61" s="35">
        <v>740.38275343720238</v>
      </c>
      <c r="AQ61" s="35">
        <v>916.27377214741989</v>
      </c>
      <c r="AR61" s="35">
        <v>934.19524959792079</v>
      </c>
      <c r="AS61" s="37">
        <f t="shared" si="26"/>
        <v>863.61725839418102</v>
      </c>
      <c r="AT61" s="38">
        <f t="shared" si="27"/>
        <v>107.09973038012811</v>
      </c>
      <c r="AU61" s="31">
        <f t="shared" si="40"/>
        <v>-2.2329939607997233E-4</v>
      </c>
      <c r="AV61" s="39">
        <f t="shared" si="28"/>
        <v>5.7194181870578152E-4</v>
      </c>
      <c r="AW61" s="32">
        <f t="shared" si="29"/>
        <v>6.364528326925533E-3</v>
      </c>
    </row>
    <row r="62" spans="1:49" ht="15.75" x14ac:dyDescent="0.25">
      <c r="A62" s="1" t="s">
        <v>48</v>
      </c>
      <c r="B62" s="19">
        <v>-0.49676999999999999</v>
      </c>
      <c r="C62" s="19">
        <v>-0.49676999999999999</v>
      </c>
      <c r="D62" s="19"/>
      <c r="E62" s="19">
        <v>12.715618355908052</v>
      </c>
      <c r="F62" s="19">
        <v>16.149554553901268</v>
      </c>
      <c r="G62" s="19"/>
      <c r="H62" s="19">
        <f t="shared" si="11"/>
        <v>14.43258645490466</v>
      </c>
      <c r="I62" s="19">
        <f t="shared" si="41"/>
        <v>2.4281595717629636</v>
      </c>
      <c r="J62" s="20">
        <f t="shared" si="13"/>
        <v>0.16824147074052664</v>
      </c>
      <c r="K62" s="21">
        <v>4.5</v>
      </c>
      <c r="L62" s="19">
        <f t="shared" si="14"/>
        <v>1.4502191972939202</v>
      </c>
      <c r="M62" s="19">
        <f t="shared" si="38"/>
        <v>0.18460578176344378</v>
      </c>
      <c r="N62" s="22">
        <f t="shared" si="15"/>
        <v>0.42965774956754099</v>
      </c>
      <c r="O62" s="23">
        <f t="shared" si="16"/>
        <v>0.29627090192246364</v>
      </c>
      <c r="P62" s="24">
        <f t="shared" si="1"/>
        <v>7.291094989294254E-6</v>
      </c>
      <c r="Q62" s="25">
        <f t="shared" si="17"/>
        <v>1.0286219189587009E-5</v>
      </c>
      <c r="R62" s="26">
        <f t="shared" si="2"/>
        <v>2.0652930736384114E-4</v>
      </c>
      <c r="S62" s="27">
        <f t="shared" si="39"/>
        <v>2.4768922658490196</v>
      </c>
      <c r="T62" s="23">
        <f t="shared" si="4"/>
        <v>0.17161804459569277</v>
      </c>
      <c r="U62" s="28">
        <f t="shared" si="18"/>
        <v>0.43535419852996388</v>
      </c>
      <c r="V62" s="29">
        <v>1</v>
      </c>
      <c r="W62" s="30">
        <v>0</v>
      </c>
      <c r="X62" s="29" t="str">
        <f t="shared" si="5"/>
        <v>0</v>
      </c>
      <c r="Y62" s="31">
        <f t="shared" si="19"/>
        <v>0</v>
      </c>
      <c r="Z62" s="32">
        <f t="shared" si="20"/>
        <v>0</v>
      </c>
      <c r="AA62" s="33">
        <v>3.9E-2</v>
      </c>
      <c r="AB62" s="33">
        <v>1.0000000000000001E-5</v>
      </c>
      <c r="AC62" s="31">
        <f t="shared" si="6"/>
        <v>11013.095724576093</v>
      </c>
      <c r="AD62" s="31">
        <f t="shared" si="21"/>
        <v>1.2128827743867624E-2</v>
      </c>
      <c r="AE62" s="34">
        <f t="shared" si="22"/>
        <v>6.570123442509325E-2</v>
      </c>
      <c r="AF62" s="33">
        <v>3.6863890690121701E-3</v>
      </c>
      <c r="AG62" s="33">
        <v>2.4096276094508899E-6</v>
      </c>
      <c r="AH62" s="31">
        <f t="shared" si="7"/>
        <v>16111.311076798485</v>
      </c>
      <c r="AI62" s="31">
        <f t="shared" si="8"/>
        <v>1.507167871127575E-3</v>
      </c>
      <c r="AJ62" s="32">
        <f t="shared" si="23"/>
        <v>8.1642506357622064E-3</v>
      </c>
      <c r="AK62" s="33">
        <v>3.7387316521748002E-3</v>
      </c>
      <c r="AL62" s="33">
        <v>6.8814069002409503E-6</v>
      </c>
      <c r="AM62" s="31">
        <f t="shared" si="9"/>
        <v>45887.124596003312</v>
      </c>
      <c r="AN62" s="31">
        <f t="shared" si="24"/>
        <v>9.9709414557977757E-2</v>
      </c>
      <c r="AO62" s="32">
        <f t="shared" si="25"/>
        <v>0.54012075681219285</v>
      </c>
      <c r="AP62" s="35">
        <v>1053.008820825971</v>
      </c>
      <c r="AQ62" s="35">
        <v>903.81002163612766</v>
      </c>
      <c r="AR62" s="40"/>
      <c r="AS62" s="37">
        <f t="shared" si="26"/>
        <v>978.40942123104935</v>
      </c>
      <c r="AT62" s="38">
        <f t="shared" si="27"/>
        <v>105.49948265202823</v>
      </c>
      <c r="AU62" s="31">
        <f t="shared" si="40"/>
        <v>2.5303098806963931E-3</v>
      </c>
      <c r="AV62" s="39">
        <f t="shared" si="28"/>
        <v>7.1260371590470842E-2</v>
      </c>
      <c r="AW62" s="32">
        <f t="shared" si="29"/>
        <v>0.38601375812695182</v>
      </c>
    </row>
    <row r="63" spans="1:49" ht="15.75" x14ac:dyDescent="0.25">
      <c r="A63" s="1" t="s">
        <v>48</v>
      </c>
      <c r="B63" s="19">
        <v>3.8300000000000001E-3</v>
      </c>
      <c r="C63" s="19">
        <v>3.8300000000000001E-3</v>
      </c>
      <c r="D63" s="19"/>
      <c r="E63" s="19">
        <v>11.959854987578849</v>
      </c>
      <c r="F63" s="19">
        <v>20.456414158939157</v>
      </c>
      <c r="G63" s="19"/>
      <c r="H63" s="19">
        <f t="shared" si="11"/>
        <v>16.208134573259002</v>
      </c>
      <c r="I63" s="19">
        <f t="shared" si="41"/>
        <v>6.0079746068216275</v>
      </c>
      <c r="J63" s="20">
        <f t="shared" si="13"/>
        <v>0.37067650072043989</v>
      </c>
      <c r="K63" s="21">
        <v>4.5</v>
      </c>
      <c r="L63" s="19">
        <f t="shared" si="14"/>
        <v>2.0684277861880003</v>
      </c>
      <c r="M63" s="19">
        <f t="shared" si="38"/>
        <v>7.2863493478182745E-2</v>
      </c>
      <c r="N63" s="22">
        <f t="shared" si="15"/>
        <v>0.26993238686416038</v>
      </c>
      <c r="O63" s="23">
        <f t="shared" si="16"/>
        <v>0.1305012380256364</v>
      </c>
      <c r="P63" s="24">
        <f t="shared" si="1"/>
        <v>7.291094989294254E-6</v>
      </c>
      <c r="Q63" s="25">
        <f t="shared" si="17"/>
        <v>1.0286219189587009E-5</v>
      </c>
      <c r="R63" s="26">
        <f t="shared" si="2"/>
        <v>2.0652930736384114E-4</v>
      </c>
      <c r="S63" s="27">
        <f t="shared" si="39"/>
        <v>2.5298809261466739</v>
      </c>
      <c r="T63" s="23">
        <f t="shared" si="4"/>
        <v>0.1560871125984232</v>
      </c>
      <c r="U63" s="28">
        <f t="shared" si="18"/>
        <v>0.54961200193688664</v>
      </c>
      <c r="V63" s="29">
        <v>1</v>
      </c>
      <c r="W63" s="30">
        <v>0</v>
      </c>
      <c r="X63" s="29" t="str">
        <f t="shared" si="5"/>
        <v>0</v>
      </c>
      <c r="Y63" s="31">
        <f t="shared" si="19"/>
        <v>0</v>
      </c>
      <c r="Z63" s="32">
        <f t="shared" si="20"/>
        <v>0</v>
      </c>
      <c r="AA63" s="33">
        <v>3.9E-2</v>
      </c>
      <c r="AB63" s="33">
        <v>1.0000000000000001E-5</v>
      </c>
      <c r="AC63" s="31">
        <f t="shared" si="6"/>
        <v>-9856.6980768295834</v>
      </c>
      <c r="AD63" s="31">
        <f t="shared" si="21"/>
        <v>9.7154496977776023E-3</v>
      </c>
      <c r="AE63" s="34">
        <f t="shared" si="22"/>
        <v>0.1333376871462616</v>
      </c>
      <c r="AF63" s="33">
        <v>3.6863890690121701E-3</v>
      </c>
      <c r="AG63" s="33">
        <v>2.4096276094508899E-6</v>
      </c>
      <c r="AH63" s="31">
        <f t="shared" si="7"/>
        <v>-78265.411831763806</v>
      </c>
      <c r="AI63" s="31">
        <f t="shared" si="8"/>
        <v>3.5566375639749022E-2</v>
      </c>
      <c r="AJ63" s="32">
        <f t="shared" si="23"/>
        <v>0.48812339268907734</v>
      </c>
      <c r="AK63" s="33">
        <v>3.7387316521748002E-3</v>
      </c>
      <c r="AL63" s="33">
        <v>6.8814069002409503E-6</v>
      </c>
      <c r="AM63" s="31">
        <f t="shared" si="9"/>
        <v>23402.052477323472</v>
      </c>
      <c r="AN63" s="31">
        <f t="shared" si="24"/>
        <v>2.5933574142459014E-2</v>
      </c>
      <c r="AO63" s="32">
        <f t="shared" si="25"/>
        <v>0.35591999373766248</v>
      </c>
      <c r="AP63" s="35">
        <v>1329.3687944794892</v>
      </c>
      <c r="AQ63" s="35">
        <v>1461.6151297696649</v>
      </c>
      <c r="AR63" s="40"/>
      <c r="AS63" s="37">
        <f t="shared" si="26"/>
        <v>1395.4919621245772</v>
      </c>
      <c r="AT63" s="38">
        <f t="shared" si="27"/>
        <v>93.512280470753069</v>
      </c>
      <c r="AU63" s="31">
        <f t="shared" si="40"/>
        <v>4.3413254151420256E-4</v>
      </c>
      <c r="AV63" s="39">
        <f t="shared" si="28"/>
        <v>1.6480939981971087E-3</v>
      </c>
      <c r="AW63" s="32">
        <f t="shared" si="29"/>
        <v>2.2618926426998611E-2</v>
      </c>
    </row>
    <row r="64" spans="1:49" s="101" customFormat="1" ht="15.75" x14ac:dyDescent="0.25">
      <c r="A64" s="100" t="s">
        <v>45</v>
      </c>
      <c r="B64" s="100"/>
      <c r="C64" s="100"/>
      <c r="D64" s="100"/>
      <c r="E64" s="100"/>
      <c r="F64" s="100"/>
      <c r="G64" s="100"/>
      <c r="N64" s="101">
        <f>AVERAGE(N54:N63)</f>
        <v>0.25961470666359043</v>
      </c>
      <c r="O64" s="101">
        <f>STDEV(N54:N63)</f>
        <v>0.17403396816594863</v>
      </c>
    </row>
    <row r="67" spans="1:1" x14ac:dyDescent="0.25">
      <c r="A67" t="s">
        <v>49</v>
      </c>
    </row>
    <row r="68" spans="1:1" x14ac:dyDescent="0.25">
      <c r="A68" t="s">
        <v>50</v>
      </c>
    </row>
  </sheetData>
  <mergeCells count="8">
    <mergeCell ref="AK4:AO4"/>
    <mergeCell ref="AP4:AW4"/>
    <mergeCell ref="E4:J4"/>
    <mergeCell ref="K4:O4"/>
    <mergeCell ref="P4:T4"/>
    <mergeCell ref="V4:Z4"/>
    <mergeCell ref="AA4:AE4"/>
    <mergeCell ref="AF4:A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Raes, Eric (O&amp;A, Hobart)</dc:creator>
  <cp:lastModifiedBy>Raes, Eric (O&amp;A, Hobart)</cp:lastModifiedBy>
  <dcterms:created xsi:type="dcterms:W3CDTF">2020-01-10T03:59:11Z</dcterms:created>
  <dcterms:modified xsi:type="dcterms:W3CDTF">2020-05-18T00:45:04Z</dcterms:modified>
</cp:coreProperties>
</file>