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Elizabeth/Documents/Manuscripts/In prep/ArcticPrecipSeasonality/dataForNOAA/"/>
    </mc:Choice>
  </mc:AlternateContent>
  <bookViews>
    <workbookView xWindow="880" yWindow="460" windowWidth="24900" windowHeight="15540" tabRatio="500" activeTab="1"/>
  </bookViews>
  <sheets>
    <sheet name="Lake Res Time" sheetId="5" r:id="rId1"/>
    <sheet name="LakeBoxModel" sheetId="7" r:id="rId2"/>
  </sheets>
  <externalReferences>
    <externalReference r:id="rId3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7" l="1"/>
  <c r="C17" i="7"/>
  <c r="C8" i="7"/>
  <c r="E8" i="7"/>
  <c r="D17" i="7"/>
  <c r="E17" i="7"/>
  <c r="F17" i="7"/>
  <c r="G17" i="7"/>
  <c r="H17" i="7"/>
  <c r="D7" i="7"/>
  <c r="C16" i="7"/>
  <c r="C7" i="7"/>
  <c r="E7" i="7"/>
  <c r="D16" i="7"/>
  <c r="E16" i="7"/>
  <c r="F16" i="7"/>
  <c r="G16" i="7"/>
  <c r="H16" i="7"/>
  <c r="D6" i="7"/>
  <c r="C15" i="7"/>
  <c r="C6" i="7"/>
  <c r="E6" i="7"/>
  <c r="D15" i="7"/>
  <c r="E15" i="7"/>
  <c r="F15" i="7"/>
  <c r="G15" i="7"/>
  <c r="H15" i="7"/>
  <c r="H8" i="5"/>
  <c r="F8" i="5"/>
  <c r="G8" i="5"/>
  <c r="F14" i="5"/>
  <c r="G14" i="5"/>
  <c r="G17" i="5"/>
  <c r="I17" i="5"/>
  <c r="G16" i="5"/>
  <c r="I16" i="5"/>
  <c r="I14" i="5"/>
  <c r="G11" i="5"/>
  <c r="I11" i="5"/>
  <c r="G10" i="5"/>
  <c r="I10" i="5"/>
  <c r="I8" i="5"/>
  <c r="B17" i="5"/>
  <c r="C17" i="5"/>
  <c r="F17" i="5"/>
  <c r="H17" i="5"/>
  <c r="B16" i="5"/>
  <c r="C16" i="5"/>
  <c r="F16" i="5"/>
  <c r="H16" i="5"/>
  <c r="H14" i="5"/>
  <c r="B11" i="5"/>
  <c r="C11" i="5"/>
  <c r="F11" i="5"/>
  <c r="H11" i="5"/>
  <c r="B10" i="5"/>
  <c r="C10" i="5"/>
  <c r="F10" i="5"/>
  <c r="H10" i="5"/>
</calcChain>
</file>

<file path=xl/sharedStrings.xml><?xml version="1.0" encoding="utf-8"?>
<sst xmlns="http://schemas.openxmlformats.org/spreadsheetml/2006/main" count="123" uniqueCount="69">
  <si>
    <t>month</t>
  </si>
  <si>
    <t>m</t>
  </si>
  <si>
    <t>Parameter</t>
  </si>
  <si>
    <t>Lake volume</t>
  </si>
  <si>
    <t>Catchment area</t>
  </si>
  <si>
    <t>Units</t>
  </si>
  <si>
    <r>
      <t>m</t>
    </r>
    <r>
      <rPr>
        <vertAlign val="superscript"/>
        <sz val="12"/>
        <color theme="1"/>
        <rFont val="Helvetica Neue"/>
      </rPr>
      <t>3</t>
    </r>
  </si>
  <si>
    <r>
      <t>m</t>
    </r>
    <r>
      <rPr>
        <vertAlign val="superscript"/>
        <sz val="12"/>
        <color theme="1"/>
        <rFont val="Helvetica Neue"/>
      </rPr>
      <t>2</t>
    </r>
  </si>
  <si>
    <t>How measured</t>
  </si>
  <si>
    <t>ArcGIS and Arctic DEM</t>
  </si>
  <si>
    <t>Ilulissat station 1874 to 1991</t>
  </si>
  <si>
    <t>assuming all winter precipitation melts instantaneously in early summer</t>
  </si>
  <si>
    <t>assuming precipitation constant in all summer months</t>
  </si>
  <si>
    <t>assume 10%</t>
  </si>
  <si>
    <t>-</t>
  </si>
  <si>
    <t>minimum</t>
  </si>
  <si>
    <t>maximum</t>
  </si>
  <si>
    <t>Runoff during spring melt</t>
  </si>
  <si>
    <t>%</t>
  </si>
  <si>
    <t>Ilulissat total winter precipitation (Oct to April)</t>
  </si>
  <si>
    <t>Lake N3</t>
  </si>
  <si>
    <t>Pluto Lake</t>
  </si>
  <si>
    <t>Catchment area × Winter precipitation × 0.5</t>
  </si>
  <si>
    <t>Catchment area × Summer precipitation × 0.5</t>
  </si>
  <si>
    <t>Calculated from bathymetry measured in the field</t>
  </si>
  <si>
    <t>Spring Melt Residence Time</t>
  </si>
  <si>
    <t>Ice-free Season Residence Time</t>
  </si>
  <si>
    <t>assuming all winter precipitation melts in 1 month early summer</t>
  </si>
  <si>
    <t>uncertainty</t>
  </si>
  <si>
    <t>Growing Season Residence Time</t>
  </si>
  <si>
    <r>
      <t>Table S2.</t>
    </r>
    <r>
      <rPr>
        <sz val="12"/>
        <color theme="1"/>
        <rFont val="Helvetica Neue"/>
      </rPr>
      <t xml:space="preserve"> Calculations of Lake N3 and Pluto Lake residence times during the spring melt and growing season</t>
    </r>
  </si>
  <si>
    <t>Ilulissat growing season precipitation (May to Sept)</t>
  </si>
  <si>
    <t>Runoff during growing season</t>
  </si>
  <si>
    <t>Value (median)</t>
  </si>
  <si>
    <r>
      <t>5</t>
    </r>
    <r>
      <rPr>
        <vertAlign val="superscript"/>
        <sz val="12"/>
        <color theme="1"/>
        <rFont val="Helvetica Neue"/>
      </rPr>
      <t>th</t>
    </r>
    <r>
      <rPr>
        <sz val="12"/>
        <color theme="1"/>
        <rFont val="Helvetica Neue"/>
      </rPr>
      <t>-95</t>
    </r>
    <r>
      <rPr>
        <vertAlign val="superscript"/>
        <sz val="12"/>
        <color theme="1"/>
        <rFont val="Helvetica Neue"/>
      </rPr>
      <t>th</t>
    </r>
    <r>
      <rPr>
        <sz val="12"/>
        <color theme="1"/>
        <rFont val="Helvetica Neue"/>
      </rPr>
      <t xml:space="preserve"> percentile</t>
    </r>
  </si>
  <si>
    <t>assumed</t>
  </si>
  <si>
    <r>
      <t>1-e</t>
    </r>
    <r>
      <rPr>
        <vertAlign val="superscript"/>
        <sz val="12"/>
        <color theme="1"/>
        <rFont val="Helvetica Neue"/>
      </rPr>
      <t>-(1/Res. Time)</t>
    </r>
  </si>
  <si>
    <t>Percent replaced during spring melt</t>
  </si>
  <si>
    <t>Percent replaced during each summer month</t>
  </si>
  <si>
    <t>‰</t>
  </si>
  <si>
    <r>
      <t xml:space="preserve">Starting lake water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</si>
  <si>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Spring melt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</si>
  <si>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May precipitation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</si>
  <si>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June precipitation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</si>
  <si>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July precipitation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</si>
  <si>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August precipitation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</si>
  <si>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September precipitation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</si>
  <si>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Spring melt lake water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</si>
  <si>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May lake water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</si>
  <si>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June lake water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</si>
  <si>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July lake water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</si>
  <si>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August lake water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</si>
  <si>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r>
      <t xml:space="preserve">September lake water </t>
    </r>
    <r>
      <rPr>
        <b/>
        <sz val="12"/>
        <color theme="1"/>
        <rFont val="Symbol"/>
        <charset val="2"/>
      </rPr>
      <t>d</t>
    </r>
    <r>
      <rPr>
        <b/>
        <vertAlign val="superscript"/>
        <sz val="12"/>
        <color theme="1"/>
        <rFont val="Helvetica Neue"/>
      </rPr>
      <t>2</t>
    </r>
    <r>
      <rPr>
        <b/>
        <sz val="12"/>
        <color theme="1"/>
        <rFont val="Helvetica Neue"/>
      </rPr>
      <t>H</t>
    </r>
  </si>
  <si>
    <t>Lake B</t>
  </si>
  <si>
    <t>Lake C</t>
  </si>
  <si>
    <t>Lake in Fig. 1</t>
  </si>
  <si>
    <r>
      <t xml:space="preserve">Starting lake water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 xml:space="preserve">H × % remaining + Spring melt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>H × % replaced</t>
    </r>
  </si>
  <si>
    <r>
      <t xml:space="preserve">Spring melt lake water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 xml:space="preserve">H × % remaining + May precip.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>H × % replaced</t>
    </r>
  </si>
  <si>
    <r>
      <t xml:space="preserve">May lake water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 xml:space="preserve">H × % remaining + June precip.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>H × % replaced</t>
    </r>
  </si>
  <si>
    <r>
      <t xml:space="preserve">June lake water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 xml:space="preserve">H × % remaining + July precip.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>H × % replaced</t>
    </r>
  </si>
  <si>
    <r>
      <t xml:space="preserve">July lake water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 xml:space="preserve">H × % remaining + August precip.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>H × % replaced</t>
    </r>
  </si>
  <si>
    <r>
      <t xml:space="preserve">August lake water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 xml:space="preserve">H × % remaining + September precip. </t>
    </r>
    <r>
      <rPr>
        <sz val="12"/>
        <color theme="1"/>
        <rFont val="Symbol"/>
        <charset val="2"/>
      </rPr>
      <t>d</t>
    </r>
    <r>
      <rPr>
        <vertAlign val="superscript"/>
        <sz val="12"/>
        <color theme="1"/>
        <rFont val="Helvetica Neue"/>
      </rPr>
      <t>2</t>
    </r>
    <r>
      <rPr>
        <sz val="12"/>
        <color theme="1"/>
        <rFont val="Helvetica Neue"/>
      </rPr>
      <t>H × % replaced</t>
    </r>
  </si>
  <si>
    <r>
      <t>Table S3.</t>
    </r>
    <r>
      <rPr>
        <sz val="12"/>
        <color theme="1"/>
        <rFont val="Helvetica Neue"/>
      </rPr>
      <t xml:space="preserve"> Box model</t>
    </r>
    <r>
      <rPr>
        <vertAlign val="superscript"/>
        <sz val="12"/>
        <color theme="1"/>
        <rFont val="Helvetica Neue"/>
      </rPr>
      <t>1</t>
    </r>
    <r>
      <rPr>
        <sz val="12"/>
        <color theme="1"/>
        <rFont val="Helvetica Neue"/>
      </rPr>
      <t xml:space="preserve"> calculations of seasonal lake water isotopic composition for lakes of different residence times, assuming similar precipitation amount and seasonality as Ilulissat, Greenland</t>
    </r>
  </si>
  <si>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Slingerland and Kump, 2011</t>
    </r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</si>
  <si>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This box model does not incorporate evaporation, so isotope values, especially for Lake A, will be more 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H-depleted than expected.</t>
    </r>
  </si>
  <si>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Bowen, 2019; Bowen et al., 2005</t>
    </r>
  </si>
  <si>
    <r>
      <t>Lake A</t>
    </r>
    <r>
      <rPr>
        <vertAlign val="superscript"/>
        <sz val="12"/>
        <color theme="1"/>
        <rFont val="Helvetica Neue"/>
      </rPr>
      <t>2</t>
    </r>
  </si>
  <si>
    <r>
      <t>Ilulissat amount-weighted winter precipitation isotope value</t>
    </r>
    <r>
      <rPr>
        <vertAlign val="superscript"/>
        <sz val="12"/>
        <color theme="1"/>
        <rFont val="Helvetica Neue"/>
      </rPr>
      <t>3</t>
    </r>
  </si>
  <si>
    <r>
      <t>Ilulissat monthly precipitation isotope value</t>
    </r>
    <r>
      <rPr>
        <vertAlign val="superscript"/>
        <sz val="12"/>
        <color theme="1"/>
        <rFont val="Helvetica Neue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</si>
</sst>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Helvetica Neue"/>
    </font>
    <font>
      <sz val="12"/>
      <color theme="1"/>
      <name val="Helvetica Neue"/>
    </font>
    <font>
      <vertAlign val="superscript"/>
      <sz val="12"/>
      <color theme="1"/>
      <name val="Helvetica Neue"/>
    </font>
    <font>
      <sz val="8"/>
      <name val="Calibri"/>
      <family val="2"/>
      <scheme val="minor"/>
    </font>
    <font>
      <b/>
      <sz val="12"/>
      <color theme="1"/>
      <name val="Symbol"/>
      <charset val="2"/>
    </font>
    <font>
      <b/>
      <vertAlign val="superscript"/>
      <sz val="12"/>
      <color theme="1"/>
      <name val="Helvetica Neue"/>
    </font>
    <font>
      <vertAlign val="superscript"/>
      <sz val="12"/>
      <color theme="1"/>
      <name val="Calibri (Body)"/>
    </font>
    <font>
      <sz val="12"/>
      <color theme="1"/>
      <name val="Symbol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wrapText="1"/>
    </xf>
    <xf numFmtId="9" fontId="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/Documents/Projects/Modern%20Leaf%20Wax%20Seasonality/LakeWaterBox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Q2">
            <v>4</v>
          </cell>
          <cell r="R2">
            <v>4.5</v>
          </cell>
          <cell r="S2">
            <v>5</v>
          </cell>
          <cell r="T2">
            <v>6</v>
          </cell>
          <cell r="U2">
            <v>7</v>
          </cell>
          <cell r="V2">
            <v>8</v>
          </cell>
          <cell r="W2">
            <v>9</v>
          </cell>
        </row>
        <row r="3">
          <cell r="C3">
            <v>20</v>
          </cell>
          <cell r="Q3">
            <v>-120</v>
          </cell>
          <cell r="R3">
            <v>-121.95082301997144</v>
          </cell>
          <cell r="S3">
            <v>-121.92658950721622</v>
          </cell>
          <cell r="T3">
            <v>-121.84054603046059</v>
          </cell>
          <cell r="U3">
            <v>-121.56923841034764</v>
          </cell>
          <cell r="V3">
            <v>-121.54974501774163</v>
          </cell>
          <cell r="W3">
            <v>-121.53049377594762</v>
          </cell>
        </row>
        <row r="4">
          <cell r="C4">
            <v>15</v>
          </cell>
          <cell r="Q4">
            <v>-120</v>
          </cell>
          <cell r="R4">
            <v>-122.57972059873529</v>
          </cell>
          <cell r="S4">
            <v>-122.53708156769177</v>
          </cell>
          <cell r="T4">
            <v>-122.41250456694995</v>
          </cell>
          <cell r="U4">
            <v>-122.0420584502419</v>
          </cell>
          <cell r="V4">
            <v>-122.00830619284812</v>
          </cell>
          <cell r="W4">
            <v>-121.97511181119931</v>
          </cell>
        </row>
        <row r="5">
          <cell r="C5">
            <v>10</v>
          </cell>
          <cell r="Q5">
            <v>-120</v>
          </cell>
          <cell r="R5">
            <v>-123.80650327856162</v>
          </cell>
          <cell r="S5">
            <v>-123.7125203777495</v>
          </cell>
          <cell r="T5">
            <v>-123.49740748316792</v>
          </cell>
          <cell r="U5">
            <v>-122.91725442530239</v>
          </cell>
          <cell r="V5">
            <v>-122.84522715690593</v>
          </cell>
          <cell r="W5">
            <v>-122.77497824810256</v>
          </cell>
        </row>
        <row r="6">
          <cell r="C6">
            <v>5</v>
          </cell>
          <cell r="Q6">
            <v>-120</v>
          </cell>
          <cell r="R6">
            <v>-127.25076987688072</v>
          </cell>
          <cell r="S6">
            <v>-126.89714565717236</v>
          </cell>
          <cell r="T6">
            <v>-126.31691501667324</v>
          </cell>
          <cell r="U6">
            <v>-125.03342392594428</v>
          </cell>
          <cell r="V6">
            <v>-124.7879409443441</v>
          </cell>
          <cell r="W6">
            <v>-124.55443030903184</v>
          </cell>
        </row>
        <row r="7">
          <cell r="C7">
            <v>2</v>
          </cell>
          <cell r="Q7">
            <v>-120</v>
          </cell>
          <cell r="R7">
            <v>-135.73877361149465</v>
          </cell>
          <cell r="S7">
            <v>-133.88941896262421</v>
          </cell>
          <cell r="T7">
            <v>-131.6698537261386</v>
          </cell>
          <cell r="U7">
            <v>-127.94854781862452</v>
          </cell>
          <cell r="V7">
            <v>-127.01456882998168</v>
          </cell>
          <cell r="W7">
            <v>-126.19033526542529</v>
          </cell>
        </row>
        <row r="8">
          <cell r="C8">
            <v>1</v>
          </cell>
          <cell r="Q8">
            <v>-120</v>
          </cell>
          <cell r="R8">
            <v>-145.28482235314232</v>
          </cell>
          <cell r="S8">
            <v>-139.6918394484486</v>
          </cell>
          <cell r="T8">
            <v>-134.23002389792518</v>
          </cell>
          <cell r="U8">
            <v>-126.65836941625705</v>
          </cell>
          <cell r="V8">
            <v>-125.18554331535968</v>
          </cell>
          <cell r="W8">
            <v>-124.03850519465281</v>
          </cell>
        </row>
        <row r="9">
          <cell r="C9">
            <v>0.5</v>
          </cell>
          <cell r="Q9">
            <v>-120</v>
          </cell>
          <cell r="R9">
            <v>-154.58658867053549</v>
          </cell>
          <cell r="S9">
            <v>-140.97782644354939</v>
          </cell>
          <cell r="T9">
            <v>-130.75634821070631</v>
          </cell>
          <cell r="U9">
            <v>-118.65466817059117</v>
          </cell>
          <cell r="V9">
            <v>-119.18401499797625</v>
          </cell>
          <cell r="W9">
            <v>-119.50508007840691</v>
          </cell>
        </row>
        <row r="10">
          <cell r="C10">
            <v>0.2</v>
          </cell>
          <cell r="Q10">
            <v>-120</v>
          </cell>
          <cell r="R10">
            <v>-159.73048212003658</v>
          </cell>
          <cell r="S10">
            <v>-131.3829737089585</v>
          </cell>
          <cell r="T10">
            <v>-119.69380055445099</v>
          </cell>
          <cell r="U10">
            <v>-105.64236832725808</v>
          </cell>
          <cell r="V10">
            <v>-115.88646965420764</v>
          </cell>
          <cell r="W10">
            <v>-118.82145382390053</v>
          </cell>
        </row>
        <row r="11">
          <cell r="C11">
            <v>0.1</v>
          </cell>
          <cell r="Q11">
            <v>-120</v>
          </cell>
          <cell r="R11">
            <v>-159.9981840028095</v>
          </cell>
          <cell r="S11">
            <v>-123.28325087882907</v>
          </cell>
          <cell r="T11">
            <v>-115.67993063699009</v>
          </cell>
          <cell r="U11">
            <v>-101.28708708476016</v>
          </cell>
          <cell r="V11">
            <v>-118.46395056910339</v>
          </cell>
          <cell r="W11">
            <v>-119.8739133845786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"/>
  <sheetViews>
    <sheetView workbookViewId="0">
      <selection sqref="A1:I17"/>
    </sheetView>
  </sheetViews>
  <sheetFormatPr baseColWidth="10" defaultRowHeight="16" x14ac:dyDescent="0.2"/>
  <cols>
    <col min="1" max="1" width="15.5" customWidth="1"/>
    <col min="2" max="2" width="15.83203125" customWidth="1"/>
    <col min="3" max="3" width="16.6640625" customWidth="1"/>
    <col min="4" max="4" width="16.5" bestFit="1" customWidth="1"/>
    <col min="5" max="5" width="16.83203125" bestFit="1" customWidth="1"/>
    <col min="6" max="7" width="14.5" customWidth="1"/>
    <col min="8" max="8" width="16.1640625" customWidth="1"/>
    <col min="9" max="9" width="15.6640625" customWidth="1"/>
  </cols>
  <sheetData>
    <row r="1" spans="1:9" x14ac:dyDescent="0.2">
      <c r="A1" s="17" t="s">
        <v>30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64" x14ac:dyDescent="0.2">
      <c r="A3" s="3" t="s">
        <v>2</v>
      </c>
      <c r="B3" s="3" t="s">
        <v>3</v>
      </c>
      <c r="C3" s="3" t="s">
        <v>4</v>
      </c>
      <c r="D3" s="4" t="s">
        <v>19</v>
      </c>
      <c r="E3" s="4" t="s">
        <v>31</v>
      </c>
      <c r="F3" s="4" t="s">
        <v>17</v>
      </c>
      <c r="G3" s="4" t="s">
        <v>32</v>
      </c>
      <c r="H3" s="4" t="s">
        <v>25</v>
      </c>
      <c r="I3" s="4" t="s">
        <v>29</v>
      </c>
    </row>
    <row r="4" spans="1:9" ht="19" x14ac:dyDescent="0.2">
      <c r="A4" s="5" t="s">
        <v>5</v>
      </c>
      <c r="B4" s="6" t="s">
        <v>6</v>
      </c>
      <c r="C4" s="6" t="s">
        <v>7</v>
      </c>
      <c r="D4" s="6" t="s">
        <v>1</v>
      </c>
      <c r="E4" s="6" t="s">
        <v>1</v>
      </c>
      <c r="F4" s="6" t="s">
        <v>6</v>
      </c>
      <c r="G4" s="6" t="s">
        <v>6</v>
      </c>
      <c r="H4" s="6" t="s">
        <v>0</v>
      </c>
      <c r="I4" s="6" t="s">
        <v>0</v>
      </c>
    </row>
    <row r="5" spans="1:9" ht="80" x14ac:dyDescent="0.2">
      <c r="A5" s="4" t="s">
        <v>8</v>
      </c>
      <c r="B5" s="13" t="s">
        <v>24</v>
      </c>
      <c r="C5" s="13" t="s">
        <v>9</v>
      </c>
      <c r="D5" s="13" t="s">
        <v>10</v>
      </c>
      <c r="E5" s="13" t="s">
        <v>10</v>
      </c>
      <c r="F5" s="13" t="s">
        <v>22</v>
      </c>
      <c r="G5" s="13" t="s">
        <v>23</v>
      </c>
      <c r="H5" s="13" t="s">
        <v>27</v>
      </c>
      <c r="I5" s="13" t="s">
        <v>12</v>
      </c>
    </row>
    <row r="6" spans="1:9" s="12" customFormat="1" ht="7" customHeight="1" x14ac:dyDescent="0.2">
      <c r="A6" s="10"/>
      <c r="B6" s="11"/>
      <c r="C6" s="11"/>
      <c r="D6" s="11"/>
      <c r="E6" s="11"/>
      <c r="F6" s="11"/>
      <c r="G6" s="11"/>
      <c r="H6" s="11"/>
      <c r="I6" s="11"/>
    </row>
    <row r="7" spans="1:9" s="12" customFormat="1" x14ac:dyDescent="0.2">
      <c r="A7" s="18" t="s">
        <v>20</v>
      </c>
      <c r="B7" s="18"/>
      <c r="C7" s="18"/>
      <c r="D7" s="18"/>
      <c r="E7" s="18"/>
      <c r="F7" s="18"/>
      <c r="G7" s="18"/>
      <c r="H7" s="18"/>
      <c r="I7" s="18"/>
    </row>
    <row r="8" spans="1:9" x14ac:dyDescent="0.2">
      <c r="A8" s="5" t="s">
        <v>33</v>
      </c>
      <c r="B8" s="6">
        <v>346033</v>
      </c>
      <c r="C8" s="6">
        <v>1054970</v>
      </c>
      <c r="D8" s="9">
        <v>0.11</v>
      </c>
      <c r="E8" s="6">
        <v>0.13600000000000001</v>
      </c>
      <c r="F8" s="8">
        <f>C8*D8/2</f>
        <v>58023.35</v>
      </c>
      <c r="G8" s="8">
        <f>C8*E8/2</f>
        <v>71737.960000000006</v>
      </c>
      <c r="H8" s="7">
        <f>$B8/F8</f>
        <v>5.9636853094486959</v>
      </c>
      <c r="I8" s="7">
        <f>$B8/(G8/5)</f>
        <v>24.117845001446931</v>
      </c>
    </row>
    <row r="9" spans="1:9" ht="19" x14ac:dyDescent="0.2">
      <c r="A9" s="5" t="s">
        <v>28</v>
      </c>
      <c r="B9" s="8" t="s">
        <v>13</v>
      </c>
      <c r="C9" s="8" t="s">
        <v>13</v>
      </c>
      <c r="D9" s="6" t="s">
        <v>34</v>
      </c>
      <c r="E9" s="6" t="s">
        <v>34</v>
      </c>
      <c r="F9" s="6" t="s">
        <v>14</v>
      </c>
      <c r="G9" s="6" t="s">
        <v>14</v>
      </c>
      <c r="H9" s="7" t="s">
        <v>14</v>
      </c>
      <c r="I9" s="6" t="s">
        <v>14</v>
      </c>
    </row>
    <row r="10" spans="1:9" x14ac:dyDescent="0.2">
      <c r="A10" s="5" t="s">
        <v>15</v>
      </c>
      <c r="B10" s="8">
        <f>B8-34603</f>
        <v>311430</v>
      </c>
      <c r="C10" s="8">
        <f>C8-105497</f>
        <v>949473</v>
      </c>
      <c r="D10" s="6">
        <v>4.1000000000000002E-2</v>
      </c>
      <c r="E10" s="9">
        <v>7.0000000000000007E-2</v>
      </c>
      <c r="F10" s="8">
        <f>C10*D10/2</f>
        <v>19464.196500000002</v>
      </c>
      <c r="G10" s="8">
        <f>C10*E10/2</f>
        <v>33231.555</v>
      </c>
      <c r="H10" s="7">
        <f>$B10/F10</f>
        <v>16.000146730947765</v>
      </c>
      <c r="I10" s="7">
        <f>$B10/(G10/5)</f>
        <v>46.85757256920418</v>
      </c>
    </row>
    <row r="11" spans="1:9" x14ac:dyDescent="0.2">
      <c r="A11" s="5" t="s">
        <v>16</v>
      </c>
      <c r="B11" s="8">
        <f>B8+34603</f>
        <v>380636</v>
      </c>
      <c r="C11" s="8">
        <f>C8+105497</f>
        <v>1160467</v>
      </c>
      <c r="D11" s="6">
        <v>0.21199999999999999</v>
      </c>
      <c r="E11" s="9">
        <v>0.217</v>
      </c>
      <c r="F11" s="8">
        <f>C11*D11/2</f>
        <v>123009.50199999999</v>
      </c>
      <c r="G11" s="8">
        <f>C11*E11/2</f>
        <v>125910.6695</v>
      </c>
      <c r="H11" s="7">
        <f>$B11/F11</f>
        <v>3.0943625802175836</v>
      </c>
      <c r="I11" s="7">
        <f>$B11/(G11/5)</f>
        <v>15.115319516270223</v>
      </c>
    </row>
    <row r="12" spans="1:9" ht="7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A13" s="18" t="s">
        <v>21</v>
      </c>
      <c r="B13" s="18"/>
      <c r="C13" s="18"/>
      <c r="D13" s="18"/>
      <c r="E13" s="18"/>
      <c r="F13" s="18"/>
      <c r="G13" s="18"/>
      <c r="H13" s="18"/>
      <c r="I13" s="18"/>
    </row>
    <row r="14" spans="1:9" x14ac:dyDescent="0.2">
      <c r="A14" s="5" t="s">
        <v>33</v>
      </c>
      <c r="B14" s="6">
        <v>124966</v>
      </c>
      <c r="C14" s="6">
        <v>1256592</v>
      </c>
      <c r="D14" s="9">
        <v>0.11</v>
      </c>
      <c r="E14" s="6">
        <v>0.13600000000000001</v>
      </c>
      <c r="F14" s="8">
        <f>C14*D14/2</f>
        <v>69112.56</v>
      </c>
      <c r="G14" s="8">
        <f>C14*E14/2</f>
        <v>85448.256000000008</v>
      </c>
      <c r="H14" s="7">
        <f>$B14/F14</f>
        <v>1.8081518033769839</v>
      </c>
      <c r="I14" s="7">
        <f>$B14/(G14/5)</f>
        <v>7.3123786165980968</v>
      </c>
    </row>
    <row r="15" spans="1:9" ht="19" x14ac:dyDescent="0.2">
      <c r="A15" s="5" t="s">
        <v>28</v>
      </c>
      <c r="B15" s="8" t="s">
        <v>13</v>
      </c>
      <c r="C15" s="8" t="s">
        <v>13</v>
      </c>
      <c r="D15" s="6" t="s">
        <v>34</v>
      </c>
      <c r="E15" s="6" t="s">
        <v>34</v>
      </c>
      <c r="F15" s="6" t="s">
        <v>14</v>
      </c>
      <c r="G15" s="6" t="s">
        <v>14</v>
      </c>
      <c r="H15" s="7" t="s">
        <v>14</v>
      </c>
      <c r="I15" s="6" t="s">
        <v>14</v>
      </c>
    </row>
    <row r="16" spans="1:9" x14ac:dyDescent="0.2">
      <c r="A16" s="5" t="s">
        <v>15</v>
      </c>
      <c r="B16" s="8">
        <f>B14-12497</f>
        <v>112469</v>
      </c>
      <c r="C16" s="8">
        <f>C14-125659</f>
        <v>1130933</v>
      </c>
      <c r="D16" s="6">
        <v>4.1000000000000002E-2</v>
      </c>
      <c r="E16" s="9">
        <v>7.0000000000000007E-2</v>
      </c>
      <c r="F16" s="8">
        <f>C16*D16/2</f>
        <v>23184.126500000002</v>
      </c>
      <c r="G16" s="8">
        <f>C16*E16/2</f>
        <v>39582.655000000006</v>
      </c>
      <c r="H16" s="7">
        <f>$B16/F16</f>
        <v>4.8511208735856401</v>
      </c>
      <c r="I16" s="7">
        <f>$B16/(G16/5)</f>
        <v>14.206853986929374</v>
      </c>
    </row>
    <row r="17" spans="1:9" x14ac:dyDescent="0.2">
      <c r="A17" s="5" t="s">
        <v>16</v>
      </c>
      <c r="B17" s="8">
        <f>B14+12497</f>
        <v>137463</v>
      </c>
      <c r="C17" s="8">
        <f>C14+125659</f>
        <v>1382251</v>
      </c>
      <c r="D17" s="6">
        <v>0.21199999999999999</v>
      </c>
      <c r="E17" s="9">
        <v>0.217</v>
      </c>
      <c r="F17" s="8">
        <f>C17*D17/2</f>
        <v>146518.606</v>
      </c>
      <c r="G17" s="8">
        <f>C17*E17/2</f>
        <v>149974.2335</v>
      </c>
      <c r="H17" s="7">
        <f>$B17/F17</f>
        <v>0.9381948392274494</v>
      </c>
      <c r="I17" s="7">
        <f>$B17/(G17/5)</f>
        <v>4.5828872330926096</v>
      </c>
    </row>
  </sheetData>
  <mergeCells count="3">
    <mergeCell ref="A1:I1"/>
    <mergeCell ref="A7:I7"/>
    <mergeCell ref="A13:I13"/>
  </mergeCells>
  <pageMargins left="0.7" right="0.7" top="0.75" bottom="0.75" header="0.3" footer="0.3"/>
  <pageSetup scale="61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7"/>
  <sheetViews>
    <sheetView tabSelected="1" workbookViewId="0">
      <selection activeCell="L17" sqref="L17"/>
    </sheetView>
  </sheetViews>
  <sheetFormatPr baseColWidth="10" defaultColWidth="13.5" defaultRowHeight="16" x14ac:dyDescent="0.2"/>
  <cols>
    <col min="1" max="1" width="14.5" style="1" customWidth="1"/>
    <col min="2" max="2" width="15.6640625" style="1" customWidth="1"/>
    <col min="3" max="3" width="13.5" style="1"/>
    <col min="4" max="4" width="13.5" style="19"/>
    <col min="5" max="16384" width="13.5" style="1"/>
  </cols>
  <sheetData>
    <row r="1" spans="1:25" ht="53" customHeight="1" x14ac:dyDescent="0.2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80" x14ac:dyDescent="0.2">
      <c r="A2" s="3" t="s">
        <v>2</v>
      </c>
      <c r="B2" s="4" t="s">
        <v>25</v>
      </c>
      <c r="C2" s="4" t="s">
        <v>26</v>
      </c>
      <c r="D2" s="4" t="s">
        <v>37</v>
      </c>
      <c r="E2" s="4" t="s">
        <v>38</v>
      </c>
      <c r="F2" s="4" t="s">
        <v>41</v>
      </c>
      <c r="G2" s="4" t="s">
        <v>42</v>
      </c>
      <c r="H2" s="4" t="s">
        <v>43</v>
      </c>
      <c r="I2" s="4" t="s">
        <v>44</v>
      </c>
      <c r="J2" s="4" t="s">
        <v>45</v>
      </c>
      <c r="K2" s="4" t="s">
        <v>46</v>
      </c>
    </row>
    <row r="3" spans="1:25" s="27" customFormat="1" x14ac:dyDescent="0.2">
      <c r="A3" s="5" t="s">
        <v>5</v>
      </c>
      <c r="B3" s="6" t="s">
        <v>0</v>
      </c>
      <c r="C3" s="6" t="s">
        <v>0</v>
      </c>
      <c r="D3" s="6" t="s">
        <v>18</v>
      </c>
      <c r="E3" s="6" t="s">
        <v>18</v>
      </c>
      <c r="F3" s="6" t="s">
        <v>39</v>
      </c>
      <c r="G3" s="6" t="s">
        <v>39</v>
      </c>
      <c r="H3" s="6" t="s">
        <v>39</v>
      </c>
      <c r="I3" s="6" t="s">
        <v>39</v>
      </c>
      <c r="J3" s="6" t="s">
        <v>39</v>
      </c>
      <c r="K3" s="6" t="s">
        <v>39</v>
      </c>
    </row>
    <row r="4" spans="1:25" s="27" customFormat="1" ht="115" x14ac:dyDescent="0.2">
      <c r="A4" s="4" t="s">
        <v>8</v>
      </c>
      <c r="B4" s="13" t="s">
        <v>11</v>
      </c>
      <c r="C4" s="13" t="s">
        <v>12</v>
      </c>
      <c r="D4" s="13" t="s">
        <v>36</v>
      </c>
      <c r="E4" s="13" t="s">
        <v>36</v>
      </c>
      <c r="F4" s="13" t="s">
        <v>67</v>
      </c>
      <c r="G4" s="13" t="s">
        <v>68</v>
      </c>
      <c r="H4" s="13" t="s">
        <v>68</v>
      </c>
      <c r="I4" s="13" t="s">
        <v>68</v>
      </c>
      <c r="J4" s="13" t="s">
        <v>68</v>
      </c>
      <c r="K4" s="13" t="s">
        <v>68</v>
      </c>
    </row>
    <row r="5" spans="1:25" s="27" customFormat="1" x14ac:dyDescent="0.2">
      <c r="A5" s="10" t="s">
        <v>55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5" s="27" customFormat="1" ht="19" x14ac:dyDescent="0.2">
      <c r="A6" s="10" t="s">
        <v>66</v>
      </c>
      <c r="B6" s="11">
        <v>5</v>
      </c>
      <c r="C6" s="11">
        <f>B6*4</f>
        <v>20</v>
      </c>
      <c r="D6" s="25">
        <f>1-EXP((1/B6)*-1)</f>
        <v>0.18126924692201818</v>
      </c>
      <c r="E6" s="25">
        <f>1-EXP((1/C6)*-1)</f>
        <v>4.8770575499285984E-2</v>
      </c>
      <c r="F6" s="29">
        <v>-160</v>
      </c>
      <c r="G6" s="29">
        <v>-120</v>
      </c>
      <c r="H6" s="29">
        <v>-115</v>
      </c>
      <c r="I6" s="29">
        <v>-100</v>
      </c>
      <c r="J6" s="29">
        <v>-120</v>
      </c>
      <c r="K6" s="29">
        <v>-120</v>
      </c>
    </row>
    <row r="7" spans="1:25" s="20" customFormat="1" x14ac:dyDescent="0.2">
      <c r="A7" s="10" t="s">
        <v>54</v>
      </c>
      <c r="B7" s="21">
        <v>1</v>
      </c>
      <c r="C7" s="11">
        <f t="shared" ref="C7:C8" si="0">B7*4</f>
        <v>4</v>
      </c>
      <c r="D7" s="25">
        <f t="shared" ref="D7:E8" si="1">1-EXP((1/B7)*-1)</f>
        <v>0.63212055882855767</v>
      </c>
      <c r="E7" s="25">
        <f t="shared" si="1"/>
        <v>0.22119921692859512</v>
      </c>
      <c r="F7" s="29">
        <v>-160</v>
      </c>
      <c r="G7" s="29">
        <v>-120</v>
      </c>
      <c r="H7" s="29">
        <v>-115</v>
      </c>
      <c r="I7" s="29">
        <v>-100</v>
      </c>
      <c r="J7" s="29">
        <v>-120</v>
      </c>
      <c r="K7" s="29">
        <v>-120</v>
      </c>
    </row>
    <row r="8" spans="1:25" s="27" customFormat="1" x14ac:dyDescent="0.2">
      <c r="A8" s="4" t="s">
        <v>53</v>
      </c>
      <c r="B8" s="34">
        <v>0.2</v>
      </c>
      <c r="C8" s="13">
        <f t="shared" si="0"/>
        <v>0.8</v>
      </c>
      <c r="D8" s="35">
        <f t="shared" si="1"/>
        <v>0.99326205300091452</v>
      </c>
      <c r="E8" s="35">
        <f t="shared" si="1"/>
        <v>0.71349520313980985</v>
      </c>
      <c r="F8" s="36">
        <v>-160</v>
      </c>
      <c r="G8" s="36">
        <v>-120</v>
      </c>
      <c r="H8" s="36">
        <v>-115</v>
      </c>
      <c r="I8" s="36">
        <v>-100</v>
      </c>
      <c r="J8" s="36">
        <v>-120</v>
      </c>
      <c r="K8" s="36">
        <v>-120</v>
      </c>
    </row>
    <row r="9" spans="1:25" s="27" customFormat="1" x14ac:dyDescent="0.2">
      <c r="A9" s="10"/>
      <c r="B9" s="7"/>
      <c r="C9" s="11"/>
      <c r="D9" s="25"/>
      <c r="E9" s="25"/>
      <c r="F9" s="29"/>
      <c r="G9" s="29"/>
      <c r="H9" s="29"/>
      <c r="I9" s="29"/>
      <c r="J9" s="29"/>
      <c r="K9" s="29"/>
      <c r="L9" s="26"/>
      <c r="M9" s="30"/>
      <c r="N9" s="30"/>
      <c r="O9" s="30"/>
      <c r="P9" s="30"/>
      <c r="Q9" s="30"/>
      <c r="R9" s="30"/>
    </row>
    <row r="10" spans="1:25" s="27" customFormat="1" x14ac:dyDescent="0.2">
      <c r="A10" s="10"/>
      <c r="B10" s="7"/>
      <c r="C10" s="11"/>
      <c r="D10" s="25"/>
      <c r="E10" s="25"/>
      <c r="F10" s="29"/>
      <c r="G10" s="29"/>
      <c r="H10" s="29"/>
      <c r="I10" s="29"/>
      <c r="J10" s="29"/>
      <c r="K10" s="29"/>
      <c r="L10" s="26"/>
      <c r="M10" s="30"/>
      <c r="N10" s="30"/>
      <c r="O10" s="30"/>
      <c r="P10" s="30"/>
      <c r="Q10" s="30"/>
      <c r="R10" s="30"/>
    </row>
    <row r="11" spans="1:25" s="27" customFormat="1" ht="50" x14ac:dyDescent="0.2">
      <c r="A11" s="37" t="s">
        <v>2</v>
      </c>
      <c r="B11" s="38" t="s">
        <v>40</v>
      </c>
      <c r="C11" s="38" t="s">
        <v>47</v>
      </c>
      <c r="D11" s="38" t="s">
        <v>48</v>
      </c>
      <c r="E11" s="38" t="s">
        <v>49</v>
      </c>
      <c r="F11" s="38" t="s">
        <v>50</v>
      </c>
      <c r="G11" s="38" t="s">
        <v>51</v>
      </c>
      <c r="H11" s="38" t="s">
        <v>52</v>
      </c>
      <c r="I11" s="29"/>
      <c r="J11" s="29"/>
      <c r="K11" s="29"/>
      <c r="L11" s="26"/>
      <c r="M11" s="30"/>
      <c r="N11" s="30"/>
      <c r="O11" s="30"/>
      <c r="P11" s="30"/>
      <c r="Q11" s="30"/>
      <c r="R11" s="30"/>
    </row>
    <row r="12" spans="1:25" s="27" customFormat="1" x14ac:dyDescent="0.2">
      <c r="A12" s="5" t="s">
        <v>5</v>
      </c>
      <c r="B12" s="6" t="s">
        <v>39</v>
      </c>
      <c r="C12" s="6" t="s">
        <v>39</v>
      </c>
      <c r="D12" s="6" t="s">
        <v>39</v>
      </c>
      <c r="E12" s="6" t="s">
        <v>39</v>
      </c>
      <c r="F12" s="6" t="s">
        <v>39</v>
      </c>
      <c r="G12" s="6" t="s">
        <v>39</v>
      </c>
      <c r="H12" s="6" t="s">
        <v>39</v>
      </c>
      <c r="I12" s="29"/>
      <c r="J12" s="29"/>
      <c r="K12" s="29"/>
      <c r="L12" s="26"/>
      <c r="M12" s="30"/>
      <c r="N12" s="30"/>
      <c r="O12" s="30"/>
      <c r="P12" s="30"/>
      <c r="Q12" s="30"/>
      <c r="R12" s="30"/>
    </row>
    <row r="13" spans="1:25" s="27" customFormat="1" ht="118" x14ac:dyDescent="0.2">
      <c r="A13" s="4" t="s">
        <v>8</v>
      </c>
      <c r="B13" s="13" t="s">
        <v>35</v>
      </c>
      <c r="C13" s="13" t="s">
        <v>56</v>
      </c>
      <c r="D13" s="13" t="s">
        <v>57</v>
      </c>
      <c r="E13" s="13" t="s">
        <v>58</v>
      </c>
      <c r="F13" s="13" t="s">
        <v>59</v>
      </c>
      <c r="G13" s="13" t="s">
        <v>60</v>
      </c>
      <c r="H13" s="13" t="s">
        <v>61</v>
      </c>
      <c r="I13" s="29"/>
      <c r="J13" s="29"/>
      <c r="K13" s="29"/>
      <c r="L13" s="26"/>
      <c r="M13" s="30"/>
      <c r="N13" s="30"/>
      <c r="O13" s="30"/>
      <c r="P13" s="30"/>
      <c r="Q13" s="30"/>
      <c r="R13" s="30"/>
    </row>
    <row r="14" spans="1:25" s="27" customFormat="1" x14ac:dyDescent="0.2">
      <c r="A14" s="10" t="s">
        <v>55</v>
      </c>
      <c r="B14" s="11"/>
      <c r="C14" s="11"/>
      <c r="D14" s="11"/>
      <c r="E14" s="11"/>
      <c r="F14" s="11"/>
      <c r="G14" s="11"/>
      <c r="H14" s="11"/>
      <c r="I14" s="29"/>
      <c r="J14" s="29"/>
      <c r="K14" s="29"/>
      <c r="L14" s="26"/>
      <c r="M14" s="30"/>
      <c r="N14" s="30"/>
      <c r="O14" s="30"/>
      <c r="P14" s="30"/>
      <c r="Q14" s="30"/>
      <c r="R14" s="30"/>
    </row>
    <row r="15" spans="1:25" s="27" customFormat="1" ht="19" x14ac:dyDescent="0.2">
      <c r="A15" s="10" t="s">
        <v>66</v>
      </c>
      <c r="B15" s="26">
        <v>-120</v>
      </c>
      <c r="C15" s="30">
        <f>B15*(1-D6)+F6*D6</f>
        <v>-127.25076987688072</v>
      </c>
      <c r="D15" s="30">
        <f>C15*(1-$E6)+$G6*$E6</f>
        <v>-126.89714565717236</v>
      </c>
      <c r="E15" s="30">
        <f>D15*(1-$E6)+$G6*$E6</f>
        <v>-126.56076789416966</v>
      </c>
      <c r="F15" s="30">
        <f>E15*(1-$E6)+$G6*$E6</f>
        <v>-126.24079546825376</v>
      </c>
      <c r="G15" s="30">
        <f>F15*(1-$E6)+$G6*$E6</f>
        <v>-125.93642828169369</v>
      </c>
      <c r="H15" s="30">
        <f>G15*(1-$E6)+$G6*$E6</f>
        <v>-125.64690525798525</v>
      </c>
      <c r="I15" s="29"/>
      <c r="J15" s="29"/>
      <c r="K15" s="29"/>
      <c r="L15" s="26"/>
      <c r="M15" s="30"/>
      <c r="N15" s="30"/>
      <c r="O15" s="30"/>
      <c r="P15" s="30"/>
      <c r="Q15" s="30"/>
      <c r="R15" s="30"/>
    </row>
    <row r="16" spans="1:25" s="27" customFormat="1" x14ac:dyDescent="0.2">
      <c r="A16" s="10" t="s">
        <v>54</v>
      </c>
      <c r="B16" s="26">
        <v>-120</v>
      </c>
      <c r="C16" s="30">
        <f>B16*(1-D7)+F7*D7</f>
        <v>-145.28482235314232</v>
      </c>
      <c r="D16" s="30">
        <f>C16*(1-$E7)+$G7*$E7</f>
        <v>-139.6918394484486</v>
      </c>
      <c r="E16" s="30">
        <f>D16*(1-$E7)+$G7*$E7</f>
        <v>-135.33601998256816</v>
      </c>
      <c r="F16" s="30">
        <f>E16*(1-$E7)+$G7*$E7</f>
        <v>-131.9437043716228</v>
      </c>
      <c r="G16" s="30">
        <f>F16*(1-$E7)+$G7*$E7</f>
        <v>-129.3017663173932</v>
      </c>
      <c r="H16" s="30">
        <f>G16*(1-$E7)+$G7*$E7</f>
        <v>-127.24422289193305</v>
      </c>
      <c r="I16" s="29"/>
      <c r="J16" s="29"/>
      <c r="K16" s="29"/>
      <c r="L16" s="26"/>
      <c r="M16" s="30"/>
      <c r="N16" s="30"/>
      <c r="O16" s="30"/>
      <c r="P16" s="30"/>
      <c r="Q16" s="30"/>
      <c r="R16" s="30"/>
    </row>
    <row r="17" spans="1:18" s="27" customFormat="1" x14ac:dyDescent="0.2">
      <c r="A17" s="4" t="s">
        <v>53</v>
      </c>
      <c r="B17" s="39">
        <v>-120</v>
      </c>
      <c r="C17" s="40">
        <f>B17*(1-D8)+F8*D8</f>
        <v>-159.73048212003658</v>
      </c>
      <c r="D17" s="40">
        <f>C17*(1-$E8)+$G8*$E8</f>
        <v>-131.3829737089585</v>
      </c>
      <c r="E17" s="40">
        <f>D17*(1-$E8)+$G8*$E8</f>
        <v>-123.26127657015003</v>
      </c>
      <c r="F17" s="40">
        <f>E17*(1-$E8)+$G8*$E8</f>
        <v>-120.93437138123574</v>
      </c>
      <c r="G17" s="40">
        <f>F17*(1-$E8)+$G8*$E8</f>
        <v>-120.26770188277291</v>
      </c>
      <c r="H17" s="40">
        <f>G17*(1-$E8)+$G8*$E8</f>
        <v>-120.07669787354294</v>
      </c>
      <c r="I17" s="29"/>
      <c r="J17" s="29"/>
      <c r="K17" s="29"/>
      <c r="L17" s="26"/>
      <c r="M17" s="30"/>
      <c r="N17" s="30"/>
      <c r="O17" s="30"/>
      <c r="P17" s="30"/>
      <c r="Q17" s="30"/>
      <c r="R17" s="30"/>
    </row>
    <row r="18" spans="1:18" s="27" customFormat="1" ht="16" customHeight="1" x14ac:dyDescent="0.2">
      <c r="A18" s="10"/>
      <c r="B18" s="7"/>
      <c r="C18" s="11"/>
      <c r="D18" s="25"/>
      <c r="E18" s="25"/>
      <c r="F18" s="29"/>
      <c r="G18" s="29"/>
      <c r="H18" s="29"/>
      <c r="I18" s="29"/>
      <c r="J18" s="29"/>
      <c r="K18" s="29"/>
      <c r="L18" s="26"/>
      <c r="M18" s="30"/>
      <c r="N18" s="30"/>
      <c r="O18" s="30"/>
      <c r="P18" s="30"/>
      <c r="Q18" s="30"/>
      <c r="R18" s="30"/>
    </row>
    <row r="19" spans="1:18" s="28" customFormat="1" x14ac:dyDescent="0.2">
      <c r="A19" s="31" t="s">
        <v>63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8" s="22" customFormat="1" ht="16" customHeight="1" x14ac:dyDescent="0.2">
      <c r="A20" s="31" t="s">
        <v>64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8" s="22" customFormat="1" ht="16" customHeight="1" x14ac:dyDescent="0.2">
      <c r="A21" s="31" t="s">
        <v>65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8" s="22" customFormat="1" x14ac:dyDescent="0.2">
      <c r="B22" s="11"/>
      <c r="C22" s="11"/>
      <c r="D22" s="24"/>
    </row>
    <row r="23" spans="1:18" s="22" customFormat="1" x14ac:dyDescent="0.2">
      <c r="B23" s="16"/>
      <c r="C23" s="16"/>
      <c r="D23" s="24"/>
    </row>
    <row r="24" spans="1:18" s="22" customFormat="1" x14ac:dyDescent="0.2">
      <c r="B24" s="23"/>
      <c r="C24" s="23"/>
      <c r="D24" s="24"/>
    </row>
    <row r="25" spans="1:18" s="22" customFormat="1" x14ac:dyDescent="0.2">
      <c r="B25" s="23"/>
      <c r="C25" s="21"/>
      <c r="D25" s="24"/>
    </row>
    <row r="26" spans="1:18" s="22" customFormat="1" x14ac:dyDescent="0.2">
      <c r="B26" s="23"/>
      <c r="C26" s="23"/>
      <c r="D26" s="24"/>
    </row>
    <row r="27" spans="1:18" s="22" customFormat="1" x14ac:dyDescent="0.2">
      <c r="B27" s="23"/>
      <c r="C27" s="23"/>
      <c r="D27" s="24"/>
    </row>
  </sheetData>
  <mergeCells count="4">
    <mergeCell ref="A20:K20"/>
    <mergeCell ref="A21:K21"/>
    <mergeCell ref="A19:K19"/>
    <mergeCell ref="A1:K1"/>
  </mergeCells>
  <phoneticPr fontId="5" type="noConversion"/>
  <pageMargins left="0.7" right="0.7" top="0.75" bottom="0.75" header="0.3" footer="0.3"/>
  <pageSetup scale="5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Lake Res Time</vt:lpstr>
      <vt:lpstr>LakeBoxModel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 Thomas</dc:creator>
  <cp:lastModifiedBy>Elizabeth K Thomas</cp:lastModifiedBy>
  <cp:lastPrinted>2020-05-26T18:34:24Z</cp:lastPrinted>
  <dcterms:created xsi:type="dcterms:W3CDTF">2018-08-11T19:39:29Z</dcterms:created>
  <dcterms:modified xsi:type="dcterms:W3CDTF">2020-05-26T19:03:56Z</dcterms:modified>
</cp:coreProperties>
</file>