
<file path=[Content_Types].xml><?xml version="1.0" encoding="utf-8"?>
<Types xmlns="http://schemas.openxmlformats.org/package/2006/content-types">
  <Default Extension="emf" ContentType="image/x-em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katjaluxem/Documents/Zhang Lab/Projects/2_Nase CH4 Fractionation/RP CH4 Project/Manuscript/8_Revision May 2020/"/>
    </mc:Choice>
  </mc:AlternateContent>
  <xr:revisionPtr revIDLastSave="0" documentId="13_ncr:1_{BCC04F1F-2B5A-5A4B-BA55-650B35478821}" xr6:coauthVersionLast="45" xr6:coauthVersionMax="45" xr10:uidLastSave="{00000000-0000-0000-0000-000000000000}"/>
  <bookViews>
    <workbookView xWindow="0" yWindow="460" windowWidth="25600" windowHeight="14580" firstSheet="2" activeTab="8" xr2:uid="{AC83060C-0DC0-6341-B416-0633B33A8306}"/>
  </bookViews>
  <sheets>
    <sheet name="Overview" sheetId="16" r:id="rId1"/>
    <sheet name="Compiled Data" sheetId="9" r:id="rId2"/>
    <sheet name="H2O (UC Davis)" sheetId="6" r:id="rId3"/>
    <sheet name="CD4 (UC Davis)" sheetId="5" r:id="rId4"/>
    <sheet name="CH4 (UC Davis)" sheetId="4" r:id="rId5"/>
    <sheet name="CO2 and DIC (UC Davis)" sheetId="7" r:id="rId6"/>
    <sheet name="Biomass Isotopes (Isoprime)" sheetId="10" r:id="rId7"/>
    <sheet name="Concentration Data" sheetId="15" r:id="rId8"/>
    <sheet name="C isotopes CO2 baseline shift" sheetId="13"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5" i="7" l="1"/>
  <c r="D100" i="7"/>
  <c r="G48" i="6" l="1"/>
  <c r="H53" i="6"/>
  <c r="G53" i="6"/>
  <c r="H48" i="6"/>
  <c r="H46" i="6"/>
  <c r="G46" i="6"/>
  <c r="H42" i="6"/>
  <c r="G42" i="6"/>
  <c r="I11" i="6"/>
  <c r="H11" i="6"/>
  <c r="G11" i="6"/>
  <c r="A128" i="5" l="1"/>
  <c r="A126" i="5"/>
  <c r="A127" i="5"/>
  <c r="A125" i="5"/>
  <c r="A124" i="5"/>
  <c r="A123" i="5"/>
  <c r="A122" i="5"/>
  <c r="A121" i="5"/>
  <c r="A120" i="5"/>
  <c r="A119" i="5"/>
  <c r="A118" i="5"/>
  <c r="B126" i="5"/>
  <c r="B127" i="5"/>
  <c r="B128" i="5"/>
  <c r="B125" i="5"/>
  <c r="B124" i="5"/>
  <c r="B123" i="5"/>
  <c r="B122" i="5"/>
  <c r="B121" i="5"/>
  <c r="B120" i="5"/>
  <c r="B119" i="5"/>
  <c r="B118" i="5"/>
  <c r="AJ10" i="9" l="1"/>
  <c r="AK10" i="9" s="1"/>
  <c r="AL10" i="9"/>
  <c r="Y11" i="9"/>
  <c r="W10" i="9"/>
  <c r="AM10" i="9" l="1"/>
  <c r="AO10" i="9" s="1"/>
  <c r="M12" i="15" l="1"/>
  <c r="AJ11" i="9" l="1"/>
  <c r="X10" i="9" l="1"/>
  <c r="AL29" i="9" l="1"/>
  <c r="AM29" i="9" s="1"/>
  <c r="AL30" i="9"/>
  <c r="AM30" i="9" s="1"/>
  <c r="AO30" i="9" s="1"/>
  <c r="AL31" i="9"/>
  <c r="AM31" i="9" s="1"/>
  <c r="AO31" i="9" s="1"/>
  <c r="AL32" i="9"/>
  <c r="AM32" i="9" s="1"/>
  <c r="AO32" i="9" s="1"/>
  <c r="AL33" i="9"/>
  <c r="AM33" i="9" s="1"/>
  <c r="AL34" i="9"/>
  <c r="AM34" i="9" s="1"/>
  <c r="AL35" i="9"/>
  <c r="AM35" i="9" s="1"/>
  <c r="AL36" i="9"/>
  <c r="AM36" i="9" s="1"/>
  <c r="AO36" i="9" s="1"/>
  <c r="AL37" i="9"/>
  <c r="AM37" i="9" s="1"/>
  <c r="AO37" i="9" s="1"/>
  <c r="AL38" i="9"/>
  <c r="AM38" i="9" s="1"/>
  <c r="AL39" i="9"/>
  <c r="AM39" i="9" s="1"/>
  <c r="AL40" i="9"/>
  <c r="AM40" i="9" s="1"/>
  <c r="AO40" i="9" s="1"/>
  <c r="AL41" i="9"/>
  <c r="AM41" i="9" s="1"/>
  <c r="AO41" i="9" s="1"/>
  <c r="AL46" i="9"/>
  <c r="AL25" i="9"/>
  <c r="AM25" i="9" s="1"/>
  <c r="AL22" i="9"/>
  <c r="AL21" i="9"/>
  <c r="AL20" i="9"/>
  <c r="AL19" i="9"/>
  <c r="AL18" i="9"/>
  <c r="AL14" i="9"/>
  <c r="AM14" i="9" s="1"/>
  <c r="AJ29" i="9"/>
  <c r="AK29" i="9" s="1"/>
  <c r="AJ33" i="9"/>
  <c r="AK33" i="9" s="1"/>
  <c r="AJ34" i="9"/>
  <c r="AK34" i="9" s="1"/>
  <c r="AJ35" i="9"/>
  <c r="AK35" i="9" s="1"/>
  <c r="AJ36" i="9"/>
  <c r="AK36" i="9" s="1"/>
  <c r="AJ37" i="9"/>
  <c r="AK37" i="9" s="1"/>
  <c r="AJ38" i="9"/>
  <c r="AK38" i="9" s="1"/>
  <c r="AJ39" i="9"/>
  <c r="AK39" i="9" s="1"/>
  <c r="AJ40" i="9"/>
  <c r="AK40" i="9" s="1"/>
  <c r="AJ41" i="9"/>
  <c r="AK41" i="9" s="1"/>
  <c r="AJ25" i="9"/>
  <c r="AJ26" i="9"/>
  <c r="AJ27" i="9"/>
  <c r="AJ28" i="9"/>
  <c r="AJ46" i="9"/>
  <c r="AJ24" i="9"/>
  <c r="AJ12" i="9"/>
  <c r="AJ13" i="9"/>
  <c r="AJ14" i="9"/>
  <c r="AJ15" i="9"/>
  <c r="AJ16" i="9"/>
  <c r="AJ17" i="9"/>
  <c r="AJ18" i="9"/>
  <c r="AJ19" i="9"/>
  <c r="AJ20" i="9"/>
  <c r="AJ21" i="9"/>
  <c r="AJ22" i="9"/>
  <c r="AN33" i="9" l="1"/>
  <c r="AN29" i="9"/>
  <c r="AN39" i="9"/>
  <c r="AN35" i="9"/>
  <c r="AN37" i="9"/>
  <c r="AO38" i="9"/>
  <c r="AN38" i="9"/>
  <c r="AO34" i="9"/>
  <c r="AN34" i="9"/>
  <c r="AN40" i="9"/>
  <c r="AO33" i="9"/>
  <c r="AN36" i="9"/>
  <c r="AO29" i="9"/>
  <c r="AN41" i="9"/>
  <c r="AO39" i="9"/>
  <c r="AO35" i="9"/>
  <c r="B98" i="5"/>
  <c r="B99" i="5"/>
  <c r="B100" i="5"/>
  <c r="AA11" i="9" l="1"/>
  <c r="Y34" i="9"/>
  <c r="Y35" i="9"/>
  <c r="Y36" i="9"/>
  <c r="Y37" i="9"/>
  <c r="Y38" i="9"/>
  <c r="Y39" i="9"/>
  <c r="Y40" i="9"/>
  <c r="Y41" i="9"/>
  <c r="Y42" i="9"/>
  <c r="Y33" i="9"/>
  <c r="Y28" i="9"/>
  <c r="Y25" i="9"/>
  <c r="Y21" i="9"/>
  <c r="Y19" i="9"/>
  <c r="Y12" i="9"/>
  <c r="Y13" i="9"/>
  <c r="Y14" i="9"/>
  <c r="Y15" i="9"/>
  <c r="Y16" i="9"/>
  <c r="Y17" i="9"/>
  <c r="W41" i="9"/>
  <c r="W40" i="9"/>
  <c r="W35" i="9"/>
  <c r="W34" i="9"/>
  <c r="W33" i="9"/>
  <c r="W28" i="9"/>
  <c r="W25" i="9"/>
  <c r="W18" i="9"/>
  <c r="W19" i="9"/>
  <c r="W20" i="9"/>
  <c r="W21" i="9"/>
  <c r="W22" i="9"/>
  <c r="W17" i="9"/>
  <c r="W11" i="9"/>
  <c r="W12" i="9"/>
  <c r="W13" i="9"/>
  <c r="W14" i="9"/>
  <c r="AA12" i="9" l="1"/>
  <c r="AB12" i="9" s="1"/>
  <c r="AA13" i="9"/>
  <c r="AB13" i="9" s="1"/>
  <c r="AA14" i="9"/>
  <c r="AB14" i="9" s="1"/>
  <c r="AA17" i="9"/>
  <c r="AB17" i="9" s="1"/>
  <c r="AA19" i="9"/>
  <c r="AB19" i="9" s="1"/>
  <c r="AA21" i="9"/>
  <c r="AB21" i="9" s="1"/>
  <c r="AA25" i="9"/>
  <c r="AB25" i="9" s="1"/>
  <c r="AA28" i="9"/>
  <c r="AB28" i="9" s="1"/>
  <c r="AA33" i="9"/>
  <c r="AB33" i="9" s="1"/>
  <c r="AA34" i="9"/>
  <c r="AB34" i="9" s="1"/>
  <c r="AA35" i="9"/>
  <c r="AB35" i="9" s="1"/>
  <c r="AA40" i="9"/>
  <c r="AB40" i="9" s="1"/>
  <c r="AA41" i="9"/>
  <c r="AB41" i="9" s="1"/>
  <c r="Z11" i="9"/>
  <c r="Z12" i="9"/>
  <c r="AD12" i="9" s="1"/>
  <c r="Z13" i="9"/>
  <c r="AD13" i="9" s="1"/>
  <c r="Z14" i="9"/>
  <c r="AD14" i="9" s="1"/>
  <c r="Z15" i="9"/>
  <c r="AD15" i="9" s="1"/>
  <c r="Z16" i="9"/>
  <c r="AD16" i="9" s="1"/>
  <c r="X17" i="9"/>
  <c r="Z17" i="9"/>
  <c r="AD17" i="9" s="1"/>
  <c r="Z19" i="9"/>
  <c r="AD19" i="9" s="1"/>
  <c r="Z21" i="9"/>
  <c r="AD21" i="9" s="1"/>
  <c r="Z25" i="9"/>
  <c r="AD25" i="9" s="1"/>
  <c r="Z28" i="9"/>
  <c r="AD28" i="9" s="1"/>
  <c r="Z33" i="9"/>
  <c r="AD33" i="9" s="1"/>
  <c r="Z34" i="9"/>
  <c r="AD34" i="9" s="1"/>
  <c r="X35" i="9"/>
  <c r="Z35" i="9"/>
  <c r="AD35" i="9" s="1"/>
  <c r="Z36" i="9"/>
  <c r="AD36" i="9" s="1"/>
  <c r="Z37" i="9"/>
  <c r="AD37" i="9" s="1"/>
  <c r="Z38" i="9"/>
  <c r="AD38" i="9" s="1"/>
  <c r="Z39" i="9"/>
  <c r="AD39" i="9" s="1"/>
  <c r="Z40" i="9"/>
  <c r="AD40" i="9" s="1"/>
  <c r="Z41" i="9"/>
  <c r="AD41" i="9" s="1"/>
  <c r="Z42" i="9"/>
  <c r="AD42" i="9" s="1"/>
  <c r="X11" i="9"/>
  <c r="X12" i="9"/>
  <c r="X13" i="9"/>
  <c r="X14" i="9"/>
  <c r="X18" i="9"/>
  <c r="X19" i="9"/>
  <c r="X20" i="9"/>
  <c r="X21" i="9"/>
  <c r="AC21" i="9" s="1"/>
  <c r="X22" i="9"/>
  <c r="X25" i="9"/>
  <c r="X28" i="9"/>
  <c r="X33" i="9"/>
  <c r="X34" i="9"/>
  <c r="X40" i="9"/>
  <c r="AC40" i="9" s="1"/>
  <c r="X41" i="9"/>
  <c r="AC41" i="9" s="1"/>
  <c r="AC12" i="9" l="1"/>
  <c r="AC34" i="9"/>
  <c r="AC13" i="9"/>
  <c r="AC14" i="9"/>
  <c r="AC25" i="9"/>
  <c r="AD11" i="9"/>
  <c r="AC11" i="9"/>
  <c r="AC35" i="9"/>
  <c r="AC33" i="9"/>
  <c r="AC28" i="9"/>
  <c r="AC19" i="9"/>
  <c r="AC17" i="9"/>
  <c r="B94" i="5"/>
  <c r="B74" i="5"/>
  <c r="B75" i="5"/>
  <c r="B76" i="5"/>
  <c r="B77" i="5"/>
  <c r="B78" i="5"/>
  <c r="B79" i="5"/>
  <c r="B80" i="5"/>
  <c r="B81" i="5"/>
  <c r="B82" i="5"/>
  <c r="B83" i="5"/>
  <c r="B84" i="5"/>
  <c r="B85" i="5"/>
  <c r="B86" i="5"/>
  <c r="B88" i="5"/>
  <c r="B89" i="5"/>
  <c r="B90" i="5"/>
  <c r="B91" i="5"/>
  <c r="B92" i="5"/>
  <c r="B93" i="5"/>
  <c r="B95" i="5"/>
  <c r="B96" i="5"/>
  <c r="B97" i="5"/>
  <c r="B101" i="5"/>
  <c r="B102" i="5"/>
  <c r="B103" i="5"/>
  <c r="B104" i="5"/>
  <c r="B105" i="5"/>
  <c r="B106" i="5"/>
  <c r="K41" i="9"/>
  <c r="K39" i="9"/>
  <c r="K38" i="9"/>
  <c r="K37" i="9"/>
  <c r="K36" i="9"/>
  <c r="K34" i="9"/>
  <c r="K32" i="9"/>
  <c r="K31" i="9"/>
  <c r="K30" i="9"/>
  <c r="K29" i="9"/>
  <c r="AM46" i="9"/>
  <c r="AO46" i="9" s="1"/>
  <c r="AK46" i="9"/>
  <c r="AK28" i="9"/>
  <c r="AO28" i="9" s="1"/>
  <c r="AK27" i="9"/>
  <c r="AO27" i="9" s="1"/>
  <c r="AK26" i="9"/>
  <c r="AO26" i="9" s="1"/>
  <c r="AK25" i="9"/>
  <c r="AK24" i="9"/>
  <c r="AO24" i="9" s="1"/>
  <c r="AM22" i="9"/>
  <c r="AK22" i="9"/>
  <c r="AM21" i="9"/>
  <c r="AK21" i="9"/>
  <c r="AM20" i="9"/>
  <c r="AK20" i="9"/>
  <c r="AM19" i="9"/>
  <c r="AK19" i="9"/>
  <c r="AM18" i="9"/>
  <c r="AK18" i="9"/>
  <c r="AK17" i="9"/>
  <c r="AO17" i="9" s="1"/>
  <c r="AK16" i="9"/>
  <c r="AO16" i="9" s="1"/>
  <c r="AK15" i="9"/>
  <c r="AO15" i="9" s="1"/>
  <c r="AK14" i="9"/>
  <c r="AK13" i="9"/>
  <c r="AO13" i="9" s="1"/>
  <c r="AK12" i="9"/>
  <c r="AO12" i="9" s="1"/>
  <c r="AK11" i="9"/>
  <c r="AO11" i="9" s="1"/>
  <c r="AB11" i="9"/>
  <c r="AB44" i="9" s="1"/>
  <c r="AC44" i="9" l="1"/>
  <c r="AO25" i="9"/>
  <c r="AN25" i="9"/>
  <c r="AO14" i="9"/>
  <c r="AN14" i="9"/>
  <c r="AN21" i="9"/>
  <c r="AO21" i="9"/>
  <c r="AO19" i="9"/>
  <c r="AN19" i="9"/>
  <c r="AN10" i="9"/>
  <c r="AO18" i="9"/>
  <c r="AN18" i="9"/>
  <c r="AN20" i="9"/>
  <c r="AO20" i="9"/>
  <c r="AO22" i="9"/>
  <c r="AN22" i="9"/>
  <c r="AC43" i="9"/>
  <c r="AD10" i="9" s="1"/>
  <c r="AB43" i="9"/>
  <c r="AN46" i="9"/>
  <c r="K17" i="9"/>
  <c r="K16" i="9"/>
  <c r="K15" i="9"/>
  <c r="AD20" i="9" l="1"/>
  <c r="AD18" i="9"/>
  <c r="AD22" i="9"/>
  <c r="H38" i="6" l="1"/>
  <c r="G38" i="6"/>
  <c r="H34" i="6"/>
  <c r="G34" i="6"/>
  <c r="H30" i="6"/>
  <c r="G30" i="6"/>
  <c r="H26" i="6"/>
  <c r="G26" i="6"/>
  <c r="H24" i="6"/>
  <c r="G24" i="6"/>
  <c r="H22" i="6"/>
  <c r="G22" i="6"/>
</calcChain>
</file>

<file path=xl/sharedStrings.xml><?xml version="1.0" encoding="utf-8"?>
<sst xmlns="http://schemas.openxmlformats.org/spreadsheetml/2006/main" count="1686" uniqueCount="590">
  <si>
    <t>Sample Info</t>
  </si>
  <si>
    <t>Strain</t>
  </si>
  <si>
    <t>Substrate</t>
  </si>
  <si>
    <t>Medium (Batch Info)</t>
  </si>
  <si>
    <t>Container grown in</t>
  </si>
  <si>
    <t>Day Harvested</t>
  </si>
  <si>
    <t>Fe</t>
  </si>
  <si>
    <t>Succinate</t>
  </si>
  <si>
    <t>Batch 15</t>
  </si>
  <si>
    <t>Serum Vial (240 mL total, 180 mL medium + 9 mL innoculum)</t>
  </si>
  <si>
    <t>V</t>
  </si>
  <si>
    <t>Acetate</t>
  </si>
  <si>
    <t>AY2 B11_3</t>
  </si>
  <si>
    <t>Balch Tube (27 mL total, 10 mL medium + 0.5 mL innoculum)</t>
  </si>
  <si>
    <t>SY1 B13_38</t>
  </si>
  <si>
    <t>AY1 B13_x</t>
  </si>
  <si>
    <t>SY1 B13_x</t>
  </si>
  <si>
    <t>SY2 B10_x</t>
  </si>
  <si>
    <t>AY2 B11_x</t>
  </si>
  <si>
    <t>Dataset</t>
  </si>
  <si>
    <t>2018 Fall</t>
  </si>
  <si>
    <t>2018 Summer</t>
  </si>
  <si>
    <t>2019 D2O Spike</t>
  </si>
  <si>
    <t>2019 Temperature</t>
  </si>
  <si>
    <t>Hydrogen Fractionation</t>
  </si>
  <si>
    <r>
      <t>d</t>
    </r>
    <r>
      <rPr>
        <b/>
        <vertAlign val="superscript"/>
        <sz val="12"/>
        <rFont val="Calibri"/>
        <family val="2"/>
      </rPr>
      <t>13</t>
    </r>
    <r>
      <rPr>
        <b/>
        <sz val="12"/>
        <rFont val="Calibri"/>
        <family val="2"/>
      </rPr>
      <t>C</t>
    </r>
    <r>
      <rPr>
        <b/>
        <vertAlign val="subscript"/>
        <sz val="12"/>
        <rFont val="Calibri"/>
        <family val="2"/>
      </rPr>
      <t>VPDB</t>
    </r>
  </si>
  <si>
    <t>ppmv</t>
  </si>
  <si>
    <t>[ppmv]</t>
  </si>
  <si>
    <t>mg C/mL</t>
  </si>
  <si>
    <t>mM</t>
  </si>
  <si>
    <t>Sample</t>
    <phoneticPr fontId="0" type="noConversion"/>
  </si>
  <si>
    <t>NA</t>
  </si>
  <si>
    <t>KEL_3_δD</t>
  </si>
  <si>
    <t>KEL_3_δDIC</t>
  </si>
  <si>
    <t>SD</t>
  </si>
  <si>
    <t>n</t>
  </si>
  <si>
    <t>KEL_1_δC</t>
  </si>
  <si>
    <t>KEL_1_δDIC</t>
  </si>
  <si>
    <t>15799 and 15999</t>
  </si>
  <si>
    <t>KEL_CCH4_2</t>
  </si>
  <si>
    <t>KEL_CO2_1</t>
  </si>
  <si>
    <t>KEL_DIC_1</t>
  </si>
  <si>
    <t>15881 and 15882</t>
  </si>
  <si>
    <t>KEL_DCH4_2</t>
  </si>
  <si>
    <t>KEL_CCH4_3</t>
  </si>
  <si>
    <t>KEL_CO2_2</t>
  </si>
  <si>
    <t>KEL_DIC_2</t>
  </si>
  <si>
    <t>KEL_DIC_3</t>
  </si>
  <si>
    <t>KEL_DCH4_3</t>
  </si>
  <si>
    <t>KEL_CCH4_4</t>
  </si>
  <si>
    <t>KEL_CO2_3</t>
  </si>
  <si>
    <t>KEL_DIC_4</t>
  </si>
  <si>
    <t>KEL_DCH4_4</t>
  </si>
  <si>
    <t>KEL_CCH4_7</t>
  </si>
  <si>
    <t>KEL_CO2_4</t>
  </si>
  <si>
    <t>KEL_DIC_5</t>
  </si>
  <si>
    <t>KEL_DCH4_7</t>
  </si>
  <si>
    <t>KEL_CCH4_1</t>
  </si>
  <si>
    <t>KEL_DCH4_1</t>
  </si>
  <si>
    <t>KEL_CCH4_8</t>
  </si>
  <si>
    <t>KEL_DCH4_11</t>
  </si>
  <si>
    <t>KEL_CCH4_9</t>
  </si>
  <si>
    <t>KEL_DCH4_12</t>
  </si>
  <si>
    <t>KEL_CCH4_10</t>
  </si>
  <si>
    <t>KEL_CO2_5</t>
  </si>
  <si>
    <t>KEL_DIC_6</t>
  </si>
  <si>
    <t>KEL_DIC_9</t>
  </si>
  <si>
    <t>KEL_DCH4_13</t>
  </si>
  <si>
    <t>KEL_4_δC</t>
  </si>
  <si>
    <t>KEL_4_δDIC</t>
  </si>
  <si>
    <t>KEL_6_δC</t>
  </si>
  <si>
    <t>Kel 6</t>
  </si>
  <si>
    <t>KEL_6_δDIC</t>
  </si>
  <si>
    <t>KEL_5_δC</t>
  </si>
  <si>
    <t>KEL_5_δDIC</t>
  </si>
  <si>
    <t>KEL_9_δC</t>
  </si>
  <si>
    <t>Kel 9</t>
  </si>
  <si>
    <t>KEL_9_δDIC</t>
  </si>
  <si>
    <t>KEL_2_δC</t>
  </si>
  <si>
    <t>KEL_2_δDIC</t>
  </si>
  <si>
    <t>15998 and 15798</t>
  </si>
  <si>
    <t>KEL_7_δD</t>
  </si>
  <si>
    <t>KEL_7_δDIC</t>
  </si>
  <si>
    <t>KEL_DCH4_8</t>
  </si>
  <si>
    <t>KEL_CCH4_5</t>
  </si>
  <si>
    <t>KEL_CO2_6</t>
  </si>
  <si>
    <t>KEL_DIC_7</t>
  </si>
  <si>
    <t>KEL_DCH4_5</t>
  </si>
  <si>
    <t>KEL_DCH4_10</t>
  </si>
  <si>
    <t>KEL_DCH4_9</t>
  </si>
  <si>
    <t>KEL_CCH4_6</t>
  </si>
  <si>
    <t>KEL_CO2_7</t>
  </si>
  <si>
    <t>KEL_DIC_8</t>
  </si>
  <si>
    <t>KEL_DCH4_6</t>
  </si>
  <si>
    <t>KEL_8_δC</t>
  </si>
  <si>
    <t>KEL_8_δDIC</t>
  </si>
  <si>
    <t>AVG</t>
  </si>
  <si>
    <t>PD-61939</t>
  </si>
  <si>
    <t>KEL_20190711_001</t>
  </si>
  <si>
    <t>PD-61940</t>
  </si>
  <si>
    <t>KEL_20190711_002</t>
  </si>
  <si>
    <t>PD-61941</t>
  </si>
  <si>
    <t>KEL_20190711_003</t>
  </si>
  <si>
    <t>PD-61942</t>
  </si>
  <si>
    <t>KEL_20190711_004</t>
  </si>
  <si>
    <t>PD-61943</t>
  </si>
  <si>
    <t>KEL_20190711_005</t>
  </si>
  <si>
    <t>PD-61944</t>
  </si>
  <si>
    <t>KEL_20190711_006</t>
  </si>
  <si>
    <t>PD-61945</t>
  </si>
  <si>
    <t>KEL_20190711_007</t>
  </si>
  <si>
    <t>PD-61946</t>
  </si>
  <si>
    <t>KEL_20190711_008</t>
  </si>
  <si>
    <t>PD-61947</t>
  </si>
  <si>
    <t>KEL_20190711_009</t>
  </si>
  <si>
    <t>PD-61948</t>
  </si>
  <si>
    <t>KEL_20190711_010</t>
  </si>
  <si>
    <t>PD-61953</t>
  </si>
  <si>
    <t>KEL_20190711_011</t>
  </si>
  <si>
    <t>PD-61954</t>
  </si>
  <si>
    <t>KEL_20190711_012</t>
  </si>
  <si>
    <t>PD-61955</t>
  </si>
  <si>
    <t>KEL_20190711_013</t>
  </si>
  <si>
    <t>PD-61956</t>
  </si>
  <si>
    <t>KEL_20190711_014</t>
  </si>
  <si>
    <t>PD-61957</t>
  </si>
  <si>
    <t>KEL_20190711_015</t>
  </si>
  <si>
    <t>PD-61958</t>
  </si>
  <si>
    <t>KEL_20190711_016</t>
  </si>
  <si>
    <t>PD-61959</t>
  </si>
  <si>
    <t>KEL_20190711_017</t>
  </si>
  <si>
    <t>PD-61960</t>
  </si>
  <si>
    <t>KEL_20190711_018</t>
  </si>
  <si>
    <t>PD-61961</t>
  </si>
  <si>
    <t>KEL_20190711_019</t>
  </si>
  <si>
    <t>PD-61962</t>
  </si>
  <si>
    <t>KEL_20190711_020</t>
  </si>
  <si>
    <t>PD-61963</t>
  </si>
  <si>
    <t>KEL_20190711_021</t>
  </si>
  <si>
    <t>PD-61964</t>
  </si>
  <si>
    <t>KEL_20190711_022</t>
  </si>
  <si>
    <t>Comments</t>
  </si>
  <si>
    <t>PD-62597</t>
  </si>
  <si>
    <t>KEL_20190711_CO2_1</t>
  </si>
  <si>
    <t>PD-62598</t>
  </si>
  <si>
    <t>KEL_20190711_CO2_2</t>
  </si>
  <si>
    <t>PD-62599</t>
  </si>
  <si>
    <t>KEL_20190711_CO2_3</t>
  </si>
  <si>
    <t>PD-62600</t>
  </si>
  <si>
    <t>KEL_20190711_CO2_4</t>
  </si>
  <si>
    <t>PD-62687</t>
  </si>
  <si>
    <t>KEL_20190822_CO2_1</t>
  </si>
  <si>
    <t>PD-62688</t>
  </si>
  <si>
    <t>KEL_20190822_CO2_2</t>
  </si>
  <si>
    <t>PD-62689</t>
  </si>
  <si>
    <t>KEL_20190822_CO2_3</t>
  </si>
  <si>
    <t>PD-62690</t>
  </si>
  <si>
    <t>KEL_20190822_CO2_4</t>
  </si>
  <si>
    <t>PD-62691</t>
  </si>
  <si>
    <t>KEL_20190822_CO2_5</t>
  </si>
  <si>
    <t>KEL_20190711_C_001</t>
  </si>
  <si>
    <t>KEL_20190711_C_002</t>
  </si>
  <si>
    <t>KEL_20190711_C_003</t>
  </si>
  <si>
    <t>KEL_20190711_C_004</t>
  </si>
  <si>
    <t>KEL_20190711_C_005</t>
  </si>
  <si>
    <t>KEL_20190711_C_006</t>
  </si>
  <si>
    <t>Internal ID</t>
  </si>
  <si>
    <t>ICOS/Mass Spec</t>
  </si>
  <si>
    <t>W-34119</t>
  </si>
  <si>
    <t>LWIA V2 - LGR</t>
  </si>
  <si>
    <t>replicate</t>
  </si>
  <si>
    <t>W-34120</t>
  </si>
  <si>
    <t>W-34121</t>
  </si>
  <si>
    <t>W-34122</t>
  </si>
  <si>
    <t>W-34123</t>
  </si>
  <si>
    <t>W-34124</t>
  </si>
  <si>
    <t>W-34125</t>
  </si>
  <si>
    <t>W-34126</t>
  </si>
  <si>
    <t>W-34127</t>
  </si>
  <si>
    <t>W-34128</t>
  </si>
  <si>
    <t>KEL_20190822_CH4_1</t>
  </si>
  <si>
    <t>KEL_20190822_CH4_2</t>
  </si>
  <si>
    <t>KEL_20190822_CH4_3</t>
  </si>
  <si>
    <t>KEL_20190822_CH4_4</t>
  </si>
  <si>
    <t>KEL_20190822_CH4_5</t>
  </si>
  <si>
    <t>KEL_20190822_CD4_1</t>
  </si>
  <si>
    <t>KEL_20190822_CD4_2</t>
  </si>
  <si>
    <t>KEL_20190822_CD4_3</t>
  </si>
  <si>
    <t>KEL_20190822_CD4_4</t>
  </si>
  <si>
    <t>KEL_20190822_CD4_5</t>
  </si>
  <si>
    <t>KEL_20190822_DIC_1</t>
  </si>
  <si>
    <t>KEL_20190822_DIC_2</t>
  </si>
  <si>
    <t>KEL_20190822_DIC_3</t>
  </si>
  <si>
    <t>KEL_20190822_DIC_4</t>
  </si>
  <si>
    <t>KEL_20190822_DIC_5</t>
  </si>
  <si>
    <t>KEL_20190917_CD4_001</t>
  </si>
  <si>
    <t>KEL_20190917_CD4_002</t>
  </si>
  <si>
    <t>KEL_20190917_CD4_003</t>
  </si>
  <si>
    <t>KEL_20190917_CD4_004</t>
  </si>
  <si>
    <t>KEL_20190917_CD4_005</t>
  </si>
  <si>
    <t>KEL_20190917_CD4_006</t>
  </si>
  <si>
    <t>KEL_20190917_CD4_007</t>
  </si>
  <si>
    <t>KEL_20190917_CD4_008</t>
  </si>
  <si>
    <t>KEL_20190917_CH4_001</t>
  </si>
  <si>
    <t>KEL_20190917_CH4_002</t>
  </si>
  <si>
    <t>KEL_20190917_CH4_003</t>
  </si>
  <si>
    <t>KEL_20190917_CH4_004</t>
  </si>
  <si>
    <t>KEL_20190917_CO2_001</t>
  </si>
  <si>
    <t>KEL_20190917_CO2_002</t>
  </si>
  <si>
    <t>KEL_20190917_CO2_003</t>
  </si>
  <si>
    <t>KEL_20190917_CO2_004</t>
  </si>
  <si>
    <t>Succinate (acidified)</t>
  </si>
  <si>
    <t>W-31506</t>
  </si>
  <si>
    <t>W-31507</t>
  </si>
  <si>
    <t>W-31508</t>
  </si>
  <si>
    <t>W-31509</t>
  </si>
  <si>
    <t>W-31510</t>
  </si>
  <si>
    <t>W-31511</t>
  </si>
  <si>
    <t>W-31512</t>
  </si>
  <si>
    <t>W-31513</t>
  </si>
  <si>
    <t>W-31514</t>
  </si>
  <si>
    <t>W-31515</t>
  </si>
  <si>
    <t>KEL_1_δD</t>
  </si>
  <si>
    <t>KEL_2_δD</t>
  </si>
  <si>
    <t>KEL_4_δD</t>
  </si>
  <si>
    <t>KEL_5_δD</t>
  </si>
  <si>
    <t>KEL_6_δD</t>
  </si>
  <si>
    <t>KEL_8_δD</t>
  </si>
  <si>
    <t>KEL_9_δD</t>
  </si>
  <si>
    <t>Sample</t>
    <phoneticPr fontId="0" type="noConversion"/>
  </si>
  <si>
    <t>Lab MQ</t>
  </si>
  <si>
    <t>received 7/24/18 ("2018 Summer")</t>
  </si>
  <si>
    <t>received 7/16/19 ("2019 D2O Spike")</t>
  </si>
  <si>
    <t>pH</t>
  </si>
  <si>
    <t>B18 SY_1 + 3 mL of 1 N HCl</t>
  </si>
  <si>
    <t>B18 SY_6</t>
  </si>
  <si>
    <t>measured at end = 6.85</t>
  </si>
  <si>
    <t>B18 SY_7</t>
  </si>
  <si>
    <t>B18 SY_8</t>
  </si>
  <si>
    <t>measured at end = 6.75</t>
  </si>
  <si>
    <t>measured at end = 6.76</t>
  </si>
  <si>
    <t>Date Harvested</t>
  </si>
  <si>
    <t>UC Davis Date Received</t>
  </si>
  <si>
    <t>Analysis Number</t>
  </si>
  <si>
    <r>
      <rPr>
        <b/>
        <sz val="10"/>
        <rFont val="Symbol"/>
        <family val="1"/>
        <charset val="2"/>
      </rPr>
      <t>d</t>
    </r>
    <r>
      <rPr>
        <b/>
        <vertAlign val="superscript"/>
        <sz val="10"/>
        <rFont val="Arial"/>
        <family val="2"/>
      </rPr>
      <t>2</t>
    </r>
    <r>
      <rPr>
        <b/>
        <sz val="10"/>
        <rFont val="Arial"/>
        <family val="2"/>
      </rPr>
      <t>H</t>
    </r>
    <r>
      <rPr>
        <b/>
        <vertAlign val="subscript"/>
        <sz val="10"/>
        <rFont val="Arial"/>
        <family val="2"/>
      </rPr>
      <t>VSMOW</t>
    </r>
  </si>
  <si>
    <t>from UC Davis</t>
  </si>
  <si>
    <t>Linearity Correction</t>
  </si>
  <si>
    <t>The following logarithmic equation matches the data: delta2H = -17.78*ln(ppmv) - 458.85</t>
  </si>
  <si>
    <r>
      <rPr>
        <b/>
        <sz val="10"/>
        <rFont val="Symbol"/>
        <family val="1"/>
        <charset val="2"/>
      </rPr>
      <t>d</t>
    </r>
    <r>
      <rPr>
        <b/>
        <vertAlign val="superscript"/>
        <sz val="10"/>
        <rFont val="Arial"/>
        <family val="2"/>
      </rPr>
      <t>2</t>
    </r>
    <r>
      <rPr>
        <b/>
        <sz val="10"/>
        <rFont val="Arial"/>
        <family val="2"/>
      </rPr>
      <t>H</t>
    </r>
    <r>
      <rPr>
        <b/>
        <vertAlign val="subscript"/>
        <sz val="10"/>
        <rFont val="Arial"/>
        <family val="2"/>
      </rPr>
      <t>VSMOW</t>
    </r>
    <r>
      <rPr>
        <b/>
        <sz val="10"/>
        <rFont val="Arial"/>
        <family val="2"/>
      </rPr>
      <t xml:space="preserve"> corrected</t>
    </r>
  </si>
  <si>
    <t xml:space="preserve"> </t>
  </si>
  <si>
    <t>Assuming that the "correct" value is the average value of the 3 samples &gt; 50 ppm (avg = -530.9, sd = 5.8, n = 3), the following correction can be applied to datapoints with &lt;50 ppmv CH4: delta2H(corrected) = delta2H(meas) + 17.78*ln(ppmv) - 72.05.</t>
  </si>
  <si>
    <t>CO2</t>
  </si>
  <si>
    <t>CO2 or DIC</t>
  </si>
  <si>
    <t>Date Received by UC Davis</t>
  </si>
  <si>
    <t>DIC</t>
  </si>
  <si>
    <t>B18 SY</t>
  </si>
  <si>
    <t>PD-63587</t>
  </si>
  <si>
    <t>PD-63588</t>
  </si>
  <si>
    <t>PD-63589</t>
  </si>
  <si>
    <t>PD-63590</t>
  </si>
  <si>
    <t>PD-63591</t>
  </si>
  <si>
    <t>W-34392</t>
  </si>
  <si>
    <t>W-34393</t>
  </si>
  <si>
    <t>W-34394</t>
  </si>
  <si>
    <t>W-34395</t>
  </si>
  <si>
    <t>W-34396</t>
  </si>
  <si>
    <t>W-34397</t>
  </si>
  <si>
    <t>W-34398</t>
  </si>
  <si>
    <t>W-34399</t>
  </si>
  <si>
    <t>W-34400</t>
  </si>
  <si>
    <t>W-34401</t>
  </si>
  <si>
    <t>sent 9/18/2019</t>
  </si>
  <si>
    <t>not measured</t>
  </si>
  <si>
    <t>ID</t>
  </si>
  <si>
    <t>CH4_004</t>
  </si>
  <si>
    <t>CH4_005</t>
  </si>
  <si>
    <t>CH4_006</t>
  </si>
  <si>
    <t>CH4_007</t>
  </si>
  <si>
    <t>CH4_008</t>
  </si>
  <si>
    <t>CH4_009</t>
  </si>
  <si>
    <t>CH4_010</t>
  </si>
  <si>
    <t>CH4_011</t>
  </si>
  <si>
    <t>CH4_012</t>
  </si>
  <si>
    <t>CH4_013</t>
  </si>
  <si>
    <t>CH4_014</t>
  </si>
  <si>
    <t>CH4_015</t>
  </si>
  <si>
    <t>CH4_016</t>
  </si>
  <si>
    <t>CH4_017</t>
  </si>
  <si>
    <t>CH4_018</t>
  </si>
  <si>
    <t>CH4_019</t>
  </si>
  <si>
    <t>CH4_020</t>
  </si>
  <si>
    <t>CH4_021</t>
  </si>
  <si>
    <t>CH4_022</t>
  </si>
  <si>
    <t>CH4_023</t>
  </si>
  <si>
    <t>CH4_024</t>
  </si>
  <si>
    <t>CH4_025</t>
  </si>
  <si>
    <t>CH4_026</t>
  </si>
  <si>
    <t>CH4_027</t>
  </si>
  <si>
    <t>CH4_028</t>
  </si>
  <si>
    <t>CH4_029</t>
  </si>
  <si>
    <t>CH4_030</t>
  </si>
  <si>
    <t>CH4_031</t>
  </si>
  <si>
    <t>CH4_032</t>
  </si>
  <si>
    <t>CH4_033</t>
  </si>
  <si>
    <t>CH4_034</t>
  </si>
  <si>
    <t>CH4_035</t>
  </si>
  <si>
    <t>CH4_036</t>
  </si>
  <si>
    <t>CH4_037</t>
  </si>
  <si>
    <t>Serum Vial (240 mL, 180 mL medium + 4 mL innoc - 1 mL OD)</t>
  </si>
  <si>
    <t>Serum Vial (240 mL, 180 mL medium + 2 mL innoc - 1 mL OD)</t>
  </si>
  <si>
    <t>Serum Vial (240 mL, 180 mL medium + 2.5 mL innoc - 1 mL OD)</t>
  </si>
  <si>
    <t>Serum Vial (240 mL, 180 mL medium + 3 mL innoc + 3 mL pH adjustment - 10 mL OD and pH measurement)</t>
  </si>
  <si>
    <t>Serum Vial (240 mL total, 180 mL medium + 4 mL innoculum)</t>
  </si>
  <si>
    <t>Serum Vial (240 mL total, 180 mL medium + 4 mL innoculum - 1 mL OD)</t>
  </si>
  <si>
    <t>B18 AY_1</t>
  </si>
  <si>
    <t>B18 AY_2</t>
  </si>
  <si>
    <t>20190628 succ + Mo + V</t>
  </si>
  <si>
    <r>
      <rPr>
        <b/>
        <sz val="10"/>
        <rFont val="Symbol"/>
        <family val="1"/>
        <charset val="2"/>
      </rPr>
      <t>d</t>
    </r>
    <r>
      <rPr>
        <b/>
        <vertAlign val="superscript"/>
        <sz val="10"/>
        <rFont val="Arial"/>
        <family val="2"/>
      </rPr>
      <t>2</t>
    </r>
    <r>
      <rPr>
        <b/>
        <sz val="10"/>
        <rFont val="Arial"/>
        <family val="2"/>
      </rPr>
      <t>H</t>
    </r>
    <r>
      <rPr>
        <b/>
        <vertAlign val="subscript"/>
        <sz val="10"/>
        <rFont val="Arial"/>
        <family val="2"/>
      </rPr>
      <t>VSMOW</t>
    </r>
    <r>
      <rPr>
        <b/>
        <sz val="10"/>
        <rFont val="Arial"/>
        <family val="2"/>
      </rPr>
      <t xml:space="preserve"> corrected</t>
    </r>
    <r>
      <rPr>
        <b/>
        <sz val="10"/>
        <rFont val="Arial"/>
        <family val="1"/>
        <charset val="2"/>
      </rPr>
      <t xml:space="preserve"> raw datapoints</t>
    </r>
  </si>
  <si>
    <r>
      <rPr>
        <b/>
        <sz val="10"/>
        <rFont val="Symbol"/>
        <family val="1"/>
        <charset val="2"/>
      </rPr>
      <t>d</t>
    </r>
    <r>
      <rPr>
        <b/>
        <vertAlign val="superscript"/>
        <sz val="10"/>
        <rFont val="Arial"/>
        <family val="2"/>
      </rPr>
      <t>2</t>
    </r>
    <r>
      <rPr>
        <b/>
        <sz val="10"/>
        <rFont val="Arial"/>
        <family val="2"/>
      </rPr>
      <t>H</t>
    </r>
    <r>
      <rPr>
        <b/>
        <vertAlign val="subscript"/>
        <sz val="10"/>
        <rFont val="Arial"/>
        <family val="2"/>
      </rPr>
      <t>VSMOW</t>
    </r>
    <r>
      <rPr>
        <b/>
        <sz val="10"/>
        <rFont val="Arial"/>
        <family val="2"/>
      </rPr>
      <t xml:space="preserve"> corrected</t>
    </r>
    <r>
      <rPr>
        <b/>
        <sz val="10"/>
        <rFont val="Arial"/>
        <family val="1"/>
        <charset val="2"/>
      </rPr>
      <t xml:space="preserve"> AVG</t>
    </r>
  </si>
  <si>
    <t>PD-63913</t>
  </si>
  <si>
    <t>PD-63914</t>
  </si>
  <si>
    <t>PD-63915</t>
  </si>
  <si>
    <t>PD-63916</t>
  </si>
  <si>
    <t>PD-63917</t>
  </si>
  <si>
    <t>PD-63918</t>
  </si>
  <si>
    <t>PD-63919</t>
  </si>
  <si>
    <t>PD-63920</t>
  </si>
  <si>
    <t>PD-63921</t>
  </si>
  <si>
    <t>ignore (&lt;10 ppm)</t>
  </si>
  <si>
    <t>Linearity Check</t>
  </si>
  <si>
    <t>ICE-17614</t>
  </si>
  <si>
    <t>ICE-17615</t>
  </si>
  <si>
    <t>ICE-17616</t>
  </si>
  <si>
    <t>ICE-17617</t>
  </si>
  <si>
    <t>Linearity Check (DIC)</t>
  </si>
  <si>
    <t>Linearity Check (CO2)</t>
  </si>
  <si>
    <t>CH4_038</t>
  </si>
  <si>
    <t>Sorting samples according to "ID":</t>
  </si>
  <si>
    <t>conc low</t>
  </si>
  <si>
    <t>DIC and CO2 analytical replicates from UC Davis look great!! (Max SD ~0.3)</t>
  </si>
  <si>
    <t>For summary spreadsheet:</t>
  </si>
  <si>
    <t>δ¹³C vs. VDPB</t>
  </si>
  <si>
    <t>Biomass</t>
  </si>
  <si>
    <t>Carbon Isotope Fractionation</t>
  </si>
  <si>
    <t>DIC concentration (mM, from UC Davis data)</t>
  </si>
  <si>
    <t>PD-65087</t>
  </si>
  <si>
    <t>PD-65088</t>
  </si>
  <si>
    <t>PD-65089</t>
  </si>
  <si>
    <t>PD-65090</t>
  </si>
  <si>
    <t>PD-65091</t>
  </si>
  <si>
    <t>PD-65079</t>
  </si>
  <si>
    <t>PD-65083</t>
  </si>
  <si>
    <t>PD-65084</t>
  </si>
  <si>
    <t>PD-65080</t>
  </si>
  <si>
    <t>PD-65085</t>
  </si>
  <si>
    <t>PD-65081</t>
  </si>
  <si>
    <t>PD-65086</t>
  </si>
  <si>
    <t>PD-65082</t>
  </si>
  <si>
    <t>small (&lt;20permil) compared to overall fractionation</t>
  </si>
  <si>
    <t>best fit line between epsilon calculated from MQ vs. measured medium (intercept 0): slope = 0.9965, R2 = 0.9968</t>
  </si>
  <si>
    <r>
      <t>CH</t>
    </r>
    <r>
      <rPr>
        <b/>
        <vertAlign val="subscript"/>
        <sz val="12"/>
        <rFont val="Calibri"/>
        <family val="2"/>
      </rPr>
      <t>4</t>
    </r>
  </si>
  <si>
    <r>
      <t>CO</t>
    </r>
    <r>
      <rPr>
        <b/>
        <vertAlign val="subscript"/>
        <sz val="12"/>
        <rFont val="Calibri"/>
        <family val="2"/>
      </rPr>
      <t>2</t>
    </r>
  </si>
  <si>
    <t>glove bag</t>
  </si>
  <si>
    <t>flushed 100% N2</t>
  </si>
  <si>
    <t>saturated peak</t>
  </si>
  <si>
    <t>instrument failed</t>
  </si>
  <si>
    <t>note that OD vs. %H2 at harvest is different for balch tubes resp. serums</t>
  </si>
  <si>
    <t xml:space="preserve">Excluded due to very high OD660, low ppm CH4 in measured delta2H sample: </t>
  </si>
  <si>
    <t>SE</t>
  </si>
  <si>
    <t xml:space="preserve">conversion from ppm into moles CH4: </t>
  </si>
  <si>
    <t>Individual Datapoints:</t>
  </si>
  <si>
    <t>n = (ppm)*(1 atm)*(60*10^-3 L)/(0.082 L atm / mol K * 293 K)</t>
  </si>
  <si>
    <t>Culture</t>
  </si>
  <si>
    <t>Time (hr)</t>
  </si>
  <si>
    <t>cumulative ppm CH4</t>
  </si>
  <si>
    <t>cumulative mmoles CH4</t>
  </si>
  <si>
    <t>cumulative pmoles CH4/cell</t>
  </si>
  <si>
    <t>FeNase_D</t>
  </si>
  <si>
    <t>FeNase_E</t>
  </si>
  <si>
    <t>FeNase_A</t>
  </si>
  <si>
    <t>used max of other SDs</t>
  </si>
  <si>
    <t>VNase_A</t>
  </si>
  <si>
    <t>VNase_B</t>
  </si>
  <si>
    <t>VNase_C</t>
  </si>
  <si>
    <t>cumulative ppm CH4/cell</t>
  </si>
  <si>
    <t>K.E. Luxem, W.D. Leavitt, X. Zhang (2020) Large hydrogen isotope fractionation distinguishes nitrogenase-derived methane from other sources.</t>
  </si>
  <si>
    <t>Supporting Information Table 1</t>
  </si>
  <si>
    <t xml:space="preserve">This excel spreadsheet contains the raw data used to make the plots and other analyses in the main text. </t>
  </si>
  <si>
    <t>Tab Name</t>
  </si>
  <si>
    <t>Summary of Content</t>
  </si>
  <si>
    <t>Compiled data</t>
  </si>
  <si>
    <t>H2O (UC Davis)</t>
  </si>
  <si>
    <t>CD4 (UC Davis)</t>
  </si>
  <si>
    <t>CH4 (UC Davis)</t>
  </si>
  <si>
    <t>CO2 and DIC (UC Davis)</t>
  </si>
  <si>
    <t>Biomass Isotopes (Isoprime)</t>
  </si>
  <si>
    <t>Concentration Data</t>
  </si>
  <si>
    <r>
      <t>δ</t>
    </r>
    <r>
      <rPr>
        <vertAlign val="superscript"/>
        <sz val="12"/>
        <color theme="1"/>
        <rFont val="Calibri (Body)"/>
      </rPr>
      <t>2</t>
    </r>
    <r>
      <rPr>
        <sz val="12"/>
        <color theme="1"/>
        <rFont val="Calibri"/>
        <family val="2"/>
        <scheme val="minor"/>
      </rPr>
      <t>H</t>
    </r>
    <r>
      <rPr>
        <vertAlign val="subscript"/>
        <sz val="12"/>
        <color theme="1"/>
        <rFont val="Calibri (Body)"/>
      </rPr>
      <t>VSMOW</t>
    </r>
    <r>
      <rPr>
        <sz val="12"/>
        <color theme="1"/>
        <rFont val="Calibri"/>
        <family val="2"/>
        <scheme val="minor"/>
      </rPr>
      <t xml:space="preserve"> (‰) of medium water - individual datapoints</t>
    </r>
  </si>
  <si>
    <r>
      <t>δ</t>
    </r>
    <r>
      <rPr>
        <vertAlign val="superscript"/>
        <sz val="12"/>
        <color theme="1"/>
        <rFont val="Calibri (Body)"/>
      </rPr>
      <t>2</t>
    </r>
    <r>
      <rPr>
        <sz val="12"/>
        <color theme="1"/>
        <rFont val="Calibri"/>
        <family val="2"/>
        <scheme val="minor"/>
      </rPr>
      <t>H</t>
    </r>
    <r>
      <rPr>
        <vertAlign val="subscript"/>
        <sz val="12"/>
        <color theme="1"/>
        <rFont val="Calibri (Body)"/>
      </rPr>
      <t>VSMOW</t>
    </r>
    <r>
      <rPr>
        <sz val="12"/>
        <color theme="1"/>
        <rFont val="Calibri"/>
        <family val="2"/>
        <scheme val="minor"/>
      </rPr>
      <t xml:space="preserve"> (‰) of headspace methane - individual datapoints</t>
    </r>
  </si>
  <si>
    <r>
      <t>δ</t>
    </r>
    <r>
      <rPr>
        <vertAlign val="superscript"/>
        <sz val="12"/>
        <color theme="1"/>
        <rFont val="Calibri (Body)"/>
      </rPr>
      <t>13</t>
    </r>
    <r>
      <rPr>
        <sz val="12"/>
        <color theme="1"/>
        <rFont val="Calibri (Body)"/>
      </rPr>
      <t>C</t>
    </r>
    <r>
      <rPr>
        <vertAlign val="subscript"/>
        <sz val="12"/>
        <color theme="1"/>
        <rFont val="Calibri (Body)"/>
      </rPr>
      <t>VPDB</t>
    </r>
    <r>
      <rPr>
        <sz val="12"/>
        <color theme="1"/>
        <rFont val="Calibri"/>
        <family val="2"/>
        <scheme val="minor"/>
      </rPr>
      <t xml:space="preserve"> (‰) of headspace methane - individual datapoints</t>
    </r>
  </si>
  <si>
    <r>
      <t>δ</t>
    </r>
    <r>
      <rPr>
        <vertAlign val="superscript"/>
        <sz val="12"/>
        <color theme="1"/>
        <rFont val="Calibri (Body)"/>
      </rPr>
      <t>13</t>
    </r>
    <r>
      <rPr>
        <sz val="12"/>
        <color theme="1"/>
        <rFont val="Calibri (Body)"/>
      </rPr>
      <t>C</t>
    </r>
    <r>
      <rPr>
        <vertAlign val="subscript"/>
        <sz val="12"/>
        <color theme="1"/>
        <rFont val="Calibri (Body)"/>
      </rPr>
      <t>VPDB</t>
    </r>
    <r>
      <rPr>
        <sz val="12"/>
        <color theme="1"/>
        <rFont val="Calibri"/>
        <family val="2"/>
        <scheme val="minor"/>
      </rPr>
      <t xml:space="preserve"> (‰) of headspace CO</t>
    </r>
    <r>
      <rPr>
        <vertAlign val="subscript"/>
        <sz val="12"/>
        <color theme="1"/>
        <rFont val="Calibri (Body)"/>
      </rPr>
      <t>2</t>
    </r>
    <r>
      <rPr>
        <sz val="12"/>
        <color theme="1"/>
        <rFont val="Calibri"/>
        <family val="2"/>
        <scheme val="minor"/>
      </rPr>
      <t xml:space="preserve"> and DIC - individual datapoints</t>
    </r>
  </si>
  <si>
    <r>
      <t>δ</t>
    </r>
    <r>
      <rPr>
        <vertAlign val="superscript"/>
        <sz val="12"/>
        <color theme="1"/>
        <rFont val="Calibri (Body)"/>
      </rPr>
      <t>13</t>
    </r>
    <r>
      <rPr>
        <sz val="12"/>
        <color theme="1"/>
        <rFont val="Calibri (Body)"/>
      </rPr>
      <t>C</t>
    </r>
    <r>
      <rPr>
        <vertAlign val="subscript"/>
        <sz val="12"/>
        <color theme="1"/>
        <rFont val="Calibri (Body)"/>
      </rPr>
      <t>VPDB</t>
    </r>
    <r>
      <rPr>
        <sz val="12"/>
        <color theme="1"/>
        <rFont val="Calibri"/>
        <family val="2"/>
        <scheme val="minor"/>
      </rPr>
      <t xml:space="preserve"> (‰) of filtered cell biomass - individual datapoints</t>
    </r>
  </si>
  <si>
    <t xml:space="preserve">A dilution series of sample CH4_025 was used to correct for linearity given the strongly depleted hydrogen isotopic composition of methane. </t>
  </si>
  <si>
    <t xml:space="preserve">Samples with multiple analytical replicates were averaged: </t>
  </si>
  <si>
    <r>
      <t>δ</t>
    </r>
    <r>
      <rPr>
        <b/>
        <vertAlign val="superscript"/>
        <sz val="16"/>
        <color theme="1"/>
        <rFont val="Calibri (Body)"/>
      </rPr>
      <t>2</t>
    </r>
    <r>
      <rPr>
        <b/>
        <sz val="16"/>
        <color theme="1"/>
        <rFont val="Calibri"/>
        <family val="2"/>
        <scheme val="minor"/>
      </rPr>
      <t>H</t>
    </r>
    <r>
      <rPr>
        <b/>
        <vertAlign val="subscript"/>
        <sz val="16"/>
        <color theme="1"/>
        <rFont val="Calibri (Body)"/>
      </rPr>
      <t>VSMOW</t>
    </r>
    <r>
      <rPr>
        <b/>
        <sz val="16"/>
        <color theme="1"/>
        <rFont val="Calibri"/>
        <family val="2"/>
        <scheme val="minor"/>
      </rPr>
      <t xml:space="preserve"> (‰) of headspace methane - individual datapoints</t>
    </r>
  </si>
  <si>
    <r>
      <t>Methane samples were analyzed for δ</t>
    </r>
    <r>
      <rPr>
        <vertAlign val="superscript"/>
        <sz val="12"/>
        <color theme="1"/>
        <rFont val="Calibri (Body)"/>
      </rPr>
      <t>2</t>
    </r>
    <r>
      <rPr>
        <sz val="12"/>
        <color theme="1"/>
        <rFont val="Calibri"/>
        <family val="2"/>
        <scheme val="minor"/>
      </rPr>
      <t>H at the UC Davis Stable Isotope Facility. Depending on the methane concentration, samples were collected either in pre-evacuated 12 mL soda glass vials or diluted in He-flushed vials. Because sample methane δ</t>
    </r>
    <r>
      <rPr>
        <vertAlign val="superscript"/>
        <sz val="12"/>
        <color theme="1"/>
        <rFont val="Calibri (Body)"/>
      </rPr>
      <t>2</t>
    </r>
    <r>
      <rPr>
        <sz val="12"/>
        <color theme="1"/>
        <rFont val="Calibri"/>
        <family val="2"/>
        <scheme val="minor"/>
      </rPr>
      <t xml:space="preserve">H was depleted relative to the lowest standard available at the UC Davis Stable Isotope Facility (-276‰), a dilution series of a single samples (CH4_025) was measured, and the resulting linearity correction applied to all samples. </t>
    </r>
  </si>
  <si>
    <t>K.E. Luxem, W.D. Leavitt, X. Zhang (2020) Large hydrogen isotope fractionation distinguishes nitrogenase-derived methane from other sources</t>
  </si>
  <si>
    <t>linearity correction applied to samples with &lt;50 ppmv</t>
  </si>
  <si>
    <t>Individual datapoints:</t>
  </si>
  <si>
    <t>Individual datapoints and linearity correction:</t>
  </si>
  <si>
    <t>Mean absolute accuracy for calibrated reference materials within:</t>
  </si>
  <si>
    <t>9/9/2019 and 9/20/2019</t>
  </si>
  <si>
    <t>Mean SD for reference material replicates:</t>
  </si>
  <si>
    <t>± 1.9‰</t>
  </si>
  <si>
    <t xml:space="preserve">± 1.3‰ </t>
  </si>
  <si>
    <t>±1.3‰</t>
  </si>
  <si>
    <t xml:space="preserve">± 1.1‰ </t>
  </si>
  <si>
    <t>± 0.7‰ </t>
  </si>
  <si>
    <t xml:space="preserve">± 1.2‰ </t>
  </si>
  <si>
    <t xml:space="preserve">Standard deviation of reference materials used at UC Davis were &lt;2‰ for each run: </t>
  </si>
  <si>
    <t xml:space="preserve">The errors reported in the main text are between biological replicates and do not incorporate this analytical error. </t>
  </si>
  <si>
    <t>Mean SD between sample replicates:</t>
  </si>
  <si>
    <t xml:space="preserve">This is somewhat lower that the standard deviation between analytical replicates: </t>
  </si>
  <si>
    <r>
      <rPr>
        <b/>
        <u/>
        <sz val="12"/>
        <color theme="1"/>
        <rFont val="Calibri"/>
        <family val="2"/>
      </rPr>
      <t>Conclusion:</t>
    </r>
    <r>
      <rPr>
        <sz val="12"/>
        <color theme="1"/>
        <rFont val="Calibri"/>
        <family val="2"/>
      </rPr>
      <t xml:space="preserve"> samples with ppmv &lt;10 appear are not linear and will not be used in the analysis. </t>
    </r>
  </si>
  <si>
    <r>
      <t>δ</t>
    </r>
    <r>
      <rPr>
        <b/>
        <vertAlign val="superscript"/>
        <sz val="16"/>
        <color theme="1"/>
        <rFont val="Calibri (Body)"/>
      </rPr>
      <t>13</t>
    </r>
    <r>
      <rPr>
        <b/>
        <sz val="16"/>
        <color theme="1"/>
        <rFont val="Calibri (Body)"/>
      </rPr>
      <t>C</t>
    </r>
    <r>
      <rPr>
        <b/>
        <vertAlign val="subscript"/>
        <sz val="16"/>
        <color theme="1"/>
        <rFont val="Calibri (Body)"/>
      </rPr>
      <t>VPDB</t>
    </r>
    <r>
      <rPr>
        <b/>
        <sz val="16"/>
        <color theme="1"/>
        <rFont val="Calibri"/>
        <family val="2"/>
        <scheme val="minor"/>
      </rPr>
      <t xml:space="preserve"> (‰) of headspace methane - individual datapoints</t>
    </r>
  </si>
  <si>
    <r>
      <t>Methane samples were analyzed for δ</t>
    </r>
    <r>
      <rPr>
        <vertAlign val="superscript"/>
        <sz val="12"/>
        <color theme="1"/>
        <rFont val="Calibri (Body)"/>
      </rPr>
      <t>13</t>
    </r>
    <r>
      <rPr>
        <sz val="12"/>
        <color theme="1"/>
        <rFont val="Calibri"/>
        <family val="2"/>
        <scheme val="minor"/>
      </rPr>
      <t xml:space="preserve">C at the UC Davis Stable Isotope Facility. Depending on the methane concentration, samples were collected either in pre-evacuated 12 mL soda glass vials or diluted in He-flushed vials. Samples with &lt;10 ppm methane are not used for further analyses due to measurement non-linearity. </t>
    </r>
  </si>
  <si>
    <t>The standard deviation of analytical replicates with a range of ppmv CH4 and measured before and after ~7 months of storage is between ~0.1-0.2 (max 0.19 for CH4_009). This demonstrates that storage times relevant to these samples do not impact the sample isotopic composition.</t>
  </si>
  <si>
    <t>± 0.04‰</t>
  </si>
  <si>
    <t xml:space="preserve">± 0.08‰ </t>
  </si>
  <si>
    <t>± 0.12‰</t>
  </si>
  <si>
    <t xml:space="preserve">± 0.14‰ </t>
  </si>
  <si>
    <t xml:space="preserve">Standard deviation of reference materials used at UC Davis were &lt; 0.2‰ for each run: </t>
  </si>
  <si>
    <t>analytical replicates</t>
  </si>
  <si>
    <t>This is comparable to the standard deviation between sample analytical replicates:</t>
  </si>
  <si>
    <t xml:space="preserve">± 0.19‰ </t>
  </si>
  <si>
    <t xml:space="preserve">± 0.13‰ </t>
  </si>
  <si>
    <t xml:space="preserve">± 0.15‰ </t>
  </si>
  <si>
    <r>
      <t>δ</t>
    </r>
    <r>
      <rPr>
        <b/>
        <vertAlign val="superscript"/>
        <sz val="16"/>
        <color theme="1"/>
        <rFont val="Calibri (Body)"/>
      </rPr>
      <t>13</t>
    </r>
    <r>
      <rPr>
        <b/>
        <sz val="16"/>
        <color theme="1"/>
        <rFont val="Calibri (Body)"/>
      </rPr>
      <t>C</t>
    </r>
    <r>
      <rPr>
        <b/>
        <vertAlign val="subscript"/>
        <sz val="16"/>
        <color theme="1"/>
        <rFont val="Calibri (Body)"/>
      </rPr>
      <t>VPDB</t>
    </r>
    <r>
      <rPr>
        <b/>
        <sz val="16"/>
        <color theme="1"/>
        <rFont val="Calibri"/>
        <family val="2"/>
        <scheme val="minor"/>
      </rPr>
      <t xml:space="preserve"> (‰) of headspace CO2 and DIC - individual datapoints</t>
    </r>
  </si>
  <si>
    <r>
      <rPr>
        <b/>
        <u/>
        <sz val="12"/>
        <color theme="1"/>
        <rFont val="Calibri"/>
        <family val="2"/>
      </rPr>
      <t>Conclusion:</t>
    </r>
    <r>
      <rPr>
        <sz val="12"/>
        <color theme="1"/>
        <rFont val="Calibri"/>
        <family val="2"/>
      </rPr>
      <t xml:space="preserve"> looks good. </t>
    </r>
  </si>
  <si>
    <r>
      <rPr>
        <b/>
        <u/>
        <sz val="12"/>
        <color theme="1"/>
        <rFont val="Calibri"/>
        <family val="2"/>
      </rPr>
      <t>Conclusion:</t>
    </r>
    <r>
      <rPr>
        <sz val="12"/>
        <color theme="1"/>
        <rFont val="Calibri"/>
        <family val="2"/>
      </rPr>
      <t xml:space="preserve"> both for ppmv (only half the samples) and for mM, there is no trend. Linearity looks good. </t>
    </r>
  </si>
  <si>
    <r>
      <t>Samples for δ</t>
    </r>
    <r>
      <rPr>
        <vertAlign val="superscript"/>
        <sz val="12"/>
        <color theme="1"/>
        <rFont val="Calibri (Body)"/>
      </rPr>
      <t>13</t>
    </r>
    <r>
      <rPr>
        <sz val="12"/>
        <color theme="1"/>
        <rFont val="Calibri"/>
        <family val="2"/>
        <scheme val="minor"/>
      </rPr>
      <t>C of carbon dioxide were collected in the same manner as those for methane. Samples for δ</t>
    </r>
    <r>
      <rPr>
        <vertAlign val="superscript"/>
        <sz val="12"/>
        <color theme="1"/>
        <rFont val="Calibri (Body)"/>
      </rPr>
      <t>13</t>
    </r>
    <r>
      <rPr>
        <sz val="12"/>
        <color theme="1"/>
        <rFont val="Calibri"/>
        <family val="2"/>
        <scheme val="minor"/>
      </rPr>
      <t xml:space="preserve">C of DIC were collected in He-flushed vials that contained 1 mL of concentrated HPLC grade phosphoric acid. </t>
    </r>
  </si>
  <si>
    <t>DIC mM</t>
  </si>
  <si>
    <t>CO2 replicates</t>
  </si>
  <si>
    <t>DIC replicates</t>
  </si>
  <si>
    <t xml:space="preserve">± 0.33‰ </t>
  </si>
  <si>
    <t>7/16/2019 and 9/9/2019</t>
  </si>
  <si>
    <t xml:space="preserve">± 0.07‰ </t>
  </si>
  <si>
    <t>Mean SD for reference material replicates for CO2:</t>
  </si>
  <si>
    <t>± 0.07‰</t>
  </si>
  <si>
    <t xml:space="preserve">Mean SD for reference material replicates for DIC: </t>
  </si>
  <si>
    <t xml:space="preserve">± 0.09‰ </t>
  </si>
  <si>
    <t>± 0.09‰ </t>
  </si>
  <si>
    <t>± 0.08‰ </t>
  </si>
  <si>
    <t>1/4/2019, 1/7/2019 and 1/22/2019</t>
  </si>
  <si>
    <t>Date(s) of sample analysis</t>
  </si>
  <si>
    <t>10/15/2019 and 10/16/2019</t>
  </si>
  <si>
    <t>Isoprime ID(s)</t>
  </si>
  <si>
    <t>Biomass carbon isotopic composition was measured as described in Luxem et al. (2020) https://doi.org/10.1111/1462-2920.14955. Briefly, bacterial biomass was collected on combusted glass fiber filters, washed with 10 mL milli‐Q water, and dried overnight at 60°C. A vario ISOTOPE select (Elementar Isoprime) was used to quantify total carbon, nitrogen, and biomass δ13C. Measurements were calibrated with an in‐house aminocaproic acid standard (ACROS) and validated using the USGS 40 standard. Analytical error (standard deviation of replicates of standard material) was &lt; 0.1‰.</t>
  </si>
  <si>
    <r>
      <t>Cell density (OD</t>
    </r>
    <r>
      <rPr>
        <b/>
        <vertAlign val="subscript"/>
        <sz val="11"/>
        <color theme="1"/>
        <rFont val="Calibri (Body)"/>
      </rPr>
      <t>660</t>
    </r>
    <r>
      <rPr>
        <b/>
        <sz val="11"/>
        <color theme="1"/>
        <rFont val="Calibri"/>
        <family val="2"/>
        <scheme val="minor"/>
      </rPr>
      <t>)</t>
    </r>
  </si>
  <si>
    <t>Replicates summarized by strain:</t>
  </si>
  <si>
    <t>Estimated impact of shift in DIC isotopic composition on fractionation</t>
  </si>
  <si>
    <t>library(ggplot2)</t>
  </si>
  <si>
    <t>library(cowplot)</t>
  </si>
  <si>
    <t>## Parameters</t>
  </si>
  <si>
    <t>Frac_13alpha &lt;- 1.055 # 13alpha (average of Fe-nase strain data at 19degC in succinate)</t>
  </si>
  <si>
    <t>MethaneProdnExponent &lt;- 8.2354 # Best-fit line for Fe-Nase (from Fig.1 data)</t>
  </si>
  <si>
    <t>MethaneProdnConstant &lt;- 0.8431 # ""</t>
  </si>
  <si>
    <t>## Input Equations: CO2 d13C as a function of OD and corresponding instantaneous CH4 d13C</t>
  </si>
  <si>
    <t>Inst_d13C_CO2 &lt;- function(od) (od&lt;=0.3)*(16.091*0.3-37.6)+(od&lt;0.75&amp;od&gt;0.3)*(16.091*od-37.6)+(od&gt;=0.75)*(16.091*0.75-37.6)</t>
  </si>
  <si>
    <t>Inst_d13C_CH4 &lt;- function(od) ((Inst_d13C_CO2(od)+1000)/Frac_13alpha)-1000</t>
  </si>
  <si>
    <t xml:space="preserve">## Input Equations: methane production </t>
  </si>
  <si>
    <t xml:space="preserve">MethanePerOD &lt;- function(od) (od&lt;=0.75)*(MethaneProdnConstant*MethaneProdnExponent*exp(MethaneProdnExponent*od))+(od&gt;0.75)*(300) # Assumption 1, derivative of TotalMethaneProdn &lt;- function(od) (od&lt;=0.75)*(MethaneProdnConstant*exp(MethaneProdnExponent*od))+(od&gt;0.75)*(300*od+180) </t>
  </si>
  <si>
    <t>MethanePerOD_OnlyExp &lt;- function(od) (MethaneProdnConstant*MethaneProdnExponent*exp(MethaneProdnExponent*od)) # Assumption 2, derivative of TotalMethaneProdn_OnlyExp &lt;- function(od) (MethaneProdnConstant*exp(MethaneProdnExponent*od))</t>
  </si>
  <si>
    <t>MethanePerOD_Linear &lt;- function(od) 480 # Assumption 3 (from 0 ppm at OD 0.15 to 600 ppm at OD 1.4, but note that slope doesn't influence the calculated fractionation)</t>
  </si>
  <si>
    <t>## Dataframe for numerical integration</t>
  </si>
  <si>
    <t># Set-up</t>
  </si>
  <si>
    <t xml:space="preserve">ODs &lt;- seq(0.15,1.4,0.01) </t>
  </si>
  <si>
    <t>Data &lt;- as.data.frame(matrix(nrow=126,ncol=1))</t>
  </si>
  <si>
    <t>Data$ODs &lt;- ODs</t>
  </si>
  <si>
    <t>Data$Inst_d13C_CO2 &lt;- Inst_d13C_CO2(Data$ODs)</t>
  </si>
  <si>
    <t>Data$Inst_d13C_CH4 &lt;- Inst_d13C_CH4(Data$ODs)</t>
  </si>
  <si>
    <t># Methane per OD</t>
  </si>
  <si>
    <t>Data$MethanePerOD &lt;- MethanePerOD(Data$ODs)</t>
  </si>
  <si>
    <t>Data$MethanePerOD_Exp &lt;- MethanePerOD_OnlyExp(Data$ODs)</t>
  </si>
  <si>
    <t>Data$MethanePerOD_Linear &lt;- MethanePerOD_Linear(Data$ODs)</t>
  </si>
  <si>
    <t># Numerical integration for exponential plateau model (Assumption 1)</t>
  </si>
  <si>
    <t>for (i in 2:length(Data$ODs)) {</t>
  </si>
  <si>
    <t xml:space="preserve">  Data$Int_d13C_CH4[1] &lt;- Data$Inst_d13C_CH4[1]*Data$MethanePerOD[1]*0.01</t>
  </si>
  <si>
    <t xml:space="preserve">  Data$Int_d13C_CH4[i] &lt;- Data$Int_d13C_CH4[i-1] + Data$Inst_d13C_CH4[i]*Data$MethanePerOD[i]*0.01</t>
  </si>
  <si>
    <t>}</t>
  </si>
  <si>
    <t xml:space="preserve">  Data$TotalMethane[1] &lt;- Data$MethanePerOD[1]*0.01</t>
  </si>
  <si>
    <t xml:space="preserve">  Data$TotalMethane[i] &lt;- Data$TotalMethane[i-1] + Data$MethanePerOD[i]*0.01}</t>
  </si>
  <si>
    <t>Data$Int_d13C_CH4_normed &lt;- Data$Int_d13C_CH4/Data$TotalMethane</t>
  </si>
  <si>
    <t># Numerical integration for exponential model (Assumption 2)</t>
  </si>
  <si>
    <t xml:space="preserve">  Data$Int_d13C_CH4_Exp[1] &lt;- Data$Inst_d13C_CH4[1]*Data$MethanePerOD_Exp[1]*0.01</t>
  </si>
  <si>
    <t xml:space="preserve">  Data$Int_d13C_CH4_Exp[i] &lt;- Data$Int_d13C_CH4_Exp[i-1] + Data$Inst_d13C_CH4[i]*Data$MethanePerOD_Exp[i]*0.01</t>
  </si>
  <si>
    <t xml:space="preserve">  Data$TotalMethane_Exp[1] &lt;- Data$MethanePerOD_Exp[1]*0.01</t>
  </si>
  <si>
    <t xml:space="preserve">  Data$TotalMethane_Exp[i] &lt;- Data$TotalMethane_Exp[i-1] + Data$MethanePerOD_Exp[i]*0.01}</t>
  </si>
  <si>
    <t xml:space="preserve">Data$Int_d13C_CH4_normed_Exp &lt;- Data$Int_d13C_CH4_Exp/Data$TotalMethane_Exp </t>
  </si>
  <si>
    <t># Numerical integration for linear model (Assumption 3)</t>
  </si>
  <si>
    <t xml:space="preserve">  Data$Int_d13C_CH4_Linear[1] &lt;- Data$Inst_d13C_CH4[1]*Data$MethanePerOD_Linear[1]*0.01</t>
  </si>
  <si>
    <t xml:space="preserve">  Data$Int_d13C_CH4_Linear[i] &lt;- Data$Int_d13C_CH4_Linear[i-1] + Data$Inst_d13C_CH4[i]*Data$MethanePerOD_Linear[i]*0.01</t>
  </si>
  <si>
    <t xml:space="preserve">  Data$TotalMethane_Linear[1] &lt;- Data$MethanePerOD_Linear[1]*0.01</t>
  </si>
  <si>
    <t xml:space="preserve">  Data$TotalMethane_Linear[i] &lt;- Data$TotalMethane_Linear[i-1] + Data$MethanePerOD_Linear[i]*0.01}</t>
  </si>
  <si>
    <t>Data$Int_d13C_CH4_normed_Linear &lt;- Data$Int_d13C_CH4_Linear/Data$TotalMethane_Linear</t>
  </si>
  <si>
    <t># Calculating observed (apparent) fractionation and fraction of methane produced per OD</t>
  </si>
  <si>
    <t>Data$ApparentFrac &lt;- (Data$Inst_d13C_CO2+1000)/(Data$Int_d13C_CH4_normed+1000)</t>
  </si>
  <si>
    <t>Data$DiffRealApparent &lt;- Frac_13alpha-Data$ApparentFrac</t>
  </si>
  <si>
    <t>Data$FracTotalMethane &lt;- Data$TotalMethane/max(Data$TotalMethane)</t>
  </si>
  <si>
    <t>Data$ApparentFrac_Exp &lt;- (Data$Inst_d13C_CO2+1000)/(Data$Int_d13C_CH4_normed_Exp+1000)</t>
  </si>
  <si>
    <t>Data$DiffRealApparent_Exp &lt;- Frac_13alpha-Data$ApparentFrac_Exp</t>
  </si>
  <si>
    <t>Data$FracTotalMethane_Exp &lt;- Data$TotalMethane_Exp/max(Data$TotalMethane_Exp)</t>
  </si>
  <si>
    <t>Data$ApparentFrac_Linear &lt;- (Data$Inst_d13C_CO2+1000)/(Data$Int_d13C_CH4_normed_Linear+1000)</t>
  </si>
  <si>
    <t>Data$DiffRealApparent_Linear &lt;- Frac_13alpha-Data$ApparentFrac_Linear</t>
  </si>
  <si>
    <t>Data$FracTotalMethane_Linear &lt;- Data$TotalMethane_Linear/max(Data$TotalMethane_Linear)</t>
  </si>
  <si>
    <t xml:space="preserve"># Plots using dataframe </t>
  </si>
  <si>
    <t>Plot_Isotopes &lt;- ggplot(Data) + geom_line(aes(x=ODs,y=Inst_d13C_CO2),color="orange",linetype="dashed") + geom_line(aes(x=ODs,y=Int_d13C_CH4_normed_Exp),color="cyan") + geom_line(aes(x=ODs,y=Inst_d13C_CH4),color="orange",linetype="dashed") + geom_line(aes(x=ODs,y=Int_d13C_CH4_normed), color="purple") + geom_line(aes(x=ODs,y=Int_d13C_CH4_normed_Linear), color="blue") + theme_bw()</t>
  </si>
  <si>
    <t>Plot_Frac &lt;- ggplot(Data) + geom_line(aes(x=ODs,y=ApparentFrac_Exp),color="cyan") + geom_line(aes(x=ODs,y=ApparentFrac), color="purple") + geom_line(aes(x=ODs,y=ApparentFrac_Linear),color="blue") + geom_hline(aes(yintercept=Frac_13alpha),color="orange",linetype="dashed") + theme_bw()</t>
  </si>
  <si>
    <t>Plot_DiffRealApparent &lt;- ggplot(Data) + geom_line(aes(x=ODs,y=-DiffRealApparent_Exp),color="cyan") + geom_line(aes(x=ODs,y=-DiffRealApparent), color="purple") + geom_line(aes(x=ODs,y=-DiffRealApparent_Linear),color="blue") + geom_hline(aes(yintercept=0),color="orange",linetype="dashed") + theme_bw() # plotted negative values</t>
  </si>
  <si>
    <t xml:space="preserve">Plot_FracTotalMethane &lt;- ggplot(Data) + geom_line(aes(x=ODs,y=FracTotalMethane_Exp),color="cyan") + geom_line(aes(x=ODs,y=FracTotalMethane), color="purple") + geom_line(aes(x=ODs,y=FracTotalMethane_Linear),color="blue") + theme_bw() </t>
  </si>
  <si>
    <t>Plot &lt;- plot_grid(Plot_Isotopes,Plot_Frac,Plot_FracTotalMethane,ncol=3)</t>
  </si>
  <si>
    <r>
      <t>The substrate (DIC = orange / CO</t>
    </r>
    <r>
      <rPr>
        <vertAlign val="subscript"/>
        <sz val="12"/>
        <color theme="1"/>
        <rFont val="Calibri (Body)"/>
      </rPr>
      <t>2</t>
    </r>
    <r>
      <rPr>
        <sz val="12"/>
        <color theme="1"/>
        <rFont val="Calibri (Body)"/>
      </rPr>
      <t xml:space="preserve"> = blue</t>
    </r>
    <r>
      <rPr>
        <sz val="12"/>
        <color theme="1"/>
        <rFont val="Calibri"/>
        <family val="2"/>
        <scheme val="minor"/>
      </rPr>
      <t xml:space="preserve">) carbon isotopic composition changed during exponential growth: </t>
    </r>
  </si>
  <si>
    <t>orange lines: d13C of CO2 during growth (top) or d13C of methane formed at that OD ("instantaneous")</t>
  </si>
  <si>
    <t xml:space="preserve">In these experiments, instantaneous d13C of carbon dioxide and DIC are measured at harvest. However, the methane d13C is cumulative for all of the methane formed during growth. </t>
  </si>
  <si>
    <t xml:space="preserve">Thus, assuming constant carbon isotope fractionation, the change in d13C of CO2/DIC leads to apparent depletion of the cumulative (measured) methane d13C relative to the instantaneous (measured) carbon dioxide d13C. </t>
  </si>
  <si>
    <t>blue, cyan and purple lines: cumulative methane d13C (depleted relative to instantaneous composition due to production of more depleted methane from more depleted substrate at low ODs)</t>
  </si>
  <si>
    <t>the blue, cyan and purple lines result from different assumptions about the relative rate of methane production at each OD (see below)</t>
  </si>
  <si>
    <t>The model assumes linear CO2 d13C until OD = 0.3, then a linear increase as per the data above to OD 0.75, and then a plateau. (The data shown in the main text, Fig. 4J, shows that in fact the d13C of CO2 might actually decrease again as OD &gt; 1; we used a plateau here in order to estimate the maximum possible effect on fractionation.)</t>
  </si>
  <si>
    <t xml:space="preserve">To estimate the magnitude of this effect, it is necessary to assume a model for the relative methane production rate at each OD. We used three models: linear, exponential, and exponential with a plateau. </t>
  </si>
  <si>
    <t>Blue line: linear model. Rate of methane production is constant at each OD. (In other words, dCH4/dOD = constant.)</t>
  </si>
  <si>
    <t>The cyan and blue models were both included because methane production was not systematically monitored at OD &gt; 0.75 for Fe-nitrogenase (Fig. 1 concentration data), and the highest concnetrations observed in our cultures were ~600 ppm methane.</t>
  </si>
  <si>
    <t xml:space="preserve">Blue line: rate of methane production is exponential until OD = 0.75, where it becomes linear. </t>
  </si>
  <si>
    <t>Cyan line: exponential model. Rate of methane production is exponential using the parameters measured for Fe-nitrogenase at 19°C on succinate (Fig. 1 concentration data).</t>
  </si>
  <si>
    <t xml:space="preserve">Note that this model assumes that mixing of d13C is linear, which is a reasonable approximation for the small fractionations observed here. </t>
  </si>
  <si>
    <t>The difference between the real fractionation (assumed here to be 1.055, the average fractionation measured for Fe-nitrogenase) and measured = observed = apparent fractionation was solved numerically in R: (R script available below)</t>
  </si>
  <si>
    <t>## Estimating the impact of a shift in delta13C of substrate carbon on 13alphaCO2/CH4</t>
  </si>
  <si>
    <t xml:space="preserve">These results demonstrate that the maximum difference between the real and measured fractionation is ~0.005, and probably even smaller (~0.002) given that the observed methane production (Fig. 1) was exponential. </t>
  </si>
  <si>
    <t xml:space="preserve">The calculations and full results are shown here: </t>
  </si>
  <si>
    <r>
      <t xml:space="preserve">d </t>
    </r>
    <r>
      <rPr>
        <b/>
        <vertAlign val="superscript"/>
        <sz val="12"/>
        <rFont val="Calibri"/>
        <family val="2"/>
      </rPr>
      <t>2</t>
    </r>
    <r>
      <rPr>
        <b/>
        <sz val="12"/>
        <rFont val="Calibri"/>
        <family val="2"/>
      </rPr>
      <t>H</t>
    </r>
  </si>
  <si>
    <r>
      <t>δ</t>
    </r>
    <r>
      <rPr>
        <b/>
        <vertAlign val="superscript"/>
        <sz val="12"/>
        <rFont val="Calibri"/>
        <family val="2"/>
      </rPr>
      <t>2</t>
    </r>
    <r>
      <rPr>
        <b/>
        <sz val="12"/>
        <rFont val="Calibri"/>
        <family val="2"/>
      </rPr>
      <t>H</t>
    </r>
    <r>
      <rPr>
        <b/>
        <vertAlign val="subscript"/>
        <sz val="12"/>
        <rFont val="Calibri"/>
        <family val="2"/>
      </rPr>
      <t>VSMOW</t>
    </r>
    <r>
      <rPr>
        <b/>
        <sz val="12"/>
        <rFont val="Calibri"/>
        <family val="2"/>
      </rPr>
      <t xml:space="preserve"> (‰)</t>
    </r>
  </si>
  <si>
    <r>
      <t>δ</t>
    </r>
    <r>
      <rPr>
        <b/>
        <vertAlign val="superscript"/>
        <sz val="12"/>
        <rFont val="Calibri"/>
        <family val="2"/>
      </rPr>
      <t>2</t>
    </r>
    <r>
      <rPr>
        <b/>
        <sz val="12"/>
        <rFont val="Calibri"/>
        <family val="2"/>
      </rPr>
      <t>H Comment</t>
    </r>
  </si>
  <si>
    <t>Analysis Batch</t>
  </si>
  <si>
    <t>mean (analytical reps)</t>
  </si>
  <si>
    <t>SD (analytical reps)</t>
  </si>
  <si>
    <t xml:space="preserve">Water δ2H samples were collected by filtering growth medium (0.22 µm) at the end of the experiment and storing at -20°C. For analysis, samples wer thawed and 1.4-1.5 mL were aliquoted into 2 mL soda glass vials and shipped on ice  or at room temperature overnight to the UC Davis Stable Isotope Facility, where they were measured on a Laser Water Isotope Analyzer V2 (Los Gatos Research, Inc.). The mean SD of standard material replicates at UC Davis SIF was &lt;1‰ for each analysis batch. </t>
  </si>
  <si>
    <t>compiled data for each culture (biological replicate)</t>
  </si>
  <si>
    <t>growth and headspace methane concentrations of V- and Fe-nitrogenase strains</t>
  </si>
  <si>
    <t>C isotopes CO2 baseline shift</t>
  </si>
  <si>
    <r>
      <t>estimated effect of δ</t>
    </r>
    <r>
      <rPr>
        <vertAlign val="superscript"/>
        <sz val="12"/>
        <color theme="1"/>
        <rFont val="Calibri (Body)"/>
      </rPr>
      <t>13</t>
    </r>
    <r>
      <rPr>
        <sz val="12"/>
        <color theme="1"/>
        <rFont val="Calibri"/>
        <family val="2"/>
        <scheme val="minor"/>
      </rPr>
      <t>C shift of CO</t>
    </r>
    <r>
      <rPr>
        <vertAlign val="subscript"/>
        <sz val="12"/>
        <color theme="1"/>
        <rFont val="Calibri (Body)"/>
      </rPr>
      <t>2</t>
    </r>
    <r>
      <rPr>
        <sz val="12"/>
        <color theme="1"/>
        <rFont val="Calibri"/>
        <family val="2"/>
        <scheme val="minor"/>
      </rPr>
      <t xml:space="preserve"> on measured fractionation</t>
    </r>
  </si>
  <si>
    <t>Compiled data for each culture (biological replicate)</t>
  </si>
  <si>
    <t xml:space="preserve">Individual cultures are denoted by an ID number (CH4_xxx) that can be used to compare data between all of the tabs. Note that samples CH4_001, CH4_002 and CH4_003 were blank controls and are not included because CH4 was, as expected, too low for isotopic analysis. </t>
  </si>
  <si>
    <t>Temperature (°C)</t>
  </si>
  <si>
    <r>
      <t>OD</t>
    </r>
    <r>
      <rPr>
        <b/>
        <vertAlign val="subscript"/>
        <sz val="12"/>
        <color theme="1"/>
        <rFont val="Calibri"/>
        <family val="2"/>
      </rPr>
      <t>660</t>
    </r>
  </si>
  <si>
    <t>measured at end = 6.99</t>
  </si>
  <si>
    <t>measured at end = 7.00</t>
  </si>
  <si>
    <t>measured at end = 7.02</t>
  </si>
  <si>
    <t>measured at start = 6.19; measured at end = 6.52</t>
  </si>
  <si>
    <t>measured at end = 7.06</t>
  </si>
  <si>
    <t>measured at end = 7.10</t>
  </si>
  <si>
    <t>Headspace pressure at harvest (atm)</t>
  </si>
  <si>
    <r>
      <t>%H</t>
    </r>
    <r>
      <rPr>
        <b/>
        <vertAlign val="subscript"/>
        <sz val="12"/>
        <color theme="1"/>
        <rFont val="Calibri"/>
        <family val="2"/>
      </rPr>
      <t>2</t>
    </r>
    <r>
      <rPr>
        <b/>
        <sz val="12"/>
        <color theme="1"/>
        <rFont val="Calibri"/>
        <family val="2"/>
      </rPr>
      <t xml:space="preserve"> at innoculation</t>
    </r>
  </si>
  <si>
    <r>
      <t>%H</t>
    </r>
    <r>
      <rPr>
        <b/>
        <vertAlign val="subscript"/>
        <sz val="12"/>
        <color theme="1"/>
        <rFont val="Calibri"/>
        <family val="2"/>
      </rPr>
      <t>2</t>
    </r>
    <r>
      <rPr>
        <b/>
        <sz val="12"/>
        <color theme="1"/>
        <rFont val="Calibri"/>
        <family val="2"/>
      </rPr>
      <t xml:space="preserve"> at harvest</t>
    </r>
  </si>
  <si>
    <r>
      <t>subsampled frequently (used for CH</t>
    </r>
    <r>
      <rPr>
        <vertAlign val="subscript"/>
        <sz val="12"/>
        <color theme="1"/>
        <rFont val="Calibri"/>
        <family val="2"/>
      </rPr>
      <t>4</t>
    </r>
    <r>
      <rPr>
        <sz val="12"/>
        <color theme="1"/>
        <rFont val="Calibri"/>
        <family val="2"/>
      </rPr>
      <t xml:space="preserve"> production rate measurements)</t>
    </r>
  </si>
  <si>
    <r>
      <rPr>
        <b/>
        <vertAlign val="superscript"/>
        <sz val="12"/>
        <rFont val="Calibri"/>
        <family val="2"/>
      </rPr>
      <t>13</t>
    </r>
    <r>
      <rPr>
        <b/>
        <sz val="12"/>
        <rFont val="Calibri"/>
        <family val="2"/>
      </rPr>
      <t>α</t>
    </r>
    <r>
      <rPr>
        <b/>
        <vertAlign val="subscript"/>
        <sz val="12"/>
        <rFont val="Calibri"/>
        <family val="2"/>
      </rPr>
      <t>CO2/CH4</t>
    </r>
  </si>
  <si>
    <r>
      <rPr>
        <b/>
        <vertAlign val="superscript"/>
        <sz val="12"/>
        <rFont val="Calibri"/>
        <family val="2"/>
      </rPr>
      <t>13</t>
    </r>
    <r>
      <rPr>
        <b/>
        <sz val="12"/>
        <rFont val="Calibri"/>
        <family val="2"/>
      </rPr>
      <t>α</t>
    </r>
    <r>
      <rPr>
        <b/>
        <vertAlign val="subscript"/>
        <sz val="12"/>
        <rFont val="Calibri"/>
        <family val="2"/>
      </rPr>
      <t>DIC/CH4</t>
    </r>
  </si>
  <si>
    <r>
      <t xml:space="preserve">calc. </t>
    </r>
    <r>
      <rPr>
        <b/>
        <vertAlign val="superscript"/>
        <sz val="12"/>
        <rFont val="Calibri"/>
        <family val="2"/>
      </rPr>
      <t>13</t>
    </r>
    <r>
      <rPr>
        <b/>
        <sz val="12"/>
        <rFont val="Calibri"/>
        <family val="2"/>
      </rPr>
      <t>ε</t>
    </r>
    <r>
      <rPr>
        <b/>
        <vertAlign val="subscript"/>
        <sz val="12"/>
        <rFont val="Calibri"/>
        <family val="2"/>
      </rPr>
      <t>CO2/CH4</t>
    </r>
    <r>
      <rPr>
        <b/>
        <sz val="12"/>
        <rFont val="Calibri"/>
        <family val="2"/>
      </rPr>
      <t xml:space="preserve"> (‰) given DIC</t>
    </r>
  </si>
  <si>
    <r>
      <rPr>
        <b/>
        <vertAlign val="superscript"/>
        <sz val="12"/>
        <rFont val="Calibri"/>
        <family val="2"/>
      </rPr>
      <t>13</t>
    </r>
    <r>
      <rPr>
        <b/>
        <sz val="12"/>
        <rFont val="Calibri"/>
        <family val="2"/>
      </rPr>
      <t>ε</t>
    </r>
    <r>
      <rPr>
        <b/>
        <vertAlign val="subscript"/>
        <sz val="12"/>
        <rFont val="Calibri"/>
        <family val="2"/>
      </rPr>
      <t>CO2/CH4</t>
    </r>
    <r>
      <rPr>
        <b/>
        <sz val="12"/>
        <rFont val="Calibri"/>
        <family val="2"/>
      </rPr>
      <t xml:space="preserve"> (‰) </t>
    </r>
  </si>
  <si>
    <r>
      <rPr>
        <b/>
        <vertAlign val="superscript"/>
        <sz val="12"/>
        <rFont val="Calibri"/>
        <family val="2"/>
      </rPr>
      <t>13</t>
    </r>
    <r>
      <rPr>
        <b/>
        <sz val="12"/>
        <rFont val="Calibri"/>
        <family val="2"/>
      </rPr>
      <t>ε</t>
    </r>
    <r>
      <rPr>
        <b/>
        <vertAlign val="subscript"/>
        <sz val="12"/>
        <rFont val="Calibri"/>
        <family val="2"/>
      </rPr>
      <t>DIC/CH4</t>
    </r>
    <r>
      <rPr>
        <b/>
        <sz val="12"/>
        <rFont val="Calibri"/>
        <family val="2"/>
      </rPr>
      <t xml:space="preserve"> (‰) </t>
    </r>
  </si>
  <si>
    <t>diff btw ε using DIC and CO2</t>
  </si>
  <si>
    <r>
      <t>δ</t>
    </r>
    <r>
      <rPr>
        <b/>
        <vertAlign val="superscript"/>
        <sz val="12"/>
        <rFont val="Calibri"/>
        <family val="2"/>
      </rPr>
      <t>13</t>
    </r>
    <r>
      <rPr>
        <b/>
        <sz val="12"/>
        <rFont val="Calibri"/>
        <family val="2"/>
      </rPr>
      <t>C</t>
    </r>
    <r>
      <rPr>
        <b/>
        <vertAlign val="subscript"/>
        <sz val="12"/>
        <rFont val="Calibri"/>
        <family val="2"/>
      </rPr>
      <t>VPDB</t>
    </r>
    <r>
      <rPr>
        <b/>
        <sz val="12"/>
        <rFont val="Calibri"/>
        <family val="2"/>
      </rPr>
      <t xml:space="preserve"> (‰)</t>
    </r>
  </si>
  <si>
    <r>
      <t>13</t>
    </r>
    <r>
      <rPr>
        <b/>
        <sz val="12"/>
        <rFont val="Calibri"/>
        <family val="2"/>
      </rPr>
      <t>α</t>
    </r>
    <r>
      <rPr>
        <b/>
        <vertAlign val="subscript"/>
        <sz val="12"/>
        <rFont val="Calibri"/>
        <family val="2"/>
      </rPr>
      <t>CO2/DIC</t>
    </r>
  </si>
  <si>
    <r>
      <t>13</t>
    </r>
    <r>
      <rPr>
        <b/>
        <sz val="12"/>
        <rFont val="Calibri"/>
        <family val="2"/>
      </rPr>
      <t>ε</t>
    </r>
    <r>
      <rPr>
        <b/>
        <vertAlign val="subscript"/>
        <sz val="12"/>
        <rFont val="Calibri"/>
        <family val="2"/>
      </rPr>
      <t>CO2/DIC</t>
    </r>
    <r>
      <rPr>
        <b/>
        <sz val="12"/>
        <rFont val="Calibri"/>
        <family val="2"/>
      </rPr>
      <t xml:space="preserve"> (‰) </t>
    </r>
  </si>
  <si>
    <t>Medium</t>
  </si>
  <si>
    <r>
      <rPr>
        <b/>
        <vertAlign val="superscript"/>
        <sz val="12"/>
        <rFont val="Calibri"/>
        <family val="2"/>
      </rPr>
      <t>2</t>
    </r>
    <r>
      <rPr>
        <b/>
        <sz val="12"/>
        <rFont val="Calibri"/>
        <family val="2"/>
      </rPr>
      <t>α</t>
    </r>
    <r>
      <rPr>
        <b/>
        <vertAlign val="subscript"/>
        <sz val="12"/>
        <rFont val="Calibri"/>
        <family val="2"/>
      </rPr>
      <t>MQ/CH4</t>
    </r>
  </si>
  <si>
    <r>
      <rPr>
        <b/>
        <vertAlign val="superscript"/>
        <sz val="12"/>
        <rFont val="Calibri"/>
        <family val="2"/>
      </rPr>
      <t>2</t>
    </r>
    <r>
      <rPr>
        <b/>
        <sz val="12"/>
        <rFont val="Calibri"/>
        <family val="2"/>
      </rPr>
      <t>α</t>
    </r>
    <r>
      <rPr>
        <b/>
        <vertAlign val="subscript"/>
        <sz val="12"/>
        <rFont val="Calibri"/>
        <family val="2"/>
      </rPr>
      <t>medium/CH4</t>
    </r>
  </si>
  <si>
    <t>Difference between MQ and medium-based fractionation</t>
  </si>
  <si>
    <r>
      <rPr>
        <b/>
        <vertAlign val="superscript"/>
        <sz val="12"/>
        <rFont val="Calibri"/>
        <family val="2"/>
      </rPr>
      <t>2</t>
    </r>
    <r>
      <rPr>
        <b/>
        <sz val="12"/>
        <rFont val="Calibri"/>
        <family val="2"/>
      </rPr>
      <t>ε</t>
    </r>
    <r>
      <rPr>
        <b/>
        <vertAlign val="subscript"/>
        <sz val="12"/>
        <rFont val="Calibri"/>
        <family val="2"/>
      </rPr>
      <t>MQ/CH4</t>
    </r>
    <r>
      <rPr>
        <b/>
        <sz val="12"/>
        <rFont val="Calibri"/>
        <family val="2"/>
      </rPr>
      <t xml:space="preserve"> (‰)</t>
    </r>
  </si>
  <si>
    <r>
      <rPr>
        <b/>
        <vertAlign val="superscript"/>
        <sz val="12"/>
        <rFont val="Calibri"/>
        <family val="2"/>
      </rPr>
      <t>2</t>
    </r>
    <r>
      <rPr>
        <b/>
        <sz val="12"/>
        <rFont val="Calibri"/>
        <family val="2"/>
      </rPr>
      <t>ε</t>
    </r>
    <r>
      <rPr>
        <b/>
        <vertAlign val="subscript"/>
        <sz val="12"/>
        <rFont val="Calibri"/>
        <family val="2"/>
      </rPr>
      <t>medium/CH4</t>
    </r>
    <r>
      <rPr>
        <b/>
        <sz val="12"/>
        <rFont val="Calibri"/>
        <family val="2"/>
      </rPr>
      <t xml:space="preserve"> (‰)</t>
    </r>
  </si>
  <si>
    <r>
      <rPr>
        <b/>
        <vertAlign val="superscript"/>
        <sz val="12"/>
        <rFont val="Calibri"/>
        <family val="2"/>
      </rPr>
      <t>2</t>
    </r>
    <r>
      <rPr>
        <b/>
        <sz val="12"/>
        <rFont val="Calibri"/>
        <family val="2"/>
      </rPr>
      <t>ε</t>
    </r>
    <r>
      <rPr>
        <b/>
        <vertAlign val="subscript"/>
        <sz val="12"/>
        <rFont val="Calibri"/>
        <family val="2"/>
      </rPr>
      <t>H2O/CH4</t>
    </r>
    <r>
      <rPr>
        <b/>
        <sz val="12"/>
        <rFont val="Calibri"/>
        <family val="2"/>
      </rPr>
      <t xml:space="preserve"> (‰)</t>
    </r>
  </si>
  <si>
    <r>
      <t>δ</t>
    </r>
    <r>
      <rPr>
        <b/>
        <vertAlign val="superscript"/>
        <sz val="16"/>
        <color theme="1"/>
        <rFont val="Calibri"/>
        <family val="2"/>
      </rPr>
      <t>13</t>
    </r>
    <r>
      <rPr>
        <b/>
        <sz val="16"/>
        <color theme="1"/>
        <rFont val="Calibri"/>
        <family val="2"/>
      </rPr>
      <t>C</t>
    </r>
    <r>
      <rPr>
        <b/>
        <vertAlign val="subscript"/>
        <sz val="16"/>
        <color theme="1"/>
        <rFont val="Calibri"/>
        <family val="2"/>
      </rPr>
      <t>VPDB</t>
    </r>
    <r>
      <rPr>
        <b/>
        <sz val="16"/>
        <color theme="1"/>
        <rFont val="Calibri"/>
        <family val="2"/>
      </rPr>
      <t xml:space="preserve"> (‰) of filtered biomass - individual datapoints</t>
    </r>
  </si>
  <si>
    <r>
      <t>Growth and headspace CH</t>
    </r>
    <r>
      <rPr>
        <b/>
        <vertAlign val="subscript"/>
        <sz val="16"/>
        <color theme="1"/>
        <rFont val="Calibri"/>
        <family val="2"/>
      </rPr>
      <t>4</t>
    </r>
    <r>
      <rPr>
        <b/>
        <sz val="16"/>
        <color theme="1"/>
        <rFont val="Calibri"/>
        <family val="2"/>
      </rPr>
      <t xml:space="preserve"> concentration data</t>
    </r>
  </si>
  <si>
    <r>
      <t>δ</t>
    </r>
    <r>
      <rPr>
        <b/>
        <vertAlign val="superscript"/>
        <sz val="16"/>
        <color theme="1"/>
        <rFont val="Calibri"/>
        <family val="2"/>
      </rPr>
      <t>2</t>
    </r>
    <r>
      <rPr>
        <b/>
        <sz val="16"/>
        <color theme="1"/>
        <rFont val="Calibri"/>
        <family val="2"/>
      </rPr>
      <t>H</t>
    </r>
    <r>
      <rPr>
        <b/>
        <vertAlign val="subscript"/>
        <sz val="16"/>
        <color theme="1"/>
        <rFont val="Calibri"/>
        <family val="2"/>
      </rPr>
      <t>VSMOW</t>
    </r>
    <r>
      <rPr>
        <b/>
        <sz val="16"/>
        <color theme="1"/>
        <rFont val="Calibri"/>
        <family val="2"/>
      </rPr>
      <t xml:space="preserve"> (‰) of medium water - individual datapoints</t>
    </r>
  </si>
  <si>
    <r>
      <t>δ</t>
    </r>
    <r>
      <rPr>
        <b/>
        <vertAlign val="superscript"/>
        <sz val="12"/>
        <rFont val="Calibri"/>
        <family val="2"/>
      </rPr>
      <t>13</t>
    </r>
    <r>
      <rPr>
        <b/>
        <sz val="12"/>
        <rFont val="Calibri"/>
        <family val="2"/>
      </rPr>
      <t>C</t>
    </r>
    <r>
      <rPr>
        <b/>
        <vertAlign val="subscript"/>
        <sz val="12"/>
        <rFont val="Calibri"/>
        <family val="2"/>
      </rPr>
      <t>CO2</t>
    </r>
  </si>
  <si>
    <r>
      <t>δ</t>
    </r>
    <r>
      <rPr>
        <b/>
        <vertAlign val="superscript"/>
        <sz val="12"/>
        <rFont val="Calibri"/>
        <family val="2"/>
      </rPr>
      <t>13</t>
    </r>
    <r>
      <rPr>
        <b/>
        <sz val="12"/>
        <rFont val="Calibri"/>
        <family val="2"/>
      </rPr>
      <t>C</t>
    </r>
    <r>
      <rPr>
        <b/>
        <vertAlign val="subscript"/>
        <sz val="12"/>
        <rFont val="Calibri"/>
        <family val="2"/>
      </rPr>
      <t>DIC</t>
    </r>
  </si>
  <si>
    <t>replicates</t>
  </si>
  <si>
    <t xml:space="preserve">Analytical Replicates for DIC were &lt; 0.4‰: </t>
  </si>
  <si>
    <r>
      <t>Analytical Replicates for CO</t>
    </r>
    <r>
      <rPr>
        <b/>
        <u/>
        <vertAlign val="subscript"/>
        <sz val="12"/>
        <color theme="1"/>
        <rFont val="Calibri"/>
        <family val="2"/>
      </rPr>
      <t xml:space="preserve">2 </t>
    </r>
    <r>
      <rPr>
        <b/>
        <u/>
        <sz val="12"/>
        <color theme="1"/>
        <rFont val="Calibri"/>
        <family val="2"/>
      </rPr>
      <t xml:space="preserve">were &lt; 0.2‰: </t>
    </r>
  </si>
  <si>
    <r>
      <t>Three biological replicates of the V- and Fe-only nitrogenase strains were grown on succinate at 19°C in 240 mL serum vials with 180 mL medium. They were subsampled regularly for OD</t>
    </r>
    <r>
      <rPr>
        <vertAlign val="subscript"/>
        <sz val="12"/>
        <color theme="1"/>
        <rFont val="Calibri"/>
        <family val="2"/>
      </rPr>
      <t>660</t>
    </r>
    <r>
      <rPr>
        <sz val="12"/>
        <color theme="1"/>
        <rFont val="Calibri"/>
        <family val="2"/>
      </rPr>
      <t xml:space="preserve"> and headspace CH</t>
    </r>
    <r>
      <rPr>
        <vertAlign val="subscript"/>
        <sz val="12"/>
        <color theme="1"/>
        <rFont val="Calibri"/>
        <family val="2"/>
      </rPr>
      <t>4</t>
    </r>
    <r>
      <rPr>
        <sz val="12"/>
        <color theme="1"/>
        <rFont val="Calibri"/>
        <family val="2"/>
      </rPr>
      <t xml:space="preserve"> measurements. Removed headspace was initially replaced with 100% N</t>
    </r>
    <r>
      <rPr>
        <vertAlign val="subscript"/>
        <sz val="12"/>
        <color theme="1"/>
        <rFont val="Calibri"/>
        <family val="2"/>
      </rPr>
      <t>2</t>
    </r>
    <r>
      <rPr>
        <sz val="12"/>
        <color theme="1"/>
        <rFont val="Calibri"/>
        <family val="2"/>
      </rPr>
      <t>, but not after the cultures began accumulating overpressure due to H</t>
    </r>
    <r>
      <rPr>
        <vertAlign val="subscript"/>
        <sz val="12"/>
        <color theme="1"/>
        <rFont val="Calibri"/>
        <family val="2"/>
      </rPr>
      <t>2</t>
    </r>
    <r>
      <rPr>
        <sz val="12"/>
        <color theme="1"/>
        <rFont val="Calibri"/>
        <family val="2"/>
      </rPr>
      <t xml:space="preserve"> production. For these samples only, headspace was stored in evacuated exetainers before CH</t>
    </r>
    <r>
      <rPr>
        <vertAlign val="subscript"/>
        <sz val="12"/>
        <color theme="1"/>
        <rFont val="Calibri"/>
        <family val="2"/>
      </rPr>
      <t>4</t>
    </r>
    <r>
      <rPr>
        <sz val="12"/>
        <color theme="1"/>
        <rFont val="Calibri"/>
        <family val="2"/>
      </rPr>
      <t xml:space="preserve"> concentration measurements (for all other samples it was measured directly). The data is corrected to account for CH</t>
    </r>
    <r>
      <rPr>
        <vertAlign val="subscript"/>
        <sz val="12"/>
        <color theme="1"/>
        <rFont val="Calibri"/>
        <family val="2"/>
      </rPr>
      <t>4</t>
    </r>
    <r>
      <rPr>
        <sz val="12"/>
        <color theme="1"/>
        <rFont val="Calibri"/>
        <family val="2"/>
      </rPr>
      <t xml:space="preserve"> previously subsampled but not for the buildup of overpressure. Dissolved CH</t>
    </r>
    <r>
      <rPr>
        <vertAlign val="subscript"/>
        <sz val="12"/>
        <color theme="1"/>
        <rFont val="Calibri"/>
        <family val="2"/>
      </rPr>
      <t>4</t>
    </r>
    <r>
      <rPr>
        <sz val="12"/>
        <color theme="1"/>
        <rFont val="Calibri"/>
        <family val="2"/>
      </rPr>
      <t xml:space="preserve"> is not included. </t>
    </r>
  </si>
  <si>
    <t>note that this is a rough estimate of overpressure based on plunger movement in a locked plastic syringe after removing a subsample of headspace</t>
  </si>
  <si>
    <r>
      <t>the glove bag generally has 2-3% H</t>
    </r>
    <r>
      <rPr>
        <i/>
        <vertAlign val="subscript"/>
        <sz val="12"/>
        <color theme="1"/>
        <rFont val="Calibri"/>
        <family val="2"/>
      </rPr>
      <t>2</t>
    </r>
    <r>
      <rPr>
        <i/>
        <sz val="12"/>
        <color theme="1"/>
        <rFont val="Calibri"/>
        <family val="2"/>
      </rPr>
      <t xml:space="preserve"> in the headspace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</si>
</sst>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
    <numFmt numFmtId="166" formatCode="##0.00"/>
    <numFmt numFmtId="167" formatCode="0.0000"/>
  </numFmts>
  <fonts count="47">
    <font>
      <sz val="12"/>
      <color theme="1"/>
      <name val="Calibri"/>
      <family val="2"/>
      <scheme val="minor"/>
    </font>
    <font>
      <b/>
      <sz val="11"/>
      <color theme="3"/>
      <name val="Calibri"/>
      <family val="2"/>
      <scheme val="minor"/>
    </font>
    <font>
      <b/>
      <sz val="12"/>
      <color theme="1"/>
      <name val="Calibri"/>
      <family val="2"/>
      <scheme val="minor"/>
    </font>
    <font>
      <b/>
      <sz val="16"/>
      <color theme="1"/>
      <name val="Calibri"/>
      <family val="2"/>
      <scheme val="minor"/>
    </font>
    <font>
      <b/>
      <vertAlign val="subscript"/>
      <sz val="16"/>
      <color theme="1"/>
      <name val="Calibri (Body)"/>
    </font>
    <font>
      <b/>
      <sz val="12"/>
      <color theme="1"/>
      <name val="Calibri"/>
      <family val="2"/>
    </font>
    <font>
      <sz val="12"/>
      <color theme="1"/>
      <name val="Calibri"/>
      <family val="2"/>
    </font>
    <font>
      <sz val="8"/>
      <name val="Calibri"/>
      <family val="2"/>
      <scheme val="minor"/>
    </font>
    <font>
      <i/>
      <sz val="12"/>
      <color theme="1"/>
      <name val="Calibri"/>
      <family val="2"/>
    </font>
    <font>
      <b/>
      <sz val="12"/>
      <name val="Calibri"/>
      <family val="2"/>
    </font>
    <font>
      <b/>
      <vertAlign val="superscript"/>
      <sz val="12"/>
      <name val="Calibri"/>
      <family val="2"/>
    </font>
    <font>
      <b/>
      <vertAlign val="subscript"/>
      <sz val="12"/>
      <name val="Calibri"/>
      <family val="2"/>
    </font>
    <font>
      <sz val="12"/>
      <name val="Calibri"/>
      <family val="2"/>
    </font>
    <font>
      <sz val="12"/>
      <name val="Calibri"/>
      <family val="2"/>
      <scheme val="minor"/>
    </font>
    <font>
      <sz val="11"/>
      <color theme="1"/>
      <name val="Calibri"/>
      <family val="2"/>
      <scheme val="minor"/>
    </font>
    <font>
      <b/>
      <u/>
      <sz val="11"/>
      <color theme="1"/>
      <name val="Calibri"/>
      <family val="2"/>
      <scheme val="minor"/>
    </font>
    <font>
      <sz val="10"/>
      <name val="Calibri"/>
      <family val="2"/>
    </font>
    <font>
      <b/>
      <sz val="10"/>
      <name val="Arial"/>
      <family val="2"/>
    </font>
    <font>
      <b/>
      <vertAlign val="superscript"/>
      <sz val="10"/>
      <name val="Arial"/>
      <family val="2"/>
    </font>
    <font>
      <b/>
      <vertAlign val="subscript"/>
      <sz val="10"/>
      <name val="Arial"/>
      <family val="2"/>
    </font>
    <font>
      <sz val="10"/>
      <name val="Arial"/>
      <family val="2"/>
    </font>
    <font>
      <b/>
      <sz val="10"/>
      <name val="Symbol"/>
      <family val="1"/>
      <charset val="2"/>
    </font>
    <font>
      <b/>
      <sz val="10"/>
      <name val="Arial"/>
      <family val="1"/>
      <charset val="2"/>
    </font>
    <font>
      <i/>
      <sz val="12"/>
      <color theme="1"/>
      <name val="Calibri"/>
      <family val="2"/>
      <scheme val="minor"/>
    </font>
    <font>
      <sz val="10"/>
      <color theme="1"/>
      <name val="Arial"/>
      <family val="2"/>
    </font>
    <font>
      <b/>
      <u/>
      <sz val="12"/>
      <color theme="1"/>
      <name val="Calibri"/>
      <family val="2"/>
    </font>
    <font>
      <b/>
      <u/>
      <sz val="12"/>
      <color theme="1"/>
      <name val="Calibri"/>
      <family val="2"/>
      <scheme val="minor"/>
    </font>
    <font>
      <i/>
      <u/>
      <sz val="11"/>
      <color theme="1"/>
      <name val="Calibri"/>
      <family val="2"/>
      <scheme val="minor"/>
    </font>
    <font>
      <i/>
      <sz val="11"/>
      <color theme="1"/>
      <name val="Calibri"/>
      <family val="2"/>
      <scheme val="minor"/>
    </font>
    <font>
      <b/>
      <sz val="11"/>
      <color theme="1"/>
      <name val="Calibri"/>
      <family val="2"/>
      <scheme val="minor"/>
    </font>
    <font>
      <sz val="11"/>
      <name val="Calibri"/>
      <family val="2"/>
      <scheme val="minor"/>
    </font>
    <font>
      <sz val="12"/>
      <color rgb="FFFF0000"/>
      <name val="Calibri"/>
      <family val="2"/>
      <scheme val="minor"/>
    </font>
    <font>
      <vertAlign val="superscript"/>
      <sz val="12"/>
      <color theme="1"/>
      <name val="Calibri (Body)"/>
    </font>
    <font>
      <vertAlign val="subscript"/>
      <sz val="12"/>
      <color theme="1"/>
      <name val="Calibri (Body)"/>
    </font>
    <font>
      <sz val="12"/>
      <color theme="1"/>
      <name val="Calibri (Body)"/>
    </font>
    <font>
      <b/>
      <vertAlign val="superscript"/>
      <sz val="16"/>
      <color theme="1"/>
      <name val="Calibri (Body)"/>
    </font>
    <font>
      <sz val="10"/>
      <color theme="1"/>
      <name val="Calibri"/>
      <family val="2"/>
    </font>
    <font>
      <b/>
      <u/>
      <sz val="12"/>
      <name val="Calibri"/>
      <family val="2"/>
    </font>
    <font>
      <b/>
      <sz val="16"/>
      <color theme="1"/>
      <name val="Calibri (Body)"/>
    </font>
    <font>
      <b/>
      <u/>
      <vertAlign val="subscript"/>
      <sz val="12"/>
      <color theme="1"/>
      <name val="Calibri"/>
      <family val="2"/>
    </font>
    <font>
      <b/>
      <vertAlign val="subscript"/>
      <sz val="12"/>
      <color theme="1"/>
      <name val="Calibri"/>
      <family val="2"/>
    </font>
    <font>
      <b/>
      <vertAlign val="subscript"/>
      <sz val="11"/>
      <color theme="1"/>
      <name val="Calibri (Body)"/>
    </font>
    <font>
      <vertAlign val="subscript"/>
      <sz val="12"/>
      <color theme="1"/>
      <name val="Calibri"/>
      <family val="2"/>
    </font>
    <font>
      <b/>
      <sz val="16"/>
      <color theme="1"/>
      <name val="Calibri"/>
      <family val="2"/>
    </font>
    <font>
      <b/>
      <vertAlign val="superscript"/>
      <sz val="16"/>
      <color theme="1"/>
      <name val="Calibri"/>
      <family val="2"/>
    </font>
    <font>
      <b/>
      <vertAlign val="subscript"/>
      <sz val="16"/>
      <color theme="1"/>
      <name val="Calibri"/>
      <family val="2"/>
    </font>
    <font>
      <i/>
      <vertAlign val="subscript"/>
      <sz val="12"/>
      <color theme="1"/>
      <name val="Calibri"/>
      <family val="2"/>
    </font>
  </fonts>
  <fills count="9">
    <fill>
      <patternFill patternType="none"/>
    </fill>
    <fill>
      <patternFill patternType="gray125"/>
    </fill>
    <fill>
      <patternFill patternType="solid">
        <fgColor rgb="FFFFD57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D6EF"/>
        <bgColor indexed="64"/>
      </patternFill>
    </fill>
    <fill>
      <patternFill patternType="solid">
        <fgColor theme="9" tint="0.59999389629810485"/>
        <bgColor indexed="64"/>
      </patternFill>
    </fill>
    <fill>
      <patternFill patternType="solid">
        <fgColor rgb="FFFFD6F0"/>
        <bgColor indexed="64"/>
      </patternFill>
    </fill>
    <fill>
      <patternFill patternType="solid">
        <fgColor rgb="FFC6E0B4"/>
        <bgColor rgb="FF000000"/>
      </patternFill>
    </fill>
  </fills>
  <borders count="9">
    <border>
      <left/>
      <right/>
      <top/>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right/>
      <top style="thin">
        <color auto="1"/>
      </top>
      <bottom style="thin">
        <color auto="1"/>
      </bottom>
      <diagonal/>
    </border>
  </borders>
  <cellStyleXfs count="5">
    <xf numFmtId="0" fontId="0" fillId="0" borderId="0"/>
    <xf numFmtId="0" fontId="1" fillId="0" borderId="1" applyNumberFormat="0" applyAlignment="0" applyProtection="0"/>
    <xf numFmtId="0" fontId="14" fillId="0" borderId="0"/>
    <xf numFmtId="0" fontId="14" fillId="0" borderId="0"/>
    <xf numFmtId="0" fontId="1" fillId="0" borderId="1" applyNumberFormat="0" applyAlignment="0" applyProtection="0"/>
  </cellStyleXfs>
  <cellXfs count="333">
    <xf numFmtId="0" fontId="0" fillId="0" borderId="0" xfId="0"/>
    <xf numFmtId="0" fontId="3" fillId="0" borderId="0" xfId="0" applyFont="1"/>
    <xf numFmtId="0" fontId="6" fillId="0" borderId="2" xfId="0" applyFont="1" applyBorder="1"/>
    <xf numFmtId="0" fontId="6" fillId="0" borderId="2" xfId="0" applyFont="1" applyBorder="1" applyAlignment="1">
      <alignment horizontal="left"/>
    </xf>
    <xf numFmtId="0" fontId="0" fillId="0" borderId="2" xfId="0" applyBorder="1"/>
    <xf numFmtId="0" fontId="6" fillId="0" borderId="2" xfId="0" applyFont="1" applyFill="1" applyBorder="1"/>
    <xf numFmtId="0" fontId="6" fillId="0" borderId="0" xfId="0" applyFont="1"/>
    <xf numFmtId="0" fontId="6" fillId="0" borderId="2" xfId="0" applyFont="1" applyBorder="1" applyAlignment="1">
      <alignment horizontal="center"/>
    </xf>
    <xf numFmtId="0" fontId="12" fillId="0" borderId="2" xfId="0" applyFont="1" applyBorder="1" applyAlignment="1">
      <alignment horizontal="left"/>
    </xf>
    <xf numFmtId="0" fontId="6" fillId="4" borderId="2" xfId="0" applyFont="1" applyFill="1" applyBorder="1"/>
    <xf numFmtId="0" fontId="6" fillId="0" borderId="5" xfId="0" applyFont="1" applyBorder="1"/>
    <xf numFmtId="2" fontId="6" fillId="0" borderId="2" xfId="0" applyNumberFormat="1" applyFont="1" applyBorder="1"/>
    <xf numFmtId="0" fontId="6" fillId="0" borderId="0" xfId="0" applyFont="1" applyBorder="1"/>
    <xf numFmtId="0" fontId="0" fillId="0" borderId="0" xfId="0" applyBorder="1"/>
    <xf numFmtId="0" fontId="0" fillId="0" borderId="0" xfId="0" applyFill="1" applyBorder="1"/>
    <xf numFmtId="0" fontId="6" fillId="0" borderId="0" xfId="0" applyFont="1" applyFill="1" applyBorder="1" applyAlignment="1">
      <alignment horizontal="left"/>
    </xf>
    <xf numFmtId="0" fontId="6" fillId="0" borderId="0" xfId="0" applyFont="1" applyFill="1" applyBorder="1"/>
    <xf numFmtId="0" fontId="6" fillId="0" borderId="0" xfId="0" applyFont="1" applyFill="1"/>
    <xf numFmtId="0" fontId="0" fillId="0" borderId="2" xfId="0" applyFill="1" applyBorder="1"/>
    <xf numFmtId="0" fontId="6" fillId="0" borderId="2" xfId="0" applyFont="1" applyFill="1" applyBorder="1" applyAlignment="1">
      <alignment horizontal="left"/>
    </xf>
    <xf numFmtId="0" fontId="20" fillId="0" borderId="2" xfId="0" applyFont="1" applyBorder="1" applyAlignment="1">
      <alignment horizontal="left"/>
    </xf>
    <xf numFmtId="0" fontId="0" fillId="0" borderId="2" xfId="0" applyBorder="1" applyAlignment="1">
      <alignment horizontal="left"/>
    </xf>
    <xf numFmtId="165" fontId="17" fillId="0" borderId="2" xfId="0" applyNumberFormat="1" applyFont="1" applyBorder="1" applyAlignment="1">
      <alignment horizontal="center"/>
    </xf>
    <xf numFmtId="0" fontId="17" fillId="0" borderId="2" xfId="0" applyFont="1" applyBorder="1" applyAlignment="1">
      <alignment horizontal="left"/>
    </xf>
    <xf numFmtId="165" fontId="20" fillId="0" borderId="2" xfId="0" applyNumberFormat="1" applyFont="1" applyBorder="1" applyAlignment="1">
      <alignment horizontal="center"/>
    </xf>
    <xf numFmtId="0" fontId="0" fillId="0" borderId="2" xfId="0" applyFill="1" applyBorder="1" applyAlignment="1">
      <alignment horizontal="center"/>
    </xf>
    <xf numFmtId="165" fontId="0" fillId="0" borderId="0" xfId="0" applyNumberFormat="1" applyBorder="1"/>
    <xf numFmtId="1" fontId="20" fillId="0" borderId="2" xfId="0" applyNumberFormat="1" applyFont="1" applyBorder="1" applyAlignment="1">
      <alignment horizontal="left"/>
    </xf>
    <xf numFmtId="1" fontId="20" fillId="3" borderId="2" xfId="0" applyNumberFormat="1" applyFont="1" applyFill="1" applyBorder="1" applyAlignment="1">
      <alignment horizontal="left"/>
    </xf>
    <xf numFmtId="165" fontId="20" fillId="3" borderId="2" xfId="0" applyNumberFormat="1" applyFont="1" applyFill="1" applyBorder="1" applyAlignment="1">
      <alignment horizontal="center"/>
    </xf>
    <xf numFmtId="165" fontId="2" fillId="0" borderId="0" xfId="0" applyNumberFormat="1" applyFont="1" applyBorder="1"/>
    <xf numFmtId="165" fontId="22" fillId="6" borderId="2" xfId="0" applyNumberFormat="1" applyFont="1" applyFill="1" applyBorder="1" applyAlignment="1">
      <alignment horizontal="center"/>
    </xf>
    <xf numFmtId="165" fontId="0" fillId="6" borderId="2" xfId="0" applyNumberFormat="1" applyFill="1" applyBorder="1" applyAlignment="1">
      <alignment horizontal="center"/>
    </xf>
    <xf numFmtId="0" fontId="0" fillId="0" borderId="0" xfId="0" applyAlignment="1">
      <alignment vertical="top" wrapText="1"/>
    </xf>
    <xf numFmtId="0" fontId="23" fillId="0" borderId="0" xfId="0" applyFont="1" applyAlignment="1">
      <alignment horizontal="center"/>
    </xf>
    <xf numFmtId="165" fontId="20" fillId="0" borderId="2" xfId="0" applyNumberFormat="1" applyFont="1" applyFill="1" applyBorder="1" applyAlignment="1">
      <alignment horizontal="center"/>
    </xf>
    <xf numFmtId="165" fontId="0" fillId="0" borderId="2" xfId="0" applyNumberFormat="1" applyFill="1" applyBorder="1" applyAlignment="1">
      <alignment horizontal="center"/>
    </xf>
    <xf numFmtId="0" fontId="0" fillId="3" borderId="2" xfId="0" applyFill="1" applyBorder="1" applyAlignment="1">
      <alignment horizontal="left"/>
    </xf>
    <xf numFmtId="0" fontId="2" fillId="0" borderId="2" xfId="0" applyFont="1" applyBorder="1" applyAlignment="1">
      <alignment horizontal="left"/>
    </xf>
    <xf numFmtId="14" fontId="0" fillId="0" borderId="2" xfId="0" applyNumberFormat="1" applyBorder="1" applyAlignment="1">
      <alignment horizontal="left"/>
    </xf>
    <xf numFmtId="14" fontId="0" fillId="3" borderId="2" xfId="0" applyNumberFormat="1" applyFill="1" applyBorder="1" applyAlignment="1">
      <alignment horizontal="left"/>
    </xf>
    <xf numFmtId="0" fontId="0" fillId="0" borderId="2" xfId="0" applyFill="1" applyBorder="1" applyAlignment="1">
      <alignment horizontal="left"/>
    </xf>
    <xf numFmtId="0" fontId="0" fillId="0" borderId="0" xfId="0" applyFill="1"/>
    <xf numFmtId="2" fontId="9" fillId="5" borderId="2" xfId="0" applyNumberFormat="1" applyFont="1" applyFill="1" applyBorder="1" applyAlignment="1">
      <alignment horizontal="center" vertical="center"/>
    </xf>
    <xf numFmtId="0" fontId="0" fillId="0" borderId="0" xfId="0" applyBorder="1" applyAlignment="1">
      <alignment horizontal="left"/>
    </xf>
    <xf numFmtId="14" fontId="0" fillId="0" borderId="0" xfId="0" applyNumberFormat="1" applyBorder="1" applyAlignment="1">
      <alignment horizontal="left"/>
    </xf>
    <xf numFmtId="0" fontId="0" fillId="0" borderId="0" xfId="0" applyFill="1" applyBorder="1" applyAlignment="1">
      <alignment horizontal="left"/>
    </xf>
    <xf numFmtId="0" fontId="2" fillId="0" borderId="0" xfId="0" applyFont="1" applyFill="1" applyBorder="1" applyAlignment="1">
      <alignment horizontal="left"/>
    </xf>
    <xf numFmtId="165" fontId="22" fillId="0" borderId="0" xfId="0" applyNumberFormat="1" applyFont="1" applyFill="1" applyBorder="1" applyAlignment="1">
      <alignment horizontal="center"/>
    </xf>
    <xf numFmtId="14" fontId="0" fillId="0" borderId="0" xfId="0" applyNumberFormat="1" applyFill="1" applyBorder="1" applyAlignment="1">
      <alignment horizontal="left"/>
    </xf>
    <xf numFmtId="165" fontId="0" fillId="0" borderId="0" xfId="0" applyNumberFormat="1" applyFill="1" applyBorder="1"/>
    <xf numFmtId="0" fontId="6" fillId="0" borderId="0" xfId="0" applyFont="1" applyAlignment="1">
      <alignment horizontal="center"/>
    </xf>
    <xf numFmtId="0" fontId="5" fillId="0" borderId="3" xfId="0" applyFont="1" applyBorder="1" applyAlignment="1">
      <alignment horizontal="left"/>
    </xf>
    <xf numFmtId="14" fontId="6" fillId="0" borderId="2" xfId="0" applyNumberFormat="1" applyFont="1" applyBorder="1" applyAlignment="1">
      <alignment horizontal="left"/>
    </xf>
    <xf numFmtId="14" fontId="6" fillId="0" borderId="2" xfId="0" applyNumberFormat="1" applyFont="1" applyFill="1" applyBorder="1" applyAlignment="1">
      <alignment horizontal="left"/>
    </xf>
    <xf numFmtId="0" fontId="6" fillId="0" borderId="2" xfId="0" applyFont="1" applyFill="1" applyBorder="1" applyAlignment="1" applyProtection="1">
      <alignment horizontal="left"/>
      <protection locked="0"/>
    </xf>
    <xf numFmtId="0" fontId="6" fillId="0" borderId="7" xfId="0" applyFont="1" applyBorder="1" applyAlignment="1"/>
    <xf numFmtId="0" fontId="6" fillId="0" borderId="0" xfId="0" applyFont="1" applyBorder="1" applyAlignment="1"/>
    <xf numFmtId="0" fontId="6" fillId="0" borderId="0" xfId="0" applyFont="1" applyFill="1" applyBorder="1" applyAlignment="1"/>
    <xf numFmtId="0" fontId="6" fillId="0" borderId="0" xfId="0" applyFont="1" applyAlignment="1"/>
    <xf numFmtId="0" fontId="9" fillId="0" borderId="3" xfId="0" applyFont="1" applyBorder="1" applyAlignment="1">
      <alignment horizontal="left"/>
    </xf>
    <xf numFmtId="2" fontId="9" fillId="0" borderId="2" xfId="0" applyNumberFormat="1" applyFont="1" applyBorder="1" applyAlignment="1">
      <alignment horizontal="center"/>
    </xf>
    <xf numFmtId="2" fontId="12" fillId="0" borderId="2" xfId="0" applyNumberFormat="1" applyFont="1" applyBorder="1" applyAlignment="1">
      <alignment horizontal="center"/>
    </xf>
    <xf numFmtId="0" fontId="12" fillId="0" borderId="2" xfId="0" applyFont="1" applyFill="1" applyBorder="1" applyAlignment="1">
      <alignment horizontal="left"/>
    </xf>
    <xf numFmtId="2" fontId="12" fillId="0" borderId="2" xfId="0" applyNumberFormat="1" applyFont="1" applyFill="1" applyBorder="1" applyAlignment="1">
      <alignment horizontal="center"/>
    </xf>
    <xf numFmtId="1" fontId="12" fillId="0" borderId="2" xfId="0" applyNumberFormat="1" applyFont="1" applyBorder="1" applyAlignment="1">
      <alignment horizontal="left"/>
    </xf>
    <xf numFmtId="2" fontId="12" fillId="4" borderId="2" xfId="0" applyNumberFormat="1" applyFont="1" applyFill="1" applyBorder="1" applyAlignment="1">
      <alignment horizontal="center"/>
    </xf>
    <xf numFmtId="2" fontId="9" fillId="0" borderId="2" xfId="0" applyNumberFormat="1" applyFont="1" applyBorder="1" applyAlignment="1">
      <alignment horizontal="center" vertical="center"/>
    </xf>
    <xf numFmtId="165" fontId="9" fillId="0" borderId="2" xfId="0" applyNumberFormat="1" applyFont="1" applyBorder="1" applyAlignment="1">
      <alignment horizontal="center" vertical="center"/>
    </xf>
    <xf numFmtId="2" fontId="12" fillId="0" borderId="2" xfId="0" applyNumberFormat="1" applyFont="1" applyBorder="1" applyAlignment="1">
      <alignment horizontal="center" vertical="center"/>
    </xf>
    <xf numFmtId="165" fontId="12" fillId="0" borderId="2" xfId="0" applyNumberFormat="1" applyFont="1" applyBorder="1" applyAlignment="1">
      <alignment horizontal="center" vertical="center"/>
    </xf>
    <xf numFmtId="2" fontId="12" fillId="0" borderId="2" xfId="0" applyNumberFormat="1" applyFont="1" applyFill="1" applyBorder="1" applyAlignment="1">
      <alignment horizontal="center" vertical="center"/>
    </xf>
    <xf numFmtId="165" fontId="12" fillId="0" borderId="2" xfId="0" applyNumberFormat="1" applyFont="1" applyFill="1" applyBorder="1" applyAlignment="1">
      <alignment horizontal="center" vertical="center"/>
    </xf>
    <xf numFmtId="0" fontId="25" fillId="0" borderId="0" xfId="0" applyFont="1"/>
    <xf numFmtId="0" fontId="6" fillId="0" borderId="2" xfId="0" applyFont="1" applyBorder="1" applyAlignment="1">
      <alignment horizontal="center" vertical="center"/>
    </xf>
    <xf numFmtId="49" fontId="6" fillId="0" borderId="0" xfId="0" applyNumberFormat="1" applyFont="1" applyFill="1" applyBorder="1" applyAlignment="1"/>
    <xf numFmtId="1" fontId="12" fillId="0" borderId="2" xfId="0" applyNumberFormat="1" applyFont="1" applyBorder="1" applyAlignment="1">
      <alignment horizontal="center"/>
    </xf>
    <xf numFmtId="0" fontId="25" fillId="0" borderId="0" xfId="0" applyFont="1" applyAlignment="1"/>
    <xf numFmtId="0" fontId="5" fillId="0" borderId="2" xfId="0" applyFont="1" applyBorder="1" applyAlignment="1">
      <alignment horizontal="center"/>
    </xf>
    <xf numFmtId="0" fontId="9" fillId="0" borderId="2" xfId="0" applyFont="1" applyBorder="1" applyAlignment="1">
      <alignment horizontal="center"/>
    </xf>
    <xf numFmtId="1" fontId="9" fillId="0" borderId="2" xfId="0" applyNumberFormat="1" applyFont="1" applyBorder="1" applyAlignment="1">
      <alignment horizontal="center"/>
    </xf>
    <xf numFmtId="14" fontId="6" fillId="0" borderId="2" xfId="0" applyNumberFormat="1" applyFont="1" applyBorder="1" applyAlignment="1">
      <alignment horizontal="center"/>
    </xf>
    <xf numFmtId="0" fontId="12" fillId="0" borderId="2" xfId="0" applyFont="1" applyBorder="1" applyAlignment="1">
      <alignment horizontal="center"/>
    </xf>
    <xf numFmtId="0" fontId="6" fillId="0" borderId="2" xfId="0" applyFont="1" applyFill="1" applyBorder="1" applyAlignment="1">
      <alignment horizontal="center"/>
    </xf>
    <xf numFmtId="14" fontId="6" fillId="0" borderId="2" xfId="0" applyNumberFormat="1" applyFont="1" applyFill="1" applyBorder="1" applyAlignment="1">
      <alignment horizontal="center"/>
    </xf>
    <xf numFmtId="0" fontId="6" fillId="0" borderId="2" xfId="0" applyFont="1" applyFill="1" applyBorder="1" applyAlignment="1" applyProtection="1">
      <alignment horizontal="center"/>
      <protection locked="0"/>
    </xf>
    <xf numFmtId="0" fontId="5" fillId="0" borderId="2" xfId="0" applyFont="1" applyBorder="1" applyAlignment="1">
      <alignment horizontal="left" vertical="center"/>
    </xf>
    <xf numFmtId="0" fontId="6" fillId="0" borderId="2" xfId="0" applyFont="1" applyBorder="1" applyAlignment="1">
      <alignment horizontal="left" vertical="center"/>
    </xf>
    <xf numFmtId="0" fontId="6" fillId="0" borderId="2" xfId="0" applyFont="1" applyFill="1" applyBorder="1" applyAlignment="1">
      <alignment horizontal="left" vertical="center"/>
    </xf>
    <xf numFmtId="0" fontId="6" fillId="0" borderId="3" xfId="0" applyFont="1" applyBorder="1" applyAlignment="1">
      <alignment horizontal="left" vertical="center"/>
    </xf>
    <xf numFmtId="0" fontId="6" fillId="4" borderId="2" xfId="0" applyFont="1" applyFill="1" applyBorder="1" applyAlignment="1">
      <alignment horizontal="left" vertical="center"/>
    </xf>
    <xf numFmtId="0" fontId="6" fillId="0" borderId="0" xfId="0" applyFont="1" applyFill="1" applyBorder="1" applyAlignment="1">
      <alignment horizontal="left" vertical="center"/>
    </xf>
    <xf numFmtId="0" fontId="6" fillId="0" borderId="0" xfId="0" applyFont="1" applyBorder="1" applyAlignment="1">
      <alignment horizontal="left" vertical="center"/>
    </xf>
    <xf numFmtId="164" fontId="0" fillId="0" borderId="2" xfId="0" applyNumberFormat="1" applyFill="1" applyBorder="1" applyAlignment="1">
      <alignment horizontal="center"/>
    </xf>
    <xf numFmtId="2" fontId="9" fillId="0" borderId="0" xfId="0" applyNumberFormat="1" applyFont="1" applyFill="1" applyBorder="1" applyAlignment="1">
      <alignment horizontal="center" vertical="center"/>
    </xf>
    <xf numFmtId="0" fontId="26" fillId="0" borderId="0" xfId="0" applyFont="1"/>
    <xf numFmtId="167" fontId="0" fillId="0" borderId="0" xfId="0" applyNumberFormat="1"/>
    <xf numFmtId="0" fontId="6" fillId="0" borderId="0" xfId="0" applyFont="1" applyFill="1" applyBorder="1" applyAlignment="1" applyProtection="1">
      <alignment horizontal="left"/>
      <protection locked="0"/>
    </xf>
    <xf numFmtId="0" fontId="0" fillId="0" borderId="0" xfId="0" applyFill="1" applyBorder="1" applyProtection="1">
      <protection locked="0"/>
    </xf>
    <xf numFmtId="165" fontId="20" fillId="0" borderId="0" xfId="0" applyNumberFormat="1" applyFont="1" applyBorder="1" applyAlignment="1">
      <alignment horizontal="center"/>
    </xf>
    <xf numFmtId="165" fontId="0" fillId="0" borderId="0" xfId="0" applyNumberFormat="1" applyBorder="1" applyAlignment="1">
      <alignment horizontal="center"/>
    </xf>
    <xf numFmtId="1" fontId="8" fillId="0" borderId="0" xfId="0" applyNumberFormat="1" applyFont="1" applyAlignment="1">
      <alignment horizontal="center" vertical="center"/>
    </xf>
    <xf numFmtId="0" fontId="12" fillId="0" borderId="2" xfId="0" applyFont="1" applyBorder="1"/>
    <xf numFmtId="2" fontId="12" fillId="3" borderId="2" xfId="0" applyNumberFormat="1" applyFont="1" applyFill="1" applyBorder="1" applyAlignment="1">
      <alignment horizontal="center" vertical="center"/>
    </xf>
    <xf numFmtId="165" fontId="12" fillId="5" borderId="2" xfId="0" applyNumberFormat="1" applyFont="1" applyFill="1" applyBorder="1" applyAlignment="1">
      <alignment horizontal="center" vertical="center"/>
    </xf>
    <xf numFmtId="0" fontId="12" fillId="0" borderId="0" xfId="0" applyFont="1"/>
    <xf numFmtId="0" fontId="26" fillId="0" borderId="0" xfId="0" applyFont="1" applyFill="1"/>
    <xf numFmtId="0" fontId="6" fillId="7" borderId="2" xfId="0" applyFont="1" applyFill="1" applyBorder="1" applyAlignment="1">
      <alignment horizontal="center" vertical="center"/>
    </xf>
    <xf numFmtId="1" fontId="6" fillId="7" borderId="2" xfId="0" applyNumberFormat="1" applyFont="1" applyFill="1" applyBorder="1" applyAlignment="1">
      <alignment horizontal="center" vertical="center"/>
    </xf>
    <xf numFmtId="2" fontId="12" fillId="0" borderId="0"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xf>
    <xf numFmtId="2" fontId="6" fillId="0" borderId="0" xfId="0" applyNumberFormat="1" applyFont="1" applyFill="1"/>
    <xf numFmtId="0" fontId="15" fillId="0" borderId="0" xfId="2" applyFont="1"/>
    <xf numFmtId="0" fontId="14" fillId="0" borderId="0" xfId="2"/>
    <xf numFmtId="0" fontId="28" fillId="0" borderId="0" xfId="2" applyFont="1"/>
    <xf numFmtId="0" fontId="29" fillId="0" borderId="2" xfId="2" applyFont="1" applyBorder="1"/>
    <xf numFmtId="0" fontId="14" fillId="0" borderId="2" xfId="2" applyBorder="1"/>
    <xf numFmtId="1" fontId="14" fillId="0" borderId="2" xfId="2" applyNumberFormat="1" applyBorder="1"/>
    <xf numFmtId="43" fontId="14" fillId="0" borderId="2" xfId="2" applyNumberFormat="1" applyBorder="1"/>
    <xf numFmtId="11" fontId="14" fillId="0" borderId="2" xfId="2" applyNumberFormat="1" applyBorder="1"/>
    <xf numFmtId="2" fontId="14" fillId="0" borderId="5" xfId="2" applyNumberFormat="1" applyBorder="1"/>
    <xf numFmtId="2" fontId="14" fillId="0" borderId="2" xfId="2" applyNumberFormat="1" applyBorder="1"/>
    <xf numFmtId="164" fontId="14" fillId="0" borderId="2" xfId="2" applyNumberFormat="1" applyBorder="1"/>
    <xf numFmtId="1" fontId="14" fillId="0" borderId="6" xfId="2" applyNumberFormat="1" applyBorder="1"/>
    <xf numFmtId="43" fontId="14" fillId="0" borderId="0" xfId="2" applyNumberFormat="1"/>
    <xf numFmtId="43" fontId="30" fillId="0" borderId="0" xfId="2" applyNumberFormat="1" applyFont="1"/>
    <xf numFmtId="0" fontId="29" fillId="0" borderId="2" xfId="2" applyFont="1" applyBorder="1" applyAlignment="1">
      <alignment horizontal="center"/>
    </xf>
    <xf numFmtId="0" fontId="14" fillId="0" borderId="0" xfId="2" applyFill="1"/>
    <xf numFmtId="0" fontId="27" fillId="0" borderId="0" xfId="2" applyFont="1" applyFill="1"/>
    <xf numFmtId="0" fontId="14" fillId="0" borderId="0" xfId="2" applyBorder="1"/>
    <xf numFmtId="0" fontId="14" fillId="0" borderId="0" xfId="2" applyBorder="1" applyAlignment="1">
      <alignment horizontal="center"/>
    </xf>
    <xf numFmtId="1" fontId="14" fillId="0" borderId="0" xfId="2" applyNumberFormat="1" applyBorder="1" applyAlignment="1">
      <alignment horizontal="center"/>
    </xf>
    <xf numFmtId="2" fontId="14" fillId="0" borderId="0" xfId="2" applyNumberFormat="1" applyBorder="1"/>
    <xf numFmtId="0" fontId="29" fillId="0" borderId="2" xfId="2" applyFont="1" applyFill="1" applyBorder="1"/>
    <xf numFmtId="2" fontId="14" fillId="0" borderId="5" xfId="2" applyNumberFormat="1" applyFill="1" applyBorder="1"/>
    <xf numFmtId="0" fontId="29" fillId="0" borderId="2" xfId="2" applyFont="1" applyFill="1" applyBorder="1" applyAlignment="1">
      <alignment horizontal="center"/>
    </xf>
    <xf numFmtId="0" fontId="14" fillId="0" borderId="2" xfId="2" applyFill="1" applyBorder="1"/>
    <xf numFmtId="1" fontId="14" fillId="0" borderId="2" xfId="2" applyNumberFormat="1" applyFill="1" applyBorder="1"/>
    <xf numFmtId="11" fontId="14" fillId="0" borderId="5" xfId="2" applyNumberFormat="1" applyFill="1" applyBorder="1"/>
    <xf numFmtId="2" fontId="14" fillId="0" borderId="2" xfId="2" applyNumberFormat="1" applyFill="1" applyBorder="1"/>
    <xf numFmtId="164" fontId="14" fillId="0" borderId="2" xfId="2" applyNumberFormat="1" applyFill="1" applyBorder="1"/>
    <xf numFmtId="1" fontId="14" fillId="0" borderId="6" xfId="2" applyNumberFormat="1" applyFill="1" applyBorder="1"/>
    <xf numFmtId="11" fontId="14" fillId="0" borderId="2" xfId="2" applyNumberFormat="1" applyFill="1" applyBorder="1"/>
    <xf numFmtId="2" fontId="12" fillId="3" borderId="5" xfId="0" applyNumberFormat="1" applyFont="1" applyFill="1" applyBorder="1" applyAlignment="1">
      <alignment horizontal="center" vertical="center"/>
    </xf>
    <xf numFmtId="2" fontId="9" fillId="6" borderId="2" xfId="0" applyNumberFormat="1" applyFont="1" applyFill="1" applyBorder="1" applyAlignment="1">
      <alignment horizontal="center" vertical="center"/>
    </xf>
    <xf numFmtId="0" fontId="0" fillId="0" borderId="0" xfId="0" applyFont="1"/>
    <xf numFmtId="0" fontId="0" fillId="0" borderId="0" xfId="0" applyFont="1" applyAlignment="1">
      <alignment horizontal="left" vertical="center" wrapText="1"/>
    </xf>
    <xf numFmtId="0" fontId="5" fillId="0" borderId="2" xfId="0" applyFont="1" applyFill="1" applyBorder="1"/>
    <xf numFmtId="0" fontId="26" fillId="0" borderId="0" xfId="0" applyFont="1" applyAlignment="1">
      <alignment horizontal="left" vertical="center"/>
    </xf>
    <xf numFmtId="0" fontId="24" fillId="0" borderId="0" xfId="0" applyFont="1"/>
    <xf numFmtId="0" fontId="20" fillId="0" borderId="0" xfId="0" applyFont="1"/>
    <xf numFmtId="0" fontId="20" fillId="0" borderId="0" xfId="0" applyFont="1" applyAlignment="1">
      <alignment horizontal="right"/>
    </xf>
    <xf numFmtId="166" fontId="20" fillId="0" borderId="0" xfId="0" applyNumberFormat="1" applyFont="1"/>
    <xf numFmtId="0" fontId="36" fillId="0" borderId="0" xfId="0" applyFont="1"/>
    <xf numFmtId="165" fontId="16" fillId="0" borderId="2" xfId="0" applyNumberFormat="1" applyFont="1" applyBorder="1" applyAlignment="1">
      <alignment horizontal="center"/>
    </xf>
    <xf numFmtId="0" fontId="36" fillId="0" borderId="2" xfId="0" applyFont="1" applyBorder="1" applyAlignment="1">
      <alignment horizontal="center"/>
    </xf>
    <xf numFmtId="0" fontId="16" fillId="0" borderId="2" xfId="0" applyFont="1" applyBorder="1" applyAlignment="1">
      <alignment horizontal="center"/>
    </xf>
    <xf numFmtId="0" fontId="37" fillId="0" borderId="0" xfId="0" applyFont="1" applyFill="1" applyBorder="1"/>
    <xf numFmtId="165" fontId="0" fillId="0" borderId="2" xfId="0" applyNumberFormat="1" applyBorder="1"/>
    <xf numFmtId="0" fontId="0" fillId="3" borderId="2" xfId="0" applyFill="1" applyBorder="1"/>
    <xf numFmtId="0" fontId="6" fillId="0" borderId="0" xfId="0" applyFont="1" applyFill="1" applyAlignment="1">
      <alignment horizontal="right"/>
    </xf>
    <xf numFmtId="165" fontId="12" fillId="0" borderId="2" xfId="0" applyNumberFormat="1" applyFont="1" applyFill="1" applyBorder="1" applyAlignment="1">
      <alignment horizontal="center"/>
    </xf>
    <xf numFmtId="0" fontId="12" fillId="0" borderId="2" xfId="0" applyFont="1" applyFill="1" applyBorder="1" applyAlignment="1">
      <alignment horizontal="center"/>
    </xf>
    <xf numFmtId="0" fontId="13" fillId="0" borderId="2" xfId="0" applyFont="1" applyBorder="1" applyAlignment="1">
      <alignment horizontal="center"/>
    </xf>
    <xf numFmtId="0" fontId="3" fillId="0" borderId="6" xfId="0" applyFont="1" applyFill="1" applyBorder="1"/>
    <xf numFmtId="0" fontId="3" fillId="0" borderId="8" xfId="0" applyFont="1" applyFill="1" applyBorder="1"/>
    <xf numFmtId="0" fontId="0" fillId="0" borderId="8" xfId="0" applyFill="1" applyBorder="1"/>
    <xf numFmtId="0" fontId="0" fillId="0" borderId="5" xfId="0" applyFill="1" applyBorder="1"/>
    <xf numFmtId="0" fontId="0" fillId="0" borderId="0" xfId="0" applyFont="1" applyAlignment="1">
      <alignment vertical="center" wrapText="1"/>
    </xf>
    <xf numFmtId="0" fontId="0" fillId="0" borderId="0" xfId="0" applyFont="1" applyFill="1" applyAlignment="1">
      <alignment horizontal="left" vertical="center" wrapText="1"/>
    </xf>
    <xf numFmtId="0" fontId="0" fillId="0" borderId="0" xfId="0" applyFont="1" applyFill="1" applyAlignment="1">
      <alignment vertical="center" wrapText="1"/>
    </xf>
    <xf numFmtId="0" fontId="26" fillId="0" borderId="0" xfId="0" applyFont="1" applyFill="1" applyAlignment="1">
      <alignment horizontal="left" vertical="center"/>
    </xf>
    <xf numFmtId="165" fontId="12" fillId="0" borderId="2" xfId="0" applyNumberFormat="1" applyFont="1" applyBorder="1" applyAlignment="1">
      <alignment horizontal="center"/>
    </xf>
    <xf numFmtId="0" fontId="6" fillId="0" borderId="0" xfId="0" applyFont="1" applyAlignment="1">
      <alignment vertical="center" wrapText="1"/>
    </xf>
    <xf numFmtId="0" fontId="12" fillId="0" borderId="0" xfId="0" applyFont="1" applyBorder="1"/>
    <xf numFmtId="0" fontId="6" fillId="0" borderId="0" xfId="0" applyFont="1" applyBorder="1" applyAlignment="1">
      <alignment horizontal="left"/>
    </xf>
    <xf numFmtId="0" fontId="6" fillId="0" borderId="8" xfId="0" applyFont="1" applyFill="1" applyBorder="1"/>
    <xf numFmtId="0" fontId="6" fillId="0" borderId="5" xfId="0" applyFont="1" applyFill="1" applyBorder="1"/>
    <xf numFmtId="0" fontId="6" fillId="0" borderId="0" xfId="0" applyFont="1" applyFill="1" applyAlignment="1">
      <alignment vertical="center"/>
    </xf>
    <xf numFmtId="0" fontId="9" fillId="0" borderId="2" xfId="0" applyFont="1" applyBorder="1"/>
    <xf numFmtId="0" fontId="9" fillId="0" borderId="3" xfId="1" applyFont="1" applyFill="1" applyBorder="1" applyAlignment="1">
      <alignment horizontal="center"/>
    </xf>
    <xf numFmtId="2" fontId="12" fillId="0" borderId="2" xfId="2" applyNumberFormat="1" applyFont="1" applyFill="1" applyBorder="1" applyAlignment="1">
      <alignment horizontal="center"/>
    </xf>
    <xf numFmtId="0" fontId="12" fillId="0" borderId="0" xfId="0" applyFont="1" applyFill="1"/>
    <xf numFmtId="0" fontId="5" fillId="0" borderId="8" xfId="0" applyFont="1" applyFill="1" applyBorder="1"/>
    <xf numFmtId="0" fontId="12" fillId="0" borderId="2" xfId="2" applyFont="1" applyFill="1" applyBorder="1" applyAlignment="1">
      <alignment horizontal="center"/>
    </xf>
    <xf numFmtId="11" fontId="14" fillId="0" borderId="0" xfId="2" applyNumberFormat="1" applyBorder="1"/>
    <xf numFmtId="0" fontId="29" fillId="0" borderId="2" xfId="2" applyFont="1" applyBorder="1" applyAlignment="1">
      <alignment horizontal="center" vertical="center"/>
    </xf>
    <xf numFmtId="0" fontId="14" fillId="0" borderId="2" xfId="2" applyBorder="1" applyAlignment="1">
      <alignment horizontal="right" vertical="center"/>
    </xf>
    <xf numFmtId="164" fontId="14" fillId="0" borderId="2" xfId="2" applyNumberFormat="1" applyBorder="1" applyAlignment="1">
      <alignment horizontal="right" vertical="center"/>
    </xf>
    <xf numFmtId="43" fontId="14" fillId="0" borderId="2" xfId="2" applyNumberFormat="1" applyBorder="1" applyAlignment="1">
      <alignment horizontal="right" vertical="center"/>
    </xf>
    <xf numFmtId="165" fontId="14" fillId="0" borderId="2" xfId="2" applyNumberFormat="1" applyBorder="1" applyAlignment="1">
      <alignment horizontal="right" vertical="center"/>
    </xf>
    <xf numFmtId="43" fontId="28" fillId="0" borderId="2" xfId="2" applyNumberFormat="1" applyFont="1" applyBorder="1" applyAlignment="1">
      <alignment horizontal="right" vertical="center"/>
    </xf>
    <xf numFmtId="1" fontId="29" fillId="0" borderId="2" xfId="2" applyNumberFormat="1" applyFont="1" applyFill="1" applyBorder="1" applyAlignment="1">
      <alignment horizontal="center"/>
    </xf>
    <xf numFmtId="0" fontId="23" fillId="0" borderId="0" xfId="0" applyFont="1"/>
    <xf numFmtId="0" fontId="0" fillId="0" borderId="0" xfId="0" applyFill="1" applyAlignment="1">
      <alignment horizontal="left"/>
    </xf>
    <xf numFmtId="167" fontId="0" fillId="0" borderId="0" xfId="0" applyNumberFormat="1" applyFill="1"/>
    <xf numFmtId="0" fontId="5" fillId="0" borderId="2" xfId="0" applyFont="1" applyBorder="1"/>
    <xf numFmtId="165" fontId="6" fillId="0" borderId="2" xfId="0" applyNumberFormat="1" applyFont="1" applyBorder="1" applyAlignment="1">
      <alignment horizontal="center"/>
    </xf>
    <xf numFmtId="0" fontId="12" fillId="0" borderId="0" xfId="0" applyFont="1" applyAlignment="1">
      <alignment horizontal="center"/>
    </xf>
    <xf numFmtId="165" fontId="9" fillId="0" borderId="2" xfId="0" applyNumberFormat="1" applyFont="1" applyBorder="1" applyAlignment="1">
      <alignment horizontal="center"/>
    </xf>
    <xf numFmtId="0" fontId="9" fillId="0" borderId="2" xfId="0" applyFont="1" applyBorder="1" applyAlignment="1">
      <alignment horizontal="left"/>
    </xf>
    <xf numFmtId="166" fontId="9" fillId="0" borderId="2" xfId="0" applyNumberFormat="1" applyFont="1" applyBorder="1" applyAlignment="1">
      <alignment horizontal="left"/>
    </xf>
    <xf numFmtId="166" fontId="12" fillId="0" borderId="2" xfId="0" applyNumberFormat="1" applyFont="1" applyBorder="1" applyAlignment="1">
      <alignment horizontal="left"/>
    </xf>
    <xf numFmtId="165" fontId="6" fillId="0" borderId="2" xfId="0" applyNumberFormat="1" applyFont="1" applyBorder="1"/>
    <xf numFmtId="0" fontId="2" fillId="0" borderId="2" xfId="0" applyFont="1" applyBorder="1" applyAlignment="1">
      <alignment vertical="center"/>
    </xf>
    <xf numFmtId="0" fontId="0" fillId="0" borderId="2" xfId="0" applyBorder="1" applyAlignment="1">
      <alignment vertical="center"/>
    </xf>
    <xf numFmtId="0" fontId="0" fillId="0" borderId="2" xfId="0" applyFill="1" applyBorder="1" applyAlignment="1">
      <alignment vertical="center"/>
    </xf>
    <xf numFmtId="0" fontId="0" fillId="0" borderId="0" xfId="0" applyFont="1" applyAlignment="1">
      <alignment horizontal="left" vertical="center" wrapText="1"/>
    </xf>
    <xf numFmtId="0" fontId="6" fillId="0" borderId="2" xfId="0" applyFont="1" applyBorder="1" applyAlignment="1">
      <alignment horizontal="center"/>
    </xf>
    <xf numFmtId="0" fontId="6" fillId="0" borderId="2" xfId="0" applyFont="1" applyFill="1" applyBorder="1" applyAlignment="1">
      <alignment horizontal="center"/>
    </xf>
    <xf numFmtId="2" fontId="12" fillId="3" borderId="2" xfId="2" applyNumberFormat="1" applyFont="1" applyFill="1" applyBorder="1" applyAlignment="1">
      <alignment horizontal="center" vertical="center"/>
    </xf>
    <xf numFmtId="2" fontId="6" fillId="7" borderId="2"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1" fontId="12" fillId="7" borderId="2" xfId="0" applyNumberFormat="1" applyFont="1" applyFill="1" applyBorder="1" applyAlignment="1">
      <alignment horizontal="center" vertical="center"/>
    </xf>
    <xf numFmtId="0" fontId="12" fillId="3" borderId="2" xfId="0" applyFont="1" applyFill="1" applyBorder="1" applyAlignment="1">
      <alignment horizontal="center" vertical="center"/>
    </xf>
    <xf numFmtId="2" fontId="12" fillId="3" borderId="3" xfId="2" applyNumberFormat="1" applyFont="1" applyFill="1" applyBorder="1" applyAlignment="1">
      <alignment horizontal="center" vertical="center"/>
    </xf>
    <xf numFmtId="2"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6" fillId="0" borderId="0" xfId="0" applyFont="1" applyFill="1" applyAlignment="1">
      <alignment vertical="center" wrapText="1"/>
    </xf>
    <xf numFmtId="0" fontId="43" fillId="0" borderId="6" xfId="0" applyFont="1" applyFill="1" applyBorder="1"/>
    <xf numFmtId="0" fontId="6" fillId="0" borderId="8" xfId="0" applyFont="1" applyBorder="1"/>
    <xf numFmtId="0" fontId="5" fillId="2" borderId="2" xfId="0" applyFont="1" applyFill="1" applyBorder="1" applyAlignment="1">
      <alignment horizontal="left" vertical="center"/>
    </xf>
    <xf numFmtId="2" fontId="6" fillId="0" borderId="2" xfId="0" applyNumberFormat="1" applyFont="1" applyFill="1" applyBorder="1" applyAlignment="1">
      <alignment horizontal="left" vertical="center"/>
    </xf>
    <xf numFmtId="2" fontId="12" fillId="0" borderId="2" xfId="0" applyNumberFormat="1" applyFont="1" applyBorder="1" applyAlignment="1">
      <alignment horizontal="left" vertical="center"/>
    </xf>
    <xf numFmtId="2" fontId="12" fillId="0" borderId="2" xfId="0" applyNumberFormat="1" applyFont="1" applyFill="1" applyBorder="1" applyAlignment="1">
      <alignment horizontal="left" vertical="center"/>
    </xf>
    <xf numFmtId="0" fontId="12" fillId="0" borderId="2" xfId="0" applyFont="1" applyBorder="1" applyAlignment="1">
      <alignment horizontal="left" vertical="center"/>
    </xf>
    <xf numFmtId="2" fontId="6" fillId="0" borderId="2" xfId="0" applyNumberFormat="1" applyFont="1" applyBorder="1" applyAlignment="1">
      <alignment horizontal="left" vertical="center"/>
    </xf>
    <xf numFmtId="2" fontId="6" fillId="0" borderId="4" xfId="0" applyNumberFormat="1" applyFont="1" applyFill="1" applyBorder="1" applyAlignment="1">
      <alignment horizontal="left" vertical="center"/>
    </xf>
    <xf numFmtId="2" fontId="12" fillId="0" borderId="3" xfId="0" applyNumberFormat="1" applyFont="1" applyFill="1" applyBorder="1" applyAlignment="1">
      <alignment horizontal="left" vertical="center"/>
    </xf>
    <xf numFmtId="0" fontId="6" fillId="0" borderId="0" xfId="0" applyFont="1" applyAlignment="1">
      <alignment vertical="center"/>
    </xf>
    <xf numFmtId="0" fontId="43" fillId="0" borderId="6" xfId="0" applyFont="1" applyFill="1" applyBorder="1" applyAlignment="1">
      <alignment vertical="center"/>
    </xf>
    <xf numFmtId="0" fontId="5" fillId="0" borderId="8" xfId="0" applyFont="1" applyFill="1" applyBorder="1" applyAlignment="1">
      <alignment vertical="center"/>
    </xf>
    <xf numFmtId="0" fontId="6" fillId="0" borderId="5" xfId="0" applyFont="1" applyFill="1" applyBorder="1" applyAlignment="1">
      <alignment vertical="center"/>
    </xf>
    <xf numFmtId="0" fontId="6" fillId="0" borderId="0" xfId="0" applyFont="1" applyBorder="1" applyAlignment="1">
      <alignment vertical="center"/>
    </xf>
    <xf numFmtId="0" fontId="9" fillId="0" borderId="0" xfId="1" applyFont="1" applyFill="1" applyBorder="1" applyAlignment="1">
      <alignment vertical="center"/>
    </xf>
    <xf numFmtId="0" fontId="8" fillId="0" borderId="0" xfId="0" applyFont="1" applyAlignment="1">
      <alignment vertical="center"/>
    </xf>
    <xf numFmtId="0" fontId="5" fillId="2" borderId="2" xfId="0" applyFont="1" applyFill="1" applyBorder="1" applyAlignment="1">
      <alignment horizontal="center" vertical="center"/>
    </xf>
    <xf numFmtId="0" fontId="5" fillId="0" borderId="0" xfId="0" applyFont="1" applyAlignment="1">
      <alignment vertical="center"/>
    </xf>
    <xf numFmtId="0" fontId="5" fillId="2" borderId="2" xfId="0" applyFont="1" applyFill="1" applyBorder="1" applyAlignment="1">
      <alignment vertical="center"/>
    </xf>
    <xf numFmtId="0" fontId="9" fillId="6" borderId="2" xfId="0" applyFont="1" applyFill="1" applyBorder="1" applyAlignment="1">
      <alignment horizontal="center" vertical="center"/>
    </xf>
    <xf numFmtId="2" fontId="10" fillId="8" borderId="2" xfId="0" applyNumberFormat="1" applyFont="1" applyFill="1" applyBorder="1" applyAlignment="1">
      <alignment horizontal="center" vertical="center"/>
    </xf>
    <xf numFmtId="2" fontId="9" fillId="7" borderId="2" xfId="0" applyNumberFormat="1" applyFont="1" applyFill="1" applyBorder="1" applyAlignment="1">
      <alignment horizontal="center" vertical="center"/>
    </xf>
    <xf numFmtId="0" fontId="6" fillId="0" borderId="2" xfId="0" applyFont="1" applyBorder="1" applyAlignment="1">
      <alignment vertical="center"/>
    </xf>
    <xf numFmtId="0" fontId="6" fillId="0" borderId="2" xfId="0" applyFont="1" applyFill="1" applyBorder="1" applyAlignment="1">
      <alignment vertical="center"/>
    </xf>
    <xf numFmtId="0" fontId="6" fillId="0" borderId="5" xfId="0" applyFont="1" applyBorder="1" applyAlignment="1">
      <alignment vertical="center"/>
    </xf>
    <xf numFmtId="2" fontId="6" fillId="3" borderId="2" xfId="0" applyNumberFormat="1" applyFont="1" applyFill="1" applyBorder="1" applyAlignment="1">
      <alignment vertical="center"/>
    </xf>
    <xf numFmtId="0" fontId="6" fillId="3" borderId="2" xfId="0" applyFont="1" applyFill="1" applyBorder="1" applyAlignment="1">
      <alignment vertical="center"/>
    </xf>
    <xf numFmtId="2" fontId="6" fillId="3" borderId="5" xfId="0" applyNumberFormat="1" applyFont="1" applyFill="1" applyBorder="1" applyAlignment="1">
      <alignment vertical="center"/>
    </xf>
    <xf numFmtId="0" fontId="12" fillId="0" borderId="2" xfId="0" applyFont="1" applyBorder="1" applyAlignment="1">
      <alignment vertical="center"/>
    </xf>
    <xf numFmtId="0" fontId="12" fillId="0" borderId="2" xfId="0" applyFont="1" applyBorder="1" applyAlignment="1">
      <alignment horizontal="center" vertical="center"/>
    </xf>
    <xf numFmtId="0" fontId="12" fillId="0" borderId="2" xfId="0" applyFont="1" applyFill="1" applyBorder="1" applyAlignment="1">
      <alignment vertical="center"/>
    </xf>
    <xf numFmtId="0" fontId="12" fillId="0" borderId="2" xfId="0" applyFont="1" applyFill="1" applyBorder="1" applyAlignment="1">
      <alignment horizontal="left" vertical="center"/>
    </xf>
    <xf numFmtId="0" fontId="12" fillId="0" borderId="0" xfId="0" applyFont="1" applyFill="1" applyAlignment="1">
      <alignment vertical="center"/>
    </xf>
    <xf numFmtId="0" fontId="12" fillId="0" borderId="5" xfId="0" applyFont="1" applyBorder="1" applyAlignment="1">
      <alignment vertical="center"/>
    </xf>
    <xf numFmtId="2" fontId="12" fillId="3" borderId="2" xfId="0" applyNumberFormat="1" applyFont="1" applyFill="1" applyBorder="1" applyAlignment="1">
      <alignment vertical="center"/>
    </xf>
    <xf numFmtId="0" fontId="12" fillId="3" borderId="2" xfId="0" applyFont="1" applyFill="1" applyBorder="1" applyAlignment="1">
      <alignment vertical="center"/>
    </xf>
    <xf numFmtId="2" fontId="12" fillId="3" borderId="5" xfId="0" applyNumberFormat="1" applyFont="1" applyFill="1" applyBorder="1" applyAlignment="1">
      <alignment vertical="center"/>
    </xf>
    <xf numFmtId="0" fontId="12" fillId="0" borderId="0" xfId="0" applyFont="1" applyAlignment="1">
      <alignment vertical="center"/>
    </xf>
    <xf numFmtId="164" fontId="6" fillId="0" borderId="2" xfId="0" applyNumberFormat="1" applyFont="1" applyBorder="1" applyAlignment="1">
      <alignment vertical="center"/>
    </xf>
    <xf numFmtId="165" fontId="6" fillId="0" borderId="2" xfId="0" applyNumberFormat="1" applyFont="1" applyBorder="1" applyAlignment="1">
      <alignment horizontal="left" vertical="center"/>
    </xf>
    <xf numFmtId="165" fontId="6" fillId="0" borderId="2" xfId="0" applyNumberFormat="1" applyFont="1" applyFill="1" applyBorder="1" applyAlignment="1">
      <alignment horizontal="left" vertical="center"/>
    </xf>
    <xf numFmtId="2" fontId="6" fillId="0" borderId="0" xfId="0" applyNumberFormat="1" applyFont="1" applyFill="1" applyAlignment="1">
      <alignment vertical="center"/>
    </xf>
    <xf numFmtId="0" fontId="6" fillId="0" borderId="4" xfId="0" applyFont="1" applyFill="1" applyBorder="1" applyAlignment="1">
      <alignment vertical="center"/>
    </xf>
    <xf numFmtId="0" fontId="6" fillId="0" borderId="4" xfId="0" applyFont="1" applyBorder="1" applyAlignment="1">
      <alignment vertical="center"/>
    </xf>
    <xf numFmtId="0" fontId="6" fillId="0" borderId="4" xfId="0" applyFont="1" applyBorder="1" applyAlignment="1">
      <alignment horizontal="center" vertical="center"/>
    </xf>
    <xf numFmtId="0" fontId="6" fillId="0" borderId="4" xfId="0" applyFont="1" applyFill="1" applyBorder="1" applyAlignment="1">
      <alignment horizontal="left" vertical="center"/>
    </xf>
    <xf numFmtId="164" fontId="6" fillId="0" borderId="4" xfId="0" applyNumberFormat="1" applyFont="1" applyBorder="1" applyAlignment="1">
      <alignment vertical="center"/>
    </xf>
    <xf numFmtId="165" fontId="6" fillId="0" borderId="4" xfId="0" applyNumberFormat="1" applyFont="1" applyFill="1" applyBorder="1" applyAlignment="1">
      <alignment horizontal="left" vertical="center"/>
    </xf>
    <xf numFmtId="165" fontId="12" fillId="0" borderId="2" xfId="0" applyNumberFormat="1" applyFont="1" applyFill="1" applyBorder="1" applyAlignment="1">
      <alignment horizontal="left" vertical="center"/>
    </xf>
    <xf numFmtId="1" fontId="6" fillId="0" borderId="0" xfId="0" applyNumberFormat="1" applyFont="1" applyFill="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vertical="center"/>
    </xf>
    <xf numFmtId="0" fontId="6" fillId="0" borderId="3" xfId="0" applyFont="1" applyBorder="1" applyAlignment="1">
      <alignment vertical="center"/>
    </xf>
    <xf numFmtId="0" fontId="6" fillId="0" borderId="3" xfId="0" applyFont="1" applyFill="1" applyBorder="1" applyAlignment="1">
      <alignment horizontal="center" vertical="center"/>
    </xf>
    <xf numFmtId="0" fontId="6" fillId="0" borderId="3" xfId="0" applyFont="1" applyFill="1" applyBorder="1" applyAlignment="1">
      <alignment horizontal="left" vertical="center"/>
    </xf>
    <xf numFmtId="164" fontId="6" fillId="0" borderId="3" xfId="0" applyNumberFormat="1" applyFont="1" applyBorder="1" applyAlignment="1">
      <alignment vertical="center"/>
    </xf>
    <xf numFmtId="165" fontId="12" fillId="0" borderId="3" xfId="0" applyNumberFormat="1" applyFont="1" applyFill="1" applyBorder="1" applyAlignment="1">
      <alignment horizontal="left" vertical="center"/>
    </xf>
    <xf numFmtId="164" fontId="6" fillId="0" borderId="2" xfId="0" applyNumberFormat="1" applyFont="1" applyFill="1" applyBorder="1" applyAlignment="1">
      <alignment vertical="center"/>
    </xf>
    <xf numFmtId="1" fontId="12" fillId="0" borderId="0" xfId="0" applyNumberFormat="1" applyFont="1" applyFill="1" applyBorder="1" applyAlignment="1">
      <alignment horizontal="right" vertical="center"/>
    </xf>
    <xf numFmtId="1" fontId="6" fillId="0" borderId="0" xfId="0" applyNumberFormat="1" applyFont="1" applyFill="1" applyBorder="1" applyAlignment="1">
      <alignment vertical="center"/>
    </xf>
    <xf numFmtId="2" fontId="6" fillId="0" borderId="0" xfId="0" applyNumberFormat="1" applyFont="1" applyFill="1" applyBorder="1" applyAlignment="1">
      <alignment vertical="center"/>
    </xf>
    <xf numFmtId="2" fontId="6" fillId="0" borderId="0" xfId="0" applyNumberFormat="1" applyFont="1" applyAlignment="1">
      <alignment horizontal="right" vertical="center"/>
    </xf>
    <xf numFmtId="2" fontId="6" fillId="0" borderId="0" xfId="0" applyNumberFormat="1" applyFont="1" applyAlignment="1">
      <alignment horizontal="left" vertical="center"/>
    </xf>
    <xf numFmtId="2" fontId="6" fillId="0" borderId="0" xfId="0" applyNumberFormat="1"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164" fontId="6" fillId="0" borderId="0" xfId="0" applyNumberFormat="1" applyFont="1" applyFill="1" applyBorder="1" applyAlignment="1">
      <alignment vertical="center"/>
    </xf>
    <xf numFmtId="165" fontId="12" fillId="0" borderId="0" xfId="0" applyNumberFormat="1" applyFont="1" applyFill="1" applyBorder="1" applyAlignment="1">
      <alignment horizontal="left" vertical="center"/>
    </xf>
    <xf numFmtId="2" fontId="12" fillId="0" borderId="0" xfId="0" applyNumberFormat="1" applyFont="1" applyFill="1" applyBorder="1" applyAlignment="1">
      <alignment horizontal="left" vertical="center"/>
    </xf>
    <xf numFmtId="2" fontId="6" fillId="0" borderId="0" xfId="0" applyNumberFormat="1" applyFont="1" applyBorder="1" applyAlignment="1">
      <alignment horizontal="center" vertical="center"/>
    </xf>
    <xf numFmtId="2" fontId="12" fillId="0" borderId="0" xfId="2" applyNumberFormat="1" applyFont="1" applyFill="1" applyBorder="1" applyAlignment="1">
      <alignment vertical="center"/>
    </xf>
    <xf numFmtId="0" fontId="6" fillId="0" borderId="0" xfId="0" applyFont="1" applyAlignment="1">
      <alignment horizontal="right" vertical="center"/>
    </xf>
    <xf numFmtId="0" fontId="8" fillId="0" borderId="0" xfId="0" applyFont="1" applyFill="1" applyAlignment="1">
      <alignment horizontal="center" vertical="center"/>
    </xf>
    <xf numFmtId="0" fontId="25" fillId="0" borderId="0" xfId="0" applyFont="1" applyFill="1" applyBorder="1" applyAlignment="1">
      <alignment vertical="center"/>
    </xf>
    <xf numFmtId="2" fontId="12" fillId="3" borderId="2" xfId="2" applyNumberFormat="1" applyFont="1" applyFill="1" applyBorder="1" applyAlignment="1">
      <alignment vertical="center"/>
    </xf>
    <xf numFmtId="0" fontId="8" fillId="0" borderId="0" xfId="0" applyFont="1" applyFill="1" applyAlignment="1">
      <alignment vertical="center"/>
    </xf>
    <xf numFmtId="0" fontId="25" fillId="0" borderId="0" xfId="0" applyFont="1" applyAlignment="1">
      <alignment vertical="center"/>
    </xf>
    <xf numFmtId="0" fontId="5" fillId="0" borderId="0" xfId="0" applyFont="1" applyFill="1" applyAlignment="1">
      <alignment vertical="center"/>
    </xf>
    <xf numFmtId="0" fontId="12" fillId="0" borderId="0" xfId="0" applyFont="1" applyFill="1" applyBorder="1" applyAlignment="1">
      <alignment horizontal="center" vertical="center"/>
    </xf>
    <xf numFmtId="14" fontId="6" fillId="0" borderId="0" xfId="0" applyNumberFormat="1" applyFont="1" applyFill="1" applyBorder="1" applyAlignment="1">
      <alignment horizontal="center" vertical="center"/>
    </xf>
    <xf numFmtId="0" fontId="0" fillId="0" borderId="0" xfId="0" applyFill="1" applyAlignment="1">
      <alignment vertical="top" wrapText="1"/>
    </xf>
    <xf numFmtId="0" fontId="31" fillId="0" borderId="0" xfId="0" applyFont="1" applyFill="1"/>
    <xf numFmtId="165" fontId="22" fillId="0" borderId="2" xfId="0" applyNumberFormat="1" applyFont="1" applyFill="1" applyBorder="1" applyAlignment="1">
      <alignment horizontal="center"/>
    </xf>
    <xf numFmtId="2" fontId="9" fillId="0" borderId="2" xfId="0" applyNumberFormat="1" applyFont="1" applyFill="1" applyBorder="1" applyAlignment="1">
      <alignment horizontal="center" vertical="center"/>
    </xf>
    <xf numFmtId="0" fontId="5" fillId="0" borderId="3" xfId="0" applyFont="1" applyFill="1" applyBorder="1" applyAlignment="1">
      <alignment horizontal="left"/>
    </xf>
    <xf numFmtId="0" fontId="6" fillId="0" borderId="2" xfId="0" applyFont="1" applyFill="1" applyBorder="1" applyAlignment="1"/>
    <xf numFmtId="2" fontId="6" fillId="0" borderId="2" xfId="0" applyNumberFormat="1" applyFont="1" applyFill="1" applyBorder="1" applyAlignment="1">
      <alignment horizontal="center"/>
    </xf>
    <xf numFmtId="0" fontId="8" fillId="0" borderId="0" xfId="0" applyFont="1" applyAlignment="1">
      <alignment horizontal="left" vertical="center"/>
    </xf>
    <xf numFmtId="165" fontId="12" fillId="5" borderId="6" xfId="0" applyNumberFormat="1" applyFont="1" applyFill="1" applyBorder="1" applyAlignment="1">
      <alignment horizontal="center" vertical="center"/>
    </xf>
    <xf numFmtId="165" fontId="12" fillId="5" borderId="8" xfId="0" applyNumberFormat="1" applyFont="1" applyFill="1" applyBorder="1" applyAlignment="1">
      <alignment horizontal="center" vertical="center"/>
    </xf>
    <xf numFmtId="165" fontId="12" fillId="5" borderId="5" xfId="0" applyNumberFormat="1" applyFont="1" applyFill="1" applyBorder="1" applyAlignment="1">
      <alignment horizontal="center" vertical="center"/>
    </xf>
    <xf numFmtId="0" fontId="5" fillId="7" borderId="2" xfId="0" applyFont="1" applyFill="1" applyBorder="1" applyAlignment="1">
      <alignment horizontal="center" vertical="center"/>
    </xf>
    <xf numFmtId="2" fontId="12" fillId="3" borderId="6" xfId="0" applyNumberFormat="1" applyFont="1" applyFill="1" applyBorder="1" applyAlignment="1">
      <alignment horizontal="center" vertical="center"/>
    </xf>
    <xf numFmtId="2" fontId="12" fillId="3" borderId="8" xfId="0" applyNumberFormat="1" applyFont="1" applyFill="1" applyBorder="1" applyAlignment="1">
      <alignment horizontal="center" vertical="center"/>
    </xf>
    <xf numFmtId="2" fontId="12" fillId="3" borderId="5" xfId="0" applyNumberFormat="1" applyFont="1" applyFill="1" applyBorder="1" applyAlignment="1">
      <alignment horizontal="center" vertical="center"/>
    </xf>
    <xf numFmtId="0" fontId="5" fillId="2" borderId="2" xfId="0" applyFont="1" applyFill="1" applyBorder="1" applyAlignment="1">
      <alignment horizontal="center" vertical="center"/>
    </xf>
    <xf numFmtId="2" fontId="9" fillId="6" borderId="2" xfId="0" applyNumberFormat="1" applyFont="1" applyFill="1" applyBorder="1" applyAlignment="1">
      <alignment horizontal="center" vertical="center"/>
    </xf>
    <xf numFmtId="0" fontId="5" fillId="6" borderId="6"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5" xfId="0" applyFont="1" applyFill="1" applyBorder="1" applyAlignment="1">
      <alignment horizontal="center" vertical="center"/>
    </xf>
    <xf numFmtId="0" fontId="6"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Alignment="1">
      <alignment horizontal="left" vertical="top" wrapText="1"/>
    </xf>
    <xf numFmtId="165" fontId="22" fillId="0" borderId="6" xfId="0" applyNumberFormat="1" applyFont="1" applyFill="1" applyBorder="1" applyAlignment="1">
      <alignment horizontal="center"/>
    </xf>
    <xf numFmtId="165" fontId="22" fillId="0" borderId="8" xfId="0" applyNumberFormat="1" applyFont="1" applyFill="1" applyBorder="1" applyAlignment="1">
      <alignment horizontal="center"/>
    </xf>
    <xf numFmtId="165" fontId="22" fillId="0" borderId="5" xfId="0" applyNumberFormat="1" applyFont="1" applyFill="1" applyBorder="1" applyAlignment="1">
      <alignment horizontal="center"/>
    </xf>
    <xf numFmtId="0" fontId="6" fillId="0" borderId="2" xfId="0" applyFont="1" applyBorder="1" applyAlignment="1">
      <alignment horizontal="center"/>
    </xf>
    <xf numFmtId="0" fontId="6" fillId="0" borderId="2" xfId="0" applyFont="1" applyFill="1" applyBorder="1" applyAlignment="1">
      <alignment horizontal="center"/>
    </xf>
    <xf numFmtId="0" fontId="0" fillId="0" borderId="0" xfId="0" applyFont="1" applyFill="1" applyAlignment="1">
      <alignment horizontal="left" wrapText="1"/>
    </xf>
    <xf numFmtId="0" fontId="6" fillId="0" borderId="0" xfId="0" applyFont="1" applyFill="1" applyAlignment="1">
      <alignment horizontal="left" vertical="center" wrapText="1"/>
    </xf>
  </cellXfs>
  <cellStyles count="5">
    <cellStyle name="Heading 3 2" xfId="1" xr:uid="{E47A961A-E804-B549-A91C-49F5DA8556B0}"/>
    <cellStyle name="Heading 3 3" xfId="4" xr:uid="{73D96A43-9E5E-2949-81B3-37DF4A3A7A6E}"/>
    <cellStyle name="Normal" xfId="0" builtinId="0"/>
    <cellStyle name="Normal 2" xfId="2" xr:uid="{C6B8A739-DE22-A543-A5E6-79D7A0AC08B6}"/>
    <cellStyle name="Normal 3" xfId="3" xr:uid="{B40CDF3D-98A5-9643-B339-BA0B21E9EED2}"/>
  </cellStyles>
  <dxfs count="0"/>
  <tableStyles count="0" defaultTableStyle="TableStyleMedium2" defaultPivotStyle="PivotStyleLight16"/>
  <colors>
    <mruColors>
      <color rgb="FFFFD6F0"/>
      <color rgb="FFB4F0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Methane Concentration</a:t>
            </a:r>
            <a:r>
              <a:rPr lang="en-US" baseline="0"/>
              <a:t> vs. Isotopic Composition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470827661212218E-2"/>
          <c:y val="0.10740348306657063"/>
          <c:w val="0.85785206161906813"/>
          <c:h val="0.81671319252676799"/>
        </c:manualLayout>
      </c:layout>
      <c:scatterChart>
        <c:scatterStyle val="lineMarker"/>
        <c:varyColors val="0"/>
        <c:ser>
          <c:idx val="0"/>
          <c:order val="0"/>
          <c:tx>
            <c:v>All Samples before Correction</c:v>
          </c:tx>
          <c:spPr>
            <a:ln w="25400" cap="rnd">
              <a:noFill/>
              <a:round/>
            </a:ln>
            <a:effectLst/>
          </c:spPr>
          <c:marker>
            <c:symbol val="circle"/>
            <c:size val="5"/>
            <c:spPr>
              <a:solidFill>
                <a:schemeClr val="accent1"/>
              </a:solidFill>
              <a:ln w="9525">
                <a:solidFill>
                  <a:schemeClr val="accent1"/>
                </a:solidFill>
              </a:ln>
              <a:effectLst/>
            </c:spPr>
          </c:marker>
          <c:xVal>
            <c:numRef>
              <c:f>'CD4 (UC Davis)'!$G$12:$G$53</c:f>
              <c:numCache>
                <c:formatCode>0.0</c:formatCode>
                <c:ptCount val="42"/>
                <c:pt idx="0">
                  <c:v>29.175586186317155</c:v>
                </c:pt>
                <c:pt idx="1">
                  <c:v>29.405240385167161</c:v>
                </c:pt>
                <c:pt idx="2">
                  <c:v>29.327633104176471</c:v>
                </c:pt>
                <c:pt idx="3">
                  <c:v>35.693541908161272</c:v>
                </c:pt>
                <c:pt idx="4">
                  <c:v>43.479611160207043</c:v>
                </c:pt>
                <c:pt idx="5">
                  <c:v>5.7212932251437483</c:v>
                </c:pt>
                <c:pt idx="6">
                  <c:v>28.272807611527469</c:v>
                </c:pt>
                <c:pt idx="7">
                  <c:v>6.8859567466999216</c:v>
                </c:pt>
                <c:pt idx="8">
                  <c:v>16.875262784986223</c:v>
                </c:pt>
                <c:pt idx="9">
                  <c:v>25.4071847311765</c:v>
                </c:pt>
                <c:pt idx="10">
                  <c:v>31.727398155693422</c:v>
                </c:pt>
                <c:pt idx="11">
                  <c:v>9.3649744108934065</c:v>
                </c:pt>
                <c:pt idx="12">
                  <c:v>23.629395844963891</c:v>
                </c:pt>
                <c:pt idx="13">
                  <c:v>24.763933963559577</c:v>
                </c:pt>
                <c:pt idx="14">
                  <c:v>55.203609994327273</c:v>
                </c:pt>
                <c:pt idx="15">
                  <c:v>84.250593186668212</c:v>
                </c:pt>
                <c:pt idx="16">
                  <c:v>28.12421738528516</c:v>
                </c:pt>
                <c:pt idx="17">
                  <c:v>25.656185028318536</c:v>
                </c:pt>
                <c:pt idx="18">
                  <c:v>28.909056557159321</c:v>
                </c:pt>
                <c:pt idx="19">
                  <c:v>68.706993755515128</c:v>
                </c:pt>
                <c:pt idx="20">
                  <c:v>1.9738409977199955</c:v>
                </c:pt>
                <c:pt idx="21">
                  <c:v>3.6256980177665925</c:v>
                </c:pt>
                <c:pt idx="22">
                  <c:v>2.7944108742509002</c:v>
                </c:pt>
                <c:pt idx="23">
                  <c:v>9.8561578809663253</c:v>
                </c:pt>
                <c:pt idx="24">
                  <c:v>16.108984214395175</c:v>
                </c:pt>
                <c:pt idx="25">
                  <c:v>25.784812429139205</c:v>
                </c:pt>
                <c:pt idx="26">
                  <c:v>26.841162179335438</c:v>
                </c:pt>
                <c:pt idx="27">
                  <c:v>38.970778565466034</c:v>
                </c:pt>
                <c:pt idx="28">
                  <c:v>52.992691526606286</c:v>
                </c:pt>
                <c:pt idx="29">
                  <c:v>77.642871559747334</c:v>
                </c:pt>
                <c:pt idx="30">
                  <c:v>62.737483024556774</c:v>
                </c:pt>
                <c:pt idx="31">
                  <c:v>24.5355518732168</c:v>
                </c:pt>
                <c:pt idx="32">
                  <c:v>141.82578772286112</c:v>
                </c:pt>
                <c:pt idx="33">
                  <c:v>163.87912736877516</c:v>
                </c:pt>
                <c:pt idx="34">
                  <c:v>71.030783798263215</c:v>
                </c:pt>
                <c:pt idx="35">
                  <c:v>92.271475025852496</c:v>
                </c:pt>
                <c:pt idx="36">
                  <c:v>72.791677360676786</c:v>
                </c:pt>
                <c:pt idx="37">
                  <c:v>158.7236559809626</c:v>
                </c:pt>
                <c:pt idx="38">
                  <c:v>166.90978408482115</c:v>
                </c:pt>
                <c:pt idx="39">
                  <c:v>54.245679827566882</c:v>
                </c:pt>
                <c:pt idx="40">
                  <c:v>12.751683839378046</c:v>
                </c:pt>
                <c:pt idx="41">
                  <c:v>183.80765234292267</c:v>
                </c:pt>
              </c:numCache>
            </c:numRef>
          </c:xVal>
          <c:yVal>
            <c:numRef>
              <c:f>'CD4 (UC Davis)'!$F$12:$F$53</c:f>
              <c:numCache>
                <c:formatCode>0.0</c:formatCode>
                <c:ptCount val="42"/>
                <c:pt idx="0">
                  <c:v>-544.42034971601458</c:v>
                </c:pt>
                <c:pt idx="1">
                  <c:v>-543.16209241338436</c:v>
                </c:pt>
                <c:pt idx="2">
                  <c:v>-541.37449899071532</c:v>
                </c:pt>
                <c:pt idx="3">
                  <c:v>-546.53026050111328</c:v>
                </c:pt>
                <c:pt idx="4">
                  <c:v>-544.64798149942533</c:v>
                </c:pt>
                <c:pt idx="5">
                  <c:v>-407.41310205584858</c:v>
                </c:pt>
                <c:pt idx="6">
                  <c:v>-541.81884230998799</c:v>
                </c:pt>
                <c:pt idx="7">
                  <c:v>-496.91704198893143</c:v>
                </c:pt>
                <c:pt idx="8">
                  <c:v>-503.50853146291922</c:v>
                </c:pt>
                <c:pt idx="9">
                  <c:v>-529.33854025605876</c:v>
                </c:pt>
                <c:pt idx="10">
                  <c:v>-531.55925783378416</c:v>
                </c:pt>
                <c:pt idx="11">
                  <c:v>-401.65061166655511</c:v>
                </c:pt>
                <c:pt idx="12">
                  <c:v>-489.67530168075103</c:v>
                </c:pt>
                <c:pt idx="13">
                  <c:v>-487.05571485848532</c:v>
                </c:pt>
                <c:pt idx="14">
                  <c:v>-539.60309177690726</c:v>
                </c:pt>
                <c:pt idx="15">
                  <c:v>-542.94967791047577</c:v>
                </c:pt>
                <c:pt idx="16">
                  <c:v>-502.81667412939527</c:v>
                </c:pt>
                <c:pt idx="17">
                  <c:v>-520.41709239947647</c:v>
                </c:pt>
                <c:pt idx="18">
                  <c:v>-524.97134173257052</c:v>
                </c:pt>
                <c:pt idx="19">
                  <c:v>-547.56565239387805</c:v>
                </c:pt>
                <c:pt idx="20">
                  <c:v>-468.5020436094764</c:v>
                </c:pt>
                <c:pt idx="21">
                  <c:v>-481.06976222052225</c:v>
                </c:pt>
                <c:pt idx="22">
                  <c:v>-475.97902818699328</c:v>
                </c:pt>
                <c:pt idx="23">
                  <c:v>-503.92338821393025</c:v>
                </c:pt>
                <c:pt idx="24">
                  <c:v>-510.6385131946829</c:v>
                </c:pt>
                <c:pt idx="25">
                  <c:v>-522.0469292140192</c:v>
                </c:pt>
                <c:pt idx="26">
                  <c:v>-516.55485310316976</c:v>
                </c:pt>
                <c:pt idx="27">
                  <c:v>-522.0996835858947</c:v>
                </c:pt>
                <c:pt idx="28">
                  <c:v>-524.73931161703956</c:v>
                </c:pt>
                <c:pt idx="29">
                  <c:v>-536.14837659288469</c:v>
                </c:pt>
                <c:pt idx="30">
                  <c:v>-531.86162330638194</c:v>
                </c:pt>
                <c:pt idx="31">
                  <c:v>-413.17007564826736</c:v>
                </c:pt>
                <c:pt idx="32">
                  <c:v>-391.9052037486893</c:v>
                </c:pt>
                <c:pt idx="33">
                  <c:v>-389.68349125300648</c:v>
                </c:pt>
                <c:pt idx="34">
                  <c:v>-348.23802511846941</c:v>
                </c:pt>
                <c:pt idx="35">
                  <c:v>-354.7435821740379</c:v>
                </c:pt>
                <c:pt idx="36">
                  <c:v>-251.10094894910392</c:v>
                </c:pt>
                <c:pt idx="37">
                  <c:v>-241.09560538836723</c:v>
                </c:pt>
                <c:pt idx="38">
                  <c:v>-238.25262381511445</c:v>
                </c:pt>
                <c:pt idx="39">
                  <c:v>-526.17866378679946</c:v>
                </c:pt>
                <c:pt idx="40">
                  <c:v>-484.24376488538246</c:v>
                </c:pt>
                <c:pt idx="41">
                  <c:v>-504.82084924411936</c:v>
                </c:pt>
              </c:numCache>
            </c:numRef>
          </c:yVal>
          <c:smooth val="0"/>
          <c:extLst>
            <c:ext xmlns:c16="http://schemas.microsoft.com/office/drawing/2014/chart" uri="{C3380CC4-5D6E-409C-BE32-E72D297353CC}">
              <c16:uniqueId val="{00000000-B338-7443-AD38-214B1F426978}"/>
            </c:ext>
          </c:extLst>
        </c:ser>
        <c:ser>
          <c:idx val="1"/>
          <c:order val="1"/>
          <c:tx>
            <c:v>All samples after correction</c:v>
          </c:tx>
          <c:spPr>
            <a:ln w="25400" cap="rnd">
              <a:noFill/>
              <a:round/>
            </a:ln>
            <a:effectLst/>
          </c:spPr>
          <c:marker>
            <c:symbol val="circle"/>
            <c:size val="5"/>
            <c:spPr>
              <a:solidFill>
                <a:schemeClr val="accent2"/>
              </a:solidFill>
              <a:ln w="9525">
                <a:solidFill>
                  <a:schemeClr val="accent2"/>
                </a:solidFill>
              </a:ln>
              <a:effectLst/>
            </c:spPr>
          </c:marker>
          <c:xVal>
            <c:numRef>
              <c:f>'CD4 (UC Davis)'!$G$12:$G$66</c:f>
              <c:numCache>
                <c:formatCode>0.0</c:formatCode>
                <c:ptCount val="55"/>
                <c:pt idx="0">
                  <c:v>29.175586186317155</c:v>
                </c:pt>
                <c:pt idx="1">
                  <c:v>29.405240385167161</c:v>
                </c:pt>
                <c:pt idx="2">
                  <c:v>29.327633104176471</c:v>
                </c:pt>
                <c:pt idx="3">
                  <c:v>35.693541908161272</c:v>
                </c:pt>
                <c:pt idx="4">
                  <c:v>43.479611160207043</c:v>
                </c:pt>
                <c:pt idx="5">
                  <c:v>5.7212932251437483</c:v>
                </c:pt>
                <c:pt idx="6">
                  <c:v>28.272807611527469</c:v>
                </c:pt>
                <c:pt idx="7">
                  <c:v>6.8859567466999216</c:v>
                </c:pt>
                <c:pt idx="8">
                  <c:v>16.875262784986223</c:v>
                </c:pt>
                <c:pt idx="9">
                  <c:v>25.4071847311765</c:v>
                </c:pt>
                <c:pt idx="10">
                  <c:v>31.727398155693422</c:v>
                </c:pt>
                <c:pt idx="11">
                  <c:v>9.3649744108934065</c:v>
                </c:pt>
                <c:pt idx="12">
                  <c:v>23.629395844963891</c:v>
                </c:pt>
                <c:pt idx="13">
                  <c:v>24.763933963559577</c:v>
                </c:pt>
                <c:pt idx="14">
                  <c:v>55.203609994327273</c:v>
                </c:pt>
                <c:pt idx="15">
                  <c:v>84.250593186668212</c:v>
                </c:pt>
                <c:pt idx="16">
                  <c:v>28.12421738528516</c:v>
                </c:pt>
                <c:pt idx="17">
                  <c:v>25.656185028318536</c:v>
                </c:pt>
                <c:pt idx="18">
                  <c:v>28.909056557159321</c:v>
                </c:pt>
                <c:pt idx="19">
                  <c:v>68.706993755515128</c:v>
                </c:pt>
                <c:pt idx="20">
                  <c:v>1.9738409977199955</c:v>
                </c:pt>
                <c:pt idx="21">
                  <c:v>3.6256980177665925</c:v>
                </c:pt>
                <c:pt idx="22">
                  <c:v>2.7944108742509002</c:v>
                </c:pt>
                <c:pt idx="23">
                  <c:v>9.8561578809663253</c:v>
                </c:pt>
                <c:pt idx="24">
                  <c:v>16.108984214395175</c:v>
                </c:pt>
                <c:pt idx="25">
                  <c:v>25.784812429139205</c:v>
                </c:pt>
                <c:pt idx="26">
                  <c:v>26.841162179335438</c:v>
                </c:pt>
                <c:pt idx="27">
                  <c:v>38.970778565466034</c:v>
                </c:pt>
                <c:pt idx="28">
                  <c:v>52.992691526606286</c:v>
                </c:pt>
                <c:pt idx="29">
                  <c:v>77.642871559747334</c:v>
                </c:pt>
                <c:pt idx="30">
                  <c:v>62.737483024556774</c:v>
                </c:pt>
                <c:pt idx="31">
                  <c:v>24.5355518732168</c:v>
                </c:pt>
                <c:pt idx="32">
                  <c:v>141.82578772286112</c:v>
                </c:pt>
                <c:pt idx="33">
                  <c:v>163.87912736877516</c:v>
                </c:pt>
                <c:pt idx="34">
                  <c:v>71.030783798263215</c:v>
                </c:pt>
                <c:pt idx="35">
                  <c:v>92.271475025852496</c:v>
                </c:pt>
                <c:pt idx="36">
                  <c:v>72.791677360676786</c:v>
                </c:pt>
                <c:pt idx="37">
                  <c:v>158.7236559809626</c:v>
                </c:pt>
                <c:pt idx="38">
                  <c:v>166.90978408482115</c:v>
                </c:pt>
                <c:pt idx="39">
                  <c:v>54.245679827566882</c:v>
                </c:pt>
                <c:pt idx="40">
                  <c:v>12.751683839378046</c:v>
                </c:pt>
                <c:pt idx="41">
                  <c:v>183.80765234292267</c:v>
                </c:pt>
                <c:pt idx="42">
                  <c:v>121.10992587661025</c:v>
                </c:pt>
                <c:pt idx="43">
                  <c:v>107.55632028880288</c:v>
                </c:pt>
                <c:pt idx="44">
                  <c:v>222.56447070504748</c:v>
                </c:pt>
                <c:pt idx="45">
                  <c:v>26.960316581198544</c:v>
                </c:pt>
                <c:pt idx="46">
                  <c:v>19.503082304798365</c:v>
                </c:pt>
                <c:pt idx="47">
                  <c:v>42.863744393396338</c:v>
                </c:pt>
                <c:pt idx="48">
                  <c:v>8.7792856261460734</c:v>
                </c:pt>
                <c:pt idx="49">
                  <c:v>113.12750657870194</c:v>
                </c:pt>
                <c:pt idx="50">
                  <c:v>58.604556450571494</c:v>
                </c:pt>
                <c:pt idx="51">
                  <c:v>95.82440418626409</c:v>
                </c:pt>
                <c:pt idx="52">
                  <c:v>73.902719579422225</c:v>
                </c:pt>
                <c:pt idx="53">
                  <c:v>92.976908971426781</c:v>
                </c:pt>
                <c:pt idx="54">
                  <c:v>83.479362820075011</c:v>
                </c:pt>
              </c:numCache>
            </c:numRef>
          </c:xVal>
          <c:yVal>
            <c:numRef>
              <c:f>'CD4 (UC Davis)'!$H$12:$H$66</c:f>
              <c:numCache>
                <c:formatCode>0.0</c:formatCode>
                <c:ptCount val="55"/>
                <c:pt idx="0">
                  <c:v>-556.49250195458296</c:v>
                </c:pt>
                <c:pt idx="1">
                  <c:v>-555.09483820063258</c:v>
                </c:pt>
                <c:pt idx="2">
                  <c:v>-553.35423237373777</c:v>
                </c:pt>
                <c:pt idx="3">
                  <c:v>-555.01729792845481</c:v>
                </c:pt>
                <c:pt idx="4">
                  <c:v>-549.62662761906245</c:v>
                </c:pt>
                <c:pt idx="5">
                  <c:v>-448.45131730015157</c:v>
                </c:pt>
                <c:pt idx="6">
                  <c:v>-554.44985175883733</c:v>
                </c:pt>
                <c:pt idx="7">
                  <c:v>-534.66081498327651</c:v>
                </c:pt>
                <c:pt idx="8">
                  <c:v>-525.31493963745947</c:v>
                </c:pt>
                <c:pt idx="9">
                  <c:v>-543.86967134124984</c:v>
                </c:pt>
                <c:pt idx="10">
                  <c:v>-542.14058671728822</c:v>
                </c:pt>
                <c:pt idx="11">
                  <c:v>-433.92716765680456</c:v>
                </c:pt>
                <c:pt idx="12">
                  <c:v>-505.49620239144366</c:v>
                </c:pt>
                <c:pt idx="13">
                  <c:v>-502.0427905462596</c:v>
                </c:pt>
                <c:pt idx="14">
                  <c:v>-539.60309177690726</c:v>
                </c:pt>
                <c:pt idx="15">
                  <c:v>-542.94967791047577</c:v>
                </c:pt>
                <c:pt idx="16">
                  <c:v>-515.54137434778306</c:v>
                </c:pt>
                <c:pt idx="17">
                  <c:v>-534.77482089117768</c:v>
                </c:pt>
                <c:pt idx="18">
                  <c:v>-537.20666722462477</c:v>
                </c:pt>
                <c:pt idx="19">
                  <c:v>-547.56565239387805</c:v>
                </c:pt>
                <c:pt idx="20">
                  <c:v>-528.4619745041731</c:v>
                </c:pt>
                <c:pt idx="21">
                  <c:v>-530.21828964721453</c:v>
                </c:pt>
                <c:pt idx="22">
                  <c:v>-529.75792136725852</c:v>
                </c:pt>
                <c:pt idx="23">
                  <c:v>-535.29103376978946</c:v>
                </c:pt>
                <c:pt idx="24">
                  <c:v>-533.27118760830876</c:v>
                </c:pt>
                <c:pt idx="25">
                  <c:v>-536.31574030263459</c:v>
                </c:pt>
                <c:pt idx="26">
                  <c:v>-530.10978015177807</c:v>
                </c:pt>
                <c:pt idx="27">
                  <c:v>-529.02488448814381</c:v>
                </c:pt>
                <c:pt idx="28">
                  <c:v>-524.73931161703956</c:v>
                </c:pt>
                <c:pt idx="29">
                  <c:v>-536.14837659288469</c:v>
                </c:pt>
                <c:pt idx="30">
                  <c:v>-531.86162330638194</c:v>
                </c:pt>
                <c:pt idx="31">
                  <c:v>-428.32188581736335</c:v>
                </c:pt>
                <c:pt idx="32">
                  <c:v>-391.9052037486893</c:v>
                </c:pt>
                <c:pt idx="33">
                  <c:v>-389.68349125300648</c:v>
                </c:pt>
                <c:pt idx="34">
                  <c:v>-348.23802511846941</c:v>
                </c:pt>
                <c:pt idx="35">
                  <c:v>-354.7435821740379</c:v>
                </c:pt>
                <c:pt idx="36">
                  <c:v>-251.10094894910392</c:v>
                </c:pt>
                <c:pt idx="37">
                  <c:v>-241.09560538836723</c:v>
                </c:pt>
                <c:pt idx="38">
                  <c:v>-238.25262381511445</c:v>
                </c:pt>
                <c:pt idx="39">
                  <c:v>-526.17866378679946</c:v>
                </c:pt>
                <c:pt idx="40">
                  <c:v>-511.03187090077495</c:v>
                </c:pt>
                <c:pt idx="41">
                  <c:v>-504.82084924411936</c:v>
                </c:pt>
                <c:pt idx="42">
                  <c:v>-521.28596747789641</c:v>
                </c:pt>
                <c:pt idx="43">
                  <c:v>-520.39985045114565</c:v>
                </c:pt>
                <c:pt idx="44">
                  <c:v>-510.11462669519358</c:v>
                </c:pt>
                <c:pt idx="45">
                  <c:v>-531.83399475362341</c:v>
                </c:pt>
                <c:pt idx="46">
                  <c:v>-530.96726562398078</c:v>
                </c:pt>
                <c:pt idx="47">
                  <c:v>-548.48301057302729</c:v>
                </c:pt>
                <c:pt idx="48">
                  <c:v>-556.05531011626636</c:v>
                </c:pt>
                <c:pt idx="49">
                  <c:v>-543.81726203558071</c:v>
                </c:pt>
                <c:pt idx="50">
                  <c:v>-573.37114756070548</c:v>
                </c:pt>
                <c:pt idx="51">
                  <c:v>-542.87590623446033</c:v>
                </c:pt>
                <c:pt idx="52">
                  <c:v>-577.35174242606058</c:v>
                </c:pt>
                <c:pt idx="53">
                  <c:v>-540.90359061067022</c:v>
                </c:pt>
                <c:pt idx="54">
                  <c:v>-576.97719679323768</c:v>
                </c:pt>
              </c:numCache>
            </c:numRef>
          </c:yVal>
          <c:smooth val="0"/>
          <c:extLst>
            <c:ext xmlns:c16="http://schemas.microsoft.com/office/drawing/2014/chart" uri="{C3380CC4-5D6E-409C-BE32-E72D297353CC}">
              <c16:uniqueId val="{00000001-B338-7443-AD38-214B1F426978}"/>
            </c:ext>
          </c:extLst>
        </c:ser>
        <c:dLbls>
          <c:showLegendKey val="0"/>
          <c:showVal val="0"/>
          <c:showCatName val="0"/>
          <c:showSerName val="0"/>
          <c:showPercent val="0"/>
          <c:showBubbleSize val="0"/>
        </c:dLbls>
        <c:axId val="2046622191"/>
        <c:axId val="2040319023"/>
      </c:scatterChart>
      <c:valAx>
        <c:axId val="204662219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319023"/>
        <c:crosses val="autoZero"/>
        <c:crossBetween val="midCat"/>
      </c:valAx>
      <c:valAx>
        <c:axId val="20403190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Delta2H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622191"/>
        <c:crosses val="autoZero"/>
        <c:crossBetween val="midCat"/>
      </c:valAx>
      <c:spPr>
        <a:noFill/>
        <a:ln>
          <a:noFill/>
        </a:ln>
        <a:effectLst/>
      </c:spPr>
    </c:plotArea>
    <c:legend>
      <c:legendPos val="r"/>
      <c:layout>
        <c:manualLayout>
          <c:xMode val="edge"/>
          <c:yMode val="edge"/>
          <c:x val="0.7766946219547648"/>
          <c:y val="0.86246107549182771"/>
          <c:w val="0.20077319110766861"/>
          <c:h val="9.7732351695828279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CH4_025 Before Linearity Correction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9.8870953630796149E-2"/>
                  <c:y val="-0.128819262175561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'CD4 (UC Davis)'!$G$32:$G$42</c:f>
              <c:numCache>
                <c:formatCode>0.0</c:formatCode>
                <c:ptCount val="11"/>
                <c:pt idx="0">
                  <c:v>1.9738409977199955</c:v>
                </c:pt>
                <c:pt idx="1">
                  <c:v>3.6256980177665925</c:v>
                </c:pt>
                <c:pt idx="2">
                  <c:v>2.7944108742509002</c:v>
                </c:pt>
                <c:pt idx="3">
                  <c:v>9.8561578809663253</c:v>
                </c:pt>
                <c:pt idx="4">
                  <c:v>16.108984214395175</c:v>
                </c:pt>
                <c:pt idx="5">
                  <c:v>25.784812429139205</c:v>
                </c:pt>
                <c:pt idx="6">
                  <c:v>26.841162179335438</c:v>
                </c:pt>
                <c:pt idx="7">
                  <c:v>38.970778565466034</c:v>
                </c:pt>
                <c:pt idx="8">
                  <c:v>52.992691526606286</c:v>
                </c:pt>
                <c:pt idx="9">
                  <c:v>77.642871559747334</c:v>
                </c:pt>
                <c:pt idx="10">
                  <c:v>62.737483024556774</c:v>
                </c:pt>
              </c:numCache>
            </c:numRef>
          </c:xVal>
          <c:yVal>
            <c:numRef>
              <c:f>'CD4 (UC Davis)'!$F$32:$F$42</c:f>
              <c:numCache>
                <c:formatCode>0.0</c:formatCode>
                <c:ptCount val="11"/>
                <c:pt idx="0">
                  <c:v>-468.5020436094764</c:v>
                </c:pt>
                <c:pt idx="1">
                  <c:v>-481.06976222052225</c:v>
                </c:pt>
                <c:pt idx="2">
                  <c:v>-475.97902818699328</c:v>
                </c:pt>
                <c:pt idx="3">
                  <c:v>-503.92338821393025</c:v>
                </c:pt>
                <c:pt idx="4">
                  <c:v>-510.6385131946829</c:v>
                </c:pt>
                <c:pt idx="5">
                  <c:v>-522.0469292140192</c:v>
                </c:pt>
                <c:pt idx="6">
                  <c:v>-516.55485310316976</c:v>
                </c:pt>
                <c:pt idx="7">
                  <c:v>-522.0996835858947</c:v>
                </c:pt>
                <c:pt idx="8">
                  <c:v>-524.73931161703956</c:v>
                </c:pt>
                <c:pt idx="9">
                  <c:v>-536.14837659288469</c:v>
                </c:pt>
                <c:pt idx="10">
                  <c:v>-531.86162330638194</c:v>
                </c:pt>
              </c:numCache>
            </c:numRef>
          </c:yVal>
          <c:smooth val="0"/>
          <c:extLst>
            <c:ext xmlns:c16="http://schemas.microsoft.com/office/drawing/2014/chart" uri="{C3380CC4-5D6E-409C-BE32-E72D297353CC}">
              <c16:uniqueId val="{00000000-61F4-174F-95C3-20FD5DAE3CD3}"/>
            </c:ext>
          </c:extLst>
        </c:ser>
        <c:dLbls>
          <c:showLegendKey val="0"/>
          <c:showVal val="0"/>
          <c:showCatName val="0"/>
          <c:showSerName val="0"/>
          <c:showPercent val="0"/>
          <c:showBubbleSize val="0"/>
        </c:dLbls>
        <c:axId val="2046622191"/>
        <c:axId val="2040319023"/>
      </c:scatterChart>
      <c:valAx>
        <c:axId val="204662219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 CH4</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319023"/>
        <c:crosses val="autoZero"/>
        <c:crossBetween val="midCat"/>
      </c:valAx>
      <c:valAx>
        <c:axId val="20403190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Delta2H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622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CH4_025 After</a:t>
            </a:r>
            <a:r>
              <a:rPr lang="en-US" baseline="0"/>
              <a:t> </a:t>
            </a:r>
            <a:r>
              <a:rPr lang="en-US"/>
              <a:t>Linearity Correction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9.8870953630796149E-2"/>
                  <c:y val="-0.128819262175561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'CD4 (UC Davis)'!$H$32:$H$42</c:f>
              <c:numCache>
                <c:formatCode>0.0</c:formatCode>
                <c:ptCount val="11"/>
                <c:pt idx="0">
                  <c:v>-528.4619745041731</c:v>
                </c:pt>
                <c:pt idx="1">
                  <c:v>-530.21828964721453</c:v>
                </c:pt>
                <c:pt idx="2">
                  <c:v>-529.75792136725852</c:v>
                </c:pt>
                <c:pt idx="3">
                  <c:v>-535.29103376978946</c:v>
                </c:pt>
                <c:pt idx="4">
                  <c:v>-533.27118760830876</c:v>
                </c:pt>
                <c:pt idx="5">
                  <c:v>-536.31574030263459</c:v>
                </c:pt>
                <c:pt idx="6">
                  <c:v>-530.10978015177807</c:v>
                </c:pt>
                <c:pt idx="7">
                  <c:v>-529.02488448814381</c:v>
                </c:pt>
                <c:pt idx="8">
                  <c:v>-524.73931161703956</c:v>
                </c:pt>
                <c:pt idx="9">
                  <c:v>-536.14837659288469</c:v>
                </c:pt>
                <c:pt idx="10">
                  <c:v>-531.86162330638194</c:v>
                </c:pt>
              </c:numCache>
            </c:numRef>
          </c:xVal>
          <c:yVal>
            <c:numRef>
              <c:f>'CD4 (UC Davis)'!$F$32:$F$42</c:f>
              <c:numCache>
                <c:formatCode>0.0</c:formatCode>
                <c:ptCount val="11"/>
                <c:pt idx="0">
                  <c:v>-468.5020436094764</c:v>
                </c:pt>
                <c:pt idx="1">
                  <c:v>-481.06976222052225</c:v>
                </c:pt>
                <c:pt idx="2">
                  <c:v>-475.97902818699328</c:v>
                </c:pt>
                <c:pt idx="3">
                  <c:v>-503.92338821393025</c:v>
                </c:pt>
                <c:pt idx="4">
                  <c:v>-510.6385131946829</c:v>
                </c:pt>
                <c:pt idx="5">
                  <c:v>-522.0469292140192</c:v>
                </c:pt>
                <c:pt idx="6">
                  <c:v>-516.55485310316976</c:v>
                </c:pt>
                <c:pt idx="7">
                  <c:v>-522.0996835858947</c:v>
                </c:pt>
                <c:pt idx="8">
                  <c:v>-524.73931161703956</c:v>
                </c:pt>
                <c:pt idx="9">
                  <c:v>-536.14837659288469</c:v>
                </c:pt>
                <c:pt idx="10">
                  <c:v>-531.86162330638194</c:v>
                </c:pt>
              </c:numCache>
            </c:numRef>
          </c:yVal>
          <c:smooth val="0"/>
          <c:extLst>
            <c:ext xmlns:c16="http://schemas.microsoft.com/office/drawing/2014/chart" uri="{C3380CC4-5D6E-409C-BE32-E72D297353CC}">
              <c16:uniqueId val="{00000001-2417-5747-8F9A-D5D441A0EB55}"/>
            </c:ext>
          </c:extLst>
        </c:ser>
        <c:dLbls>
          <c:showLegendKey val="0"/>
          <c:showVal val="0"/>
          <c:showCatName val="0"/>
          <c:showSerName val="0"/>
          <c:showPercent val="0"/>
          <c:showBubbleSize val="0"/>
        </c:dLbls>
        <c:axId val="2046622191"/>
        <c:axId val="2040319023"/>
      </c:scatterChart>
      <c:valAx>
        <c:axId val="204662219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 CH4</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319023"/>
        <c:crosses val="autoZero"/>
        <c:crossBetween val="midCat"/>
      </c:valAx>
      <c:valAx>
        <c:axId val="20403190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Delta2H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622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ppmv vs. delta13Cmethane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'CH4 (UC Davis)'!$G$11:$G$44</c:f>
              <c:numCache>
                <c:formatCode>0.0</c:formatCode>
                <c:ptCount val="34"/>
                <c:pt idx="0">
                  <c:v>26.246510211729436</c:v>
                </c:pt>
                <c:pt idx="1">
                  <c:v>22.85988148772719</c:v>
                </c:pt>
                <c:pt idx="2">
                  <c:v>5.7847339329211174</c:v>
                </c:pt>
                <c:pt idx="3">
                  <c:v>21.760727000187373</c:v>
                </c:pt>
                <c:pt idx="4">
                  <c:v>28.813589094997191</c:v>
                </c:pt>
                <c:pt idx="5">
                  <c:v>41.542205358815814</c:v>
                </c:pt>
                <c:pt idx="6">
                  <c:v>3.2770985572418962</c:v>
                </c:pt>
                <c:pt idx="7">
                  <c:v>2.6193671538317411</c:v>
                </c:pt>
                <c:pt idx="8">
                  <c:v>20.051175754169012</c:v>
                </c:pt>
                <c:pt idx="9">
                  <c:v>5.7989100779638765</c:v>
                </c:pt>
                <c:pt idx="10">
                  <c:v>15.872480971450239</c:v>
                </c:pt>
                <c:pt idx="11">
                  <c:v>26.572918882425299</c:v>
                </c:pt>
                <c:pt idx="12">
                  <c:v>22.303460282815578</c:v>
                </c:pt>
                <c:pt idx="13">
                  <c:v>15.205036669841947</c:v>
                </c:pt>
                <c:pt idx="14">
                  <c:v>18.091226058246324</c:v>
                </c:pt>
                <c:pt idx="15">
                  <c:v>26.496966530098867</c:v>
                </c:pt>
                <c:pt idx="16">
                  <c:v>49.756073876090156</c:v>
                </c:pt>
                <c:pt idx="17">
                  <c:v>60.389923423381767</c:v>
                </c:pt>
                <c:pt idx="18">
                  <c:v>50.552012910743855</c:v>
                </c:pt>
                <c:pt idx="19">
                  <c:v>17.280813956752933</c:v>
                </c:pt>
                <c:pt idx="20">
                  <c:v>21.981885868619202</c:v>
                </c:pt>
                <c:pt idx="21">
                  <c:v>19.222653332809266</c:v>
                </c:pt>
                <c:pt idx="22">
                  <c:v>17.619940143632824</c:v>
                </c:pt>
                <c:pt idx="23">
                  <c:v>18.100565434913221</c:v>
                </c:pt>
                <c:pt idx="24">
                  <c:v>44.716075308967788</c:v>
                </c:pt>
                <c:pt idx="25">
                  <c:v>69.346663261210637</c:v>
                </c:pt>
                <c:pt idx="26">
                  <c:v>89.952056044076329</c:v>
                </c:pt>
                <c:pt idx="27">
                  <c:v>93.791775823694664</c:v>
                </c:pt>
                <c:pt idx="28">
                  <c:v>58.837085416134556</c:v>
                </c:pt>
                <c:pt idx="29">
                  <c:v>101.15675557339365</c:v>
                </c:pt>
                <c:pt idx="30">
                  <c:v>96.241252234830512</c:v>
                </c:pt>
                <c:pt idx="31">
                  <c:v>16.507760791038784</c:v>
                </c:pt>
                <c:pt idx="32">
                  <c:v>24.141226693910316</c:v>
                </c:pt>
                <c:pt idx="33">
                  <c:v>17.597336446893131</c:v>
                </c:pt>
              </c:numCache>
            </c:numRef>
          </c:xVal>
          <c:yVal>
            <c:numRef>
              <c:f>'CH4 (UC Davis)'!$F$11:$F$44</c:f>
              <c:numCache>
                <c:formatCode>0.00</c:formatCode>
                <c:ptCount val="34"/>
                <c:pt idx="0">
                  <c:v>-85.668261221645579</c:v>
                </c:pt>
                <c:pt idx="1">
                  <c:v>-78.411274258524585</c:v>
                </c:pt>
                <c:pt idx="2">
                  <c:v>-67.118131982510008</c:v>
                </c:pt>
                <c:pt idx="3">
                  <c:v>-77.849447599927032</c:v>
                </c:pt>
                <c:pt idx="4">
                  <c:v>-79.115304236311189</c:v>
                </c:pt>
                <c:pt idx="5">
                  <c:v>-74.680547196382491</c:v>
                </c:pt>
                <c:pt idx="6">
                  <c:v>-68.737369008679181</c:v>
                </c:pt>
                <c:pt idx="7">
                  <c:v>-53.131330072052563</c:v>
                </c:pt>
                <c:pt idx="8">
                  <c:v>-78.367540524747938</c:v>
                </c:pt>
                <c:pt idx="9">
                  <c:v>-78.650896624870342</c:v>
                </c:pt>
                <c:pt idx="10">
                  <c:v>-73.774699648083725</c:v>
                </c:pt>
                <c:pt idx="11">
                  <c:v>-79.040060869717834</c:v>
                </c:pt>
                <c:pt idx="12">
                  <c:v>-78.882065424745477</c:v>
                </c:pt>
                <c:pt idx="13">
                  <c:v>-81.220643329470889</c:v>
                </c:pt>
                <c:pt idx="14">
                  <c:v>-83.975116858339007</c:v>
                </c:pt>
                <c:pt idx="15">
                  <c:v>-80.145516280843523</c:v>
                </c:pt>
                <c:pt idx="16">
                  <c:v>-78.60849671166676</c:v>
                </c:pt>
                <c:pt idx="17">
                  <c:v>-78.55904110591554</c:v>
                </c:pt>
                <c:pt idx="18">
                  <c:v>-77.533112443806914</c:v>
                </c:pt>
                <c:pt idx="19">
                  <c:v>-81.40167800818854</c:v>
                </c:pt>
                <c:pt idx="20">
                  <c:v>-84.190024088900074</c:v>
                </c:pt>
                <c:pt idx="21">
                  <c:v>-76.169281616086963</c:v>
                </c:pt>
                <c:pt idx="22">
                  <c:v>-75.563676740435483</c:v>
                </c:pt>
                <c:pt idx="23">
                  <c:v>-75.457403640131986</c:v>
                </c:pt>
                <c:pt idx="24">
                  <c:v>-79.883586660601694</c:v>
                </c:pt>
                <c:pt idx="25">
                  <c:v>-72.949705855762048</c:v>
                </c:pt>
                <c:pt idx="26">
                  <c:v>-73.513051774755468</c:v>
                </c:pt>
                <c:pt idx="27">
                  <c:v>-73.73980088092766</c:v>
                </c:pt>
                <c:pt idx="28">
                  <c:v>-73.143708864563166</c:v>
                </c:pt>
                <c:pt idx="29">
                  <c:v>-96.077550077696927</c:v>
                </c:pt>
                <c:pt idx="30">
                  <c:v>-97.109556118581679</c:v>
                </c:pt>
                <c:pt idx="31">
                  <c:v>-76.893249184452316</c:v>
                </c:pt>
                <c:pt idx="32">
                  <c:v>-77.664120896708553</c:v>
                </c:pt>
                <c:pt idx="33">
                  <c:v>-76.640931922971248</c:v>
                </c:pt>
              </c:numCache>
            </c:numRef>
          </c:yVal>
          <c:smooth val="0"/>
          <c:extLst>
            <c:ext xmlns:c16="http://schemas.microsoft.com/office/drawing/2014/chart" uri="{C3380CC4-5D6E-409C-BE32-E72D297353CC}">
              <c16:uniqueId val="{00000000-BA28-DF46-955F-2946E14E306B}"/>
            </c:ext>
          </c:extLst>
        </c:ser>
        <c:dLbls>
          <c:showLegendKey val="0"/>
          <c:showVal val="0"/>
          <c:showCatName val="0"/>
          <c:showSerName val="0"/>
          <c:showPercent val="0"/>
          <c:showBubbleSize val="0"/>
        </c:dLbls>
        <c:axId val="1224635072"/>
        <c:axId val="1224636704"/>
      </c:scatterChart>
      <c:valAx>
        <c:axId val="1224635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36704"/>
        <c:crosses val="autoZero"/>
        <c:crossBetween val="midCat"/>
      </c:valAx>
      <c:valAx>
        <c:axId val="122463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delta13C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350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ppm vs. Delta13CCO2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'CO2 and DIC (UC Davis)'!$I$11:$I$32</c:f>
              <c:numCache>
                <c:formatCode>0</c:formatCode>
                <c:ptCount val="22"/>
                <c:pt idx="0">
                  <c:v>7188.4817923766086</c:v>
                </c:pt>
                <c:pt idx="1">
                  <c:v>3899.9721218062632</c:v>
                </c:pt>
                <c:pt idx="2">
                  <c:v>11147.826603442983</c:v>
                </c:pt>
                <c:pt idx="3">
                  <c:v>16806.676104022092</c:v>
                </c:pt>
                <c:pt idx="4">
                  <c:v>17356.880525060133</c:v>
                </c:pt>
                <c:pt idx="5">
                  <c:v>18502.826256966648</c:v>
                </c:pt>
                <c:pt idx="6">
                  <c:v>22126.572755080826</c:v>
                </c:pt>
                <c:pt idx="7">
                  <c:v>20633.75471455299</c:v>
                </c:pt>
                <c:pt idx="8">
                  <c:v>19224.090994585069</c:v>
                </c:pt>
                <c:pt idx="9">
                  <c:v>31170.011489193868</c:v>
                </c:pt>
                <c:pt idx="10">
                  <c:v>3778.4700509297099</c:v>
                </c:pt>
                <c:pt idx="11">
                  <c:v>27143.683515579003</c:v>
                </c:pt>
                <c:pt idx="12">
                  <c:v>26442.29395188257</c:v>
                </c:pt>
                <c:pt idx="13">
                  <c:v>3390.4132655515828</c:v>
                </c:pt>
                <c:pt idx="14">
                  <c:v>2907.9173148162999</c:v>
                </c:pt>
                <c:pt idx="15">
                  <c:v>2922.1097871930979</c:v>
                </c:pt>
                <c:pt idx="16">
                  <c:v>4558.6702375034083</c:v>
                </c:pt>
                <c:pt idx="17">
                  <c:v>3477.973603605049</c:v>
                </c:pt>
                <c:pt idx="18">
                  <c:v>4081.8273092369477</c:v>
                </c:pt>
                <c:pt idx="19">
                  <c:v>2440.7128514056226</c:v>
                </c:pt>
                <c:pt idx="20">
                  <c:v>1830.4718875502006</c:v>
                </c:pt>
                <c:pt idx="21">
                  <c:v>1713.0020080321281</c:v>
                </c:pt>
              </c:numCache>
            </c:numRef>
          </c:xVal>
          <c:yVal>
            <c:numRef>
              <c:f>'CO2 and DIC (UC Davis)'!$F$11:$F$32</c:f>
              <c:numCache>
                <c:formatCode>0.00</c:formatCode>
                <c:ptCount val="22"/>
                <c:pt idx="0">
                  <c:v>-29.208592860131908</c:v>
                </c:pt>
                <c:pt idx="1">
                  <c:v>-29.127230925910432</c:v>
                </c:pt>
                <c:pt idx="2">
                  <c:v>-32.032751533238283</c:v>
                </c:pt>
                <c:pt idx="3">
                  <c:v>-30.176543666745037</c:v>
                </c:pt>
                <c:pt idx="4">
                  <c:v>-30.192126355120319</c:v>
                </c:pt>
                <c:pt idx="5">
                  <c:v>-28.620789562815073</c:v>
                </c:pt>
                <c:pt idx="6">
                  <c:v>-24.921600796135472</c:v>
                </c:pt>
                <c:pt idx="7">
                  <c:v>-34.120605969214196</c:v>
                </c:pt>
                <c:pt idx="8">
                  <c:v>-33.346142596256477</c:v>
                </c:pt>
                <c:pt idx="9">
                  <c:v>-31.691880805600139</c:v>
                </c:pt>
                <c:pt idx="10">
                  <c:v>-31.882768004621592</c:v>
                </c:pt>
                <c:pt idx="11">
                  <c:v>-27.991626035796852</c:v>
                </c:pt>
                <c:pt idx="12">
                  <c:v>-28.268663955362815</c:v>
                </c:pt>
                <c:pt idx="13">
                  <c:v>-43.30702604355259</c:v>
                </c:pt>
                <c:pt idx="14">
                  <c:v>-44.135723182521346</c:v>
                </c:pt>
                <c:pt idx="15">
                  <c:v>-31.783501721816965</c:v>
                </c:pt>
                <c:pt idx="16">
                  <c:v>-31.034821707394276</c:v>
                </c:pt>
                <c:pt idx="17">
                  <c:v>-31.836754753613398</c:v>
                </c:pt>
                <c:pt idx="18">
                  <c:v>-20.801257577200339</c:v>
                </c:pt>
                <c:pt idx="19">
                  <c:v>-16.39325874802925</c:v>
                </c:pt>
                <c:pt idx="20">
                  <c:v>-16.720153434266741</c:v>
                </c:pt>
                <c:pt idx="21">
                  <c:v>-16.985836701392213</c:v>
                </c:pt>
              </c:numCache>
            </c:numRef>
          </c:yVal>
          <c:smooth val="0"/>
          <c:extLst>
            <c:ext xmlns:c16="http://schemas.microsoft.com/office/drawing/2014/chart" uri="{C3380CC4-5D6E-409C-BE32-E72D297353CC}">
              <c16:uniqueId val="{00000000-9417-4C41-A878-EA3120ACC310}"/>
            </c:ext>
          </c:extLst>
        </c:ser>
        <c:dLbls>
          <c:showLegendKey val="0"/>
          <c:showVal val="0"/>
          <c:showCatName val="0"/>
          <c:showSerName val="0"/>
          <c:showPercent val="0"/>
          <c:showBubbleSize val="0"/>
        </c:dLbls>
        <c:axId val="1267152816"/>
        <c:axId val="1220418080"/>
      </c:scatterChart>
      <c:valAx>
        <c:axId val="1267152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8080"/>
        <c:crosses val="autoZero"/>
        <c:crossBetween val="midCat"/>
      </c:valAx>
      <c:valAx>
        <c:axId val="1220418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Delta13C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7152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ppm vs. Delta13CCO2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'CO2 and DIC (UC Davis)'!$H$33:$H$55</c:f>
              <c:numCache>
                <c:formatCode>0.00</c:formatCode>
                <c:ptCount val="23"/>
                <c:pt idx="0">
                  <c:v>10.555316577777779</c:v>
                </c:pt>
                <c:pt idx="1">
                  <c:v>11.047397140740742</c:v>
                </c:pt>
                <c:pt idx="2">
                  <c:v>2.9702315102880661</c:v>
                </c:pt>
                <c:pt idx="3">
                  <c:v>9.1162646130268232</c:v>
                </c:pt>
                <c:pt idx="4">
                  <c:v>8.8889569333333345</c:v>
                </c:pt>
                <c:pt idx="5">
                  <c:v>11.596966801346804</c:v>
                </c:pt>
                <c:pt idx="6">
                  <c:v>7.6349129550827444</c:v>
                </c:pt>
                <c:pt idx="7">
                  <c:v>12.05372971851852</c:v>
                </c:pt>
                <c:pt idx="8">
                  <c:v>8.7755863111111125</c:v>
                </c:pt>
                <c:pt idx="9">
                  <c:v>2.3748821848897821</c:v>
                </c:pt>
                <c:pt idx="10">
                  <c:v>4.7345836762246121</c:v>
                </c:pt>
                <c:pt idx="11">
                  <c:v>4.6785904086021501</c:v>
                </c:pt>
                <c:pt idx="12">
                  <c:v>4.5826960561529271</c:v>
                </c:pt>
                <c:pt idx="13">
                  <c:v>6.0075600310633215</c:v>
                </c:pt>
                <c:pt idx="14">
                  <c:v>7.8891220358422949</c:v>
                </c:pt>
                <c:pt idx="15">
                  <c:v>9.4170324444444429</c:v>
                </c:pt>
                <c:pt idx="16">
                  <c:v>12.182158801672641</c:v>
                </c:pt>
                <c:pt idx="17">
                  <c:v>8.3512782329749111</c:v>
                </c:pt>
                <c:pt idx="18">
                  <c:v>9.7216029455052588</c:v>
                </c:pt>
                <c:pt idx="19">
                  <c:v>9.3536731666594299</c:v>
                </c:pt>
                <c:pt idx="20">
                  <c:v>4.5424786703405067</c:v>
                </c:pt>
                <c:pt idx="21">
                  <c:v>5.2966216637472199</c:v>
                </c:pt>
                <c:pt idx="22">
                  <c:v>4.4885639761103961</c:v>
                </c:pt>
              </c:numCache>
            </c:numRef>
          </c:xVal>
          <c:yVal>
            <c:numRef>
              <c:f>'CO2 and DIC (UC Davis)'!$F$33:$F$55</c:f>
              <c:numCache>
                <c:formatCode>0.00</c:formatCode>
                <c:ptCount val="23"/>
                <c:pt idx="0">
                  <c:v>-24.310851856154031</c:v>
                </c:pt>
                <c:pt idx="1">
                  <c:v>-21.027154994956934</c:v>
                </c:pt>
                <c:pt idx="2">
                  <c:v>-44.903053304770921</c:v>
                </c:pt>
                <c:pt idx="3">
                  <c:v>-22.758040786658523</c:v>
                </c:pt>
                <c:pt idx="4">
                  <c:v>-21.133691114000555</c:v>
                </c:pt>
                <c:pt idx="5">
                  <c:v>-23.077086632264006</c:v>
                </c:pt>
                <c:pt idx="6">
                  <c:v>-17.422379681433025</c:v>
                </c:pt>
                <c:pt idx="7">
                  <c:v>-26.914605000457865</c:v>
                </c:pt>
                <c:pt idx="8">
                  <c:v>-23.151398851277403</c:v>
                </c:pt>
                <c:pt idx="9">
                  <c:v>-26.273664748255783</c:v>
                </c:pt>
                <c:pt idx="10">
                  <c:v>-24.267243910122676</c:v>
                </c:pt>
                <c:pt idx="11">
                  <c:v>-24.454319673870724</c:v>
                </c:pt>
                <c:pt idx="12">
                  <c:v>-24.369046536878177</c:v>
                </c:pt>
                <c:pt idx="13">
                  <c:v>-23.434728474161229</c:v>
                </c:pt>
                <c:pt idx="14">
                  <c:v>-20.235462099188471</c:v>
                </c:pt>
                <c:pt idx="15">
                  <c:v>-30.724489911291197</c:v>
                </c:pt>
                <c:pt idx="16">
                  <c:v>-32.738486217009793</c:v>
                </c:pt>
                <c:pt idx="17">
                  <c:v>-20.698774615131242</c:v>
                </c:pt>
                <c:pt idx="18">
                  <c:v>-37.85165658796484</c:v>
                </c:pt>
                <c:pt idx="19">
                  <c:v>-38.381129772965814</c:v>
                </c:pt>
                <c:pt idx="20">
                  <c:v>-26.528364766943483</c:v>
                </c:pt>
                <c:pt idx="21">
                  <c:v>-25.939310149544728</c:v>
                </c:pt>
                <c:pt idx="22">
                  <c:v>-26.064850134892279</c:v>
                </c:pt>
              </c:numCache>
            </c:numRef>
          </c:yVal>
          <c:smooth val="0"/>
          <c:extLst>
            <c:ext xmlns:c16="http://schemas.microsoft.com/office/drawing/2014/chart" uri="{C3380CC4-5D6E-409C-BE32-E72D297353CC}">
              <c16:uniqueId val="{00000000-F68E-BD4D-9A75-F91819DBFB1F}"/>
            </c:ext>
          </c:extLst>
        </c:ser>
        <c:dLbls>
          <c:showLegendKey val="0"/>
          <c:showVal val="0"/>
          <c:showCatName val="0"/>
          <c:showSerName val="0"/>
          <c:showPercent val="0"/>
          <c:showBubbleSize val="0"/>
        </c:dLbls>
        <c:axId val="1267152816"/>
        <c:axId val="1220418080"/>
      </c:scatterChart>
      <c:valAx>
        <c:axId val="1267152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8080"/>
        <c:crosses val="autoZero"/>
        <c:crossBetween val="midCat"/>
      </c:valAx>
      <c:valAx>
        <c:axId val="1220418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Delta13C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7152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330492</xdr:colOff>
      <xdr:row>10</xdr:row>
      <xdr:rowOff>2043</xdr:rowOff>
    </xdr:from>
    <xdr:to>
      <xdr:col>16</xdr:col>
      <xdr:colOff>359687</xdr:colOff>
      <xdr:row>31</xdr:row>
      <xdr:rowOff>120576</xdr:rowOff>
    </xdr:to>
    <xdr:graphicFrame macro="">
      <xdr:nvGraphicFramePr>
        <xdr:cNvPr id="3" name="Chart 2">
          <a:extLst>
            <a:ext uri="{FF2B5EF4-FFF2-40B4-BE49-F238E27FC236}">
              <a16:creationId xmlns:a16="http://schemas.microsoft.com/office/drawing/2014/main" id="{BC70B26C-FB10-454D-8287-8B7838F00C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329618</xdr:colOff>
      <xdr:row>36</xdr:row>
      <xdr:rowOff>189186</xdr:rowOff>
    </xdr:from>
    <xdr:to>
      <xdr:col>12</xdr:col>
      <xdr:colOff>358813</xdr:colOff>
      <xdr:row>50</xdr:row>
      <xdr:rowOff>87586</xdr:rowOff>
    </xdr:to>
    <xdr:graphicFrame macro="">
      <xdr:nvGraphicFramePr>
        <xdr:cNvPr id="4" name="Chart 3">
          <a:extLst>
            <a:ext uri="{FF2B5EF4-FFF2-40B4-BE49-F238E27FC236}">
              <a16:creationId xmlns:a16="http://schemas.microsoft.com/office/drawing/2014/main" id="{29185480-BE79-C445-80E9-BB1ACF69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503621</xdr:colOff>
      <xdr:row>36</xdr:row>
      <xdr:rowOff>175172</xdr:rowOff>
    </xdr:from>
    <xdr:to>
      <xdr:col>18</xdr:col>
      <xdr:colOff>94885</xdr:colOff>
      <xdr:row>50</xdr:row>
      <xdr:rowOff>73572</xdr:rowOff>
    </xdr:to>
    <xdr:graphicFrame macro="">
      <xdr:nvGraphicFramePr>
        <xdr:cNvPr id="7" name="Chart 6">
          <a:extLst>
            <a:ext uri="{FF2B5EF4-FFF2-40B4-BE49-F238E27FC236}">
              <a16:creationId xmlns:a16="http://schemas.microsoft.com/office/drawing/2014/main" id="{205E17CF-115F-6442-A09C-2AE01EA01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84667</xdr:colOff>
      <xdr:row>10</xdr:row>
      <xdr:rowOff>156633</xdr:rowOff>
    </xdr:from>
    <xdr:to>
      <xdr:col>14</xdr:col>
      <xdr:colOff>507999</xdr:colOff>
      <xdr:row>23</xdr:row>
      <xdr:rowOff>55033</xdr:rowOff>
    </xdr:to>
    <xdr:graphicFrame macro="">
      <xdr:nvGraphicFramePr>
        <xdr:cNvPr id="2" name="Chart 1">
          <a:extLst>
            <a:ext uri="{FF2B5EF4-FFF2-40B4-BE49-F238E27FC236}">
              <a16:creationId xmlns:a16="http://schemas.microsoft.com/office/drawing/2014/main" id="{BD2934A5-313C-E94E-BDF7-2E4BE3FDC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130098</xdr:colOff>
      <xdr:row>10</xdr:row>
      <xdr:rowOff>163942</xdr:rowOff>
    </xdr:from>
    <xdr:to>
      <xdr:col>15</xdr:col>
      <xdr:colOff>597830</xdr:colOff>
      <xdr:row>24</xdr:row>
      <xdr:rowOff>88361</xdr:rowOff>
    </xdr:to>
    <xdr:graphicFrame macro="">
      <xdr:nvGraphicFramePr>
        <xdr:cNvPr id="2" name="Chart 1">
          <a:extLst>
            <a:ext uri="{FF2B5EF4-FFF2-40B4-BE49-F238E27FC236}">
              <a16:creationId xmlns:a16="http://schemas.microsoft.com/office/drawing/2014/main" id="{19D40C09-295C-1F48-AD11-9B20926ED4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113910</xdr:colOff>
      <xdr:row>33</xdr:row>
      <xdr:rowOff>118906</xdr:rowOff>
    </xdr:from>
    <xdr:to>
      <xdr:col>15</xdr:col>
      <xdr:colOff>581642</xdr:colOff>
      <xdr:row>47</xdr:row>
      <xdr:rowOff>43326</xdr:rowOff>
    </xdr:to>
    <xdr:graphicFrame macro="">
      <xdr:nvGraphicFramePr>
        <xdr:cNvPr id="3" name="Chart 2">
          <a:extLst>
            <a:ext uri="{FF2B5EF4-FFF2-40B4-BE49-F238E27FC236}">
              <a16:creationId xmlns:a16="http://schemas.microsoft.com/office/drawing/2014/main" id="{0747BF4E-ABEB-1647-92A1-7838B87FD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9</xdr:col>
      <xdr:colOff>203200</xdr:colOff>
      <xdr:row>171</xdr:row>
      <xdr:rowOff>143257</xdr:rowOff>
    </xdr:to>
    <xdr:pic>
      <xdr:nvPicPr>
        <xdr:cNvPr id="9" name="Picture 8">
          <a:extLst>
            <a:ext uri="{FF2B5EF4-FFF2-40B4-BE49-F238E27FC236}">
              <a16:creationId xmlns:a16="http://schemas.microsoft.com/office/drawing/2014/main" id="{B34F86C7-4446-4C4A-A506-CAA62EF364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0777200"/>
          <a:ext cx="10058400" cy="2581656"/>
        </a:xfrm>
        <a:prstGeom prst="rect">
          <a:avLst/>
        </a:prstGeom>
      </xdr:spPr>
    </xdr:pic>
    <xdr:clientData/>
  </xdr:twoCellAnchor>
  <xdr:twoCellAnchor editAs="oneCell">
    <xdr:from>
      <xdr:col>1</xdr:col>
      <xdr:colOff>-1</xdr:colOff>
      <xdr:row>6</xdr:row>
      <xdr:rowOff>18676</xdr:rowOff>
    </xdr:from>
    <xdr:to>
      <xdr:col>5</xdr:col>
      <xdr:colOff>668617</xdr:colOff>
      <xdr:row>19</xdr:row>
      <xdr:rowOff>167341</xdr:rowOff>
    </xdr:to>
    <xdr:pic>
      <xdr:nvPicPr>
        <xdr:cNvPr id="12" name="Picture 11">
          <a:extLst>
            <a:ext uri="{FF2B5EF4-FFF2-40B4-BE49-F238E27FC236}">
              <a16:creationId xmlns:a16="http://schemas.microsoft.com/office/drawing/2014/main" id="{91CBC912-98BD-DE4B-BD4E-918F1610D5B4}"/>
            </a:ext>
          </a:extLst>
        </xdr:cNvPr>
        <xdr:cNvPicPr>
          <a:picLocks noChangeAspect="1"/>
        </xdr:cNvPicPr>
      </xdr:nvPicPr>
      <xdr:blipFill>
        <a:blip xmlns:r="http://schemas.openxmlformats.org/officeDocument/2006/relationships" r:embed="rId2"/>
        <a:stretch>
          <a:fillRect/>
        </a:stretch>
      </xdr:blipFill>
      <xdr:spPr>
        <a:xfrm>
          <a:off x="821764" y="1288676"/>
          <a:ext cx="4889500" cy="2819400"/>
        </a:xfrm>
        <a:prstGeom prst="rect">
          <a:avLst/>
        </a:prstGeom>
      </xdr:spPr>
    </xdr:pic>
    <xdr:clientData/>
  </xdr:twoCellAnchor>
  <xdr:twoCellAnchor editAs="oneCell">
    <xdr:from>
      <xdr:col>1</xdr:col>
      <xdr:colOff>18677</xdr:colOff>
      <xdr:row>24</xdr:row>
      <xdr:rowOff>56030</xdr:rowOff>
    </xdr:from>
    <xdr:to>
      <xdr:col>3</xdr:col>
      <xdr:colOff>578971</xdr:colOff>
      <xdr:row>37</xdr:row>
      <xdr:rowOff>504</xdr:rowOff>
    </xdr:to>
    <xdr:pic>
      <xdr:nvPicPr>
        <xdr:cNvPr id="13" name="Picture 12">
          <a:extLst>
            <a:ext uri="{FF2B5EF4-FFF2-40B4-BE49-F238E27FC236}">
              <a16:creationId xmlns:a16="http://schemas.microsoft.com/office/drawing/2014/main" id="{18344F7E-E3AE-9941-B39C-9ADF90D95F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4621"/>
        <a:stretch/>
      </xdr:blipFill>
      <xdr:spPr>
        <a:xfrm>
          <a:off x="840442" y="4818530"/>
          <a:ext cx="2540000" cy="2608550"/>
        </a:xfrm>
        <a:prstGeom prst="rect">
          <a:avLst/>
        </a:prstGeom>
      </xdr:spPr>
    </xdr:pic>
    <xdr:clientData/>
  </xdr:twoCellAnchor>
  <xdr:twoCellAnchor editAs="oneCell">
    <xdr:from>
      <xdr:col>1</xdr:col>
      <xdr:colOff>23519</xdr:colOff>
      <xdr:row>40</xdr:row>
      <xdr:rowOff>11759</xdr:rowOff>
    </xdr:from>
    <xdr:to>
      <xdr:col>3</xdr:col>
      <xdr:colOff>646759</xdr:colOff>
      <xdr:row>52</xdr:row>
      <xdr:rowOff>155016</xdr:rowOff>
    </xdr:to>
    <xdr:pic>
      <xdr:nvPicPr>
        <xdr:cNvPr id="14" name="Picture 13">
          <a:extLst>
            <a:ext uri="{FF2B5EF4-FFF2-40B4-BE49-F238E27FC236}">
              <a16:creationId xmlns:a16="http://schemas.microsoft.com/office/drawing/2014/main" id="{C8B92CE4-24F6-0A42-BD4F-63A4E95269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571" r="21437"/>
        <a:stretch/>
      </xdr:blipFill>
      <xdr:spPr>
        <a:xfrm>
          <a:off x="846667" y="8055092"/>
          <a:ext cx="2598796" cy="2542146"/>
        </a:xfrm>
        <a:prstGeom prst="rect">
          <a:avLst/>
        </a:prstGeom>
      </xdr:spPr>
    </xdr:pic>
    <xdr:clientData/>
  </xdr:twoCellAnchor>
  <xdr:twoCellAnchor editAs="oneCell">
    <xdr:from>
      <xdr:col>4</xdr:col>
      <xdr:colOff>0</xdr:colOff>
      <xdr:row>45</xdr:row>
      <xdr:rowOff>117594</xdr:rowOff>
    </xdr:from>
    <xdr:to>
      <xdr:col>6</xdr:col>
      <xdr:colOff>164629</xdr:colOff>
      <xdr:row>54</xdr:row>
      <xdr:rowOff>186032</xdr:rowOff>
    </xdr:to>
    <xdr:pic>
      <xdr:nvPicPr>
        <xdr:cNvPr id="15" name="Picture 14">
          <a:extLst>
            <a:ext uri="{FF2B5EF4-FFF2-40B4-BE49-F238E27FC236}">
              <a16:creationId xmlns:a16="http://schemas.microsoft.com/office/drawing/2014/main" id="{0F5436F4-01E6-A94F-907B-CBF2672DED1B}"/>
            </a:ext>
          </a:extLst>
        </xdr:cNvPr>
        <xdr:cNvPicPr>
          <a:picLocks noChangeAspect="1"/>
        </xdr:cNvPicPr>
      </xdr:nvPicPr>
      <xdr:blipFill>
        <a:blip xmlns:r="http://schemas.openxmlformats.org/officeDocument/2006/relationships" r:embed="rId3"/>
        <a:stretch>
          <a:fillRect/>
        </a:stretch>
      </xdr:blipFill>
      <xdr:spPr>
        <a:xfrm>
          <a:off x="4009907" y="9160464"/>
          <a:ext cx="3092685" cy="1867605"/>
        </a:xfrm>
        <a:prstGeom prst="rect">
          <a:avLst/>
        </a:prstGeom>
      </xdr:spPr>
    </xdr:pic>
    <xdr:clientData/>
  </xdr:twoCellAnchor>
  <xdr:twoCellAnchor editAs="oneCell">
    <xdr:from>
      <xdr:col>1</xdr:col>
      <xdr:colOff>11760</xdr:colOff>
      <xdr:row>59</xdr:row>
      <xdr:rowOff>82315</xdr:rowOff>
    </xdr:from>
    <xdr:to>
      <xdr:col>3</xdr:col>
      <xdr:colOff>776111</xdr:colOff>
      <xdr:row>72</xdr:row>
      <xdr:rowOff>25665</xdr:rowOff>
    </xdr:to>
    <xdr:pic>
      <xdr:nvPicPr>
        <xdr:cNvPr id="16" name="Picture 15">
          <a:extLst>
            <a:ext uri="{FF2B5EF4-FFF2-40B4-BE49-F238E27FC236}">
              <a16:creationId xmlns:a16="http://schemas.microsoft.com/office/drawing/2014/main" id="{D0E13CE2-3EB9-D74A-9725-546E7C4374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051" r="47546"/>
        <a:stretch/>
      </xdr:blipFill>
      <xdr:spPr>
        <a:xfrm>
          <a:off x="834908" y="11923889"/>
          <a:ext cx="2739907" cy="25421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613BC-57BF-0B42-B06A-F6A0BF44E16E}">
  <dimension ref="A1:F14"/>
  <sheetViews>
    <sheetView workbookViewId="0">
      <selection activeCell="B15" sqref="B15"/>
    </sheetView>
  </sheetViews>
  <sheetFormatPr baseColWidth="10" defaultRowHeight="20" customHeight="1"/>
  <cols>
    <col min="2" max="2" width="26.33203125" customWidth="1"/>
    <col min="3" max="3" width="69.33203125" customWidth="1"/>
  </cols>
  <sheetData>
    <row r="1" spans="1:6" ht="20" customHeight="1">
      <c r="A1" s="1" t="s">
        <v>385</v>
      </c>
    </row>
    <row r="2" spans="1:6" ht="20" customHeight="1">
      <c r="A2" t="s">
        <v>386</v>
      </c>
    </row>
    <row r="3" spans="1:6" ht="20" customHeight="1">
      <c r="E3" s="42"/>
      <c r="F3" s="42"/>
    </row>
    <row r="4" spans="1:6" ht="20" customHeight="1">
      <c r="A4" t="s">
        <v>387</v>
      </c>
      <c r="E4" s="42"/>
      <c r="F4" s="42"/>
    </row>
    <row r="5" spans="1:6" ht="20" customHeight="1">
      <c r="E5" s="42"/>
      <c r="F5" s="42"/>
    </row>
    <row r="6" spans="1:6" ht="20" customHeight="1">
      <c r="B6" s="204" t="s">
        <v>388</v>
      </c>
      <c r="C6" s="204" t="s">
        <v>389</v>
      </c>
    </row>
    <row r="7" spans="1:6" ht="20" customHeight="1">
      <c r="B7" s="205" t="s">
        <v>390</v>
      </c>
      <c r="C7" s="206" t="s">
        <v>545</v>
      </c>
    </row>
    <row r="8" spans="1:6" ht="20" customHeight="1">
      <c r="B8" s="206" t="s">
        <v>391</v>
      </c>
      <c r="C8" s="205" t="s">
        <v>397</v>
      </c>
      <c r="E8" s="42"/>
      <c r="F8" s="42"/>
    </row>
    <row r="9" spans="1:6" ht="20" customHeight="1">
      <c r="B9" s="206" t="s">
        <v>392</v>
      </c>
      <c r="C9" s="205" t="s">
        <v>398</v>
      </c>
    </row>
    <row r="10" spans="1:6" ht="20" customHeight="1">
      <c r="B10" s="206" t="s">
        <v>393</v>
      </c>
      <c r="C10" s="205" t="s">
        <v>399</v>
      </c>
    </row>
    <row r="11" spans="1:6" ht="20" customHeight="1">
      <c r="B11" s="206" t="s">
        <v>394</v>
      </c>
      <c r="C11" s="205" t="s">
        <v>400</v>
      </c>
    </row>
    <row r="12" spans="1:6" ht="20" customHeight="1">
      <c r="B12" s="206" t="s">
        <v>395</v>
      </c>
      <c r="C12" s="205" t="s">
        <v>401</v>
      </c>
    </row>
    <row r="13" spans="1:6" ht="20" customHeight="1">
      <c r="B13" s="206" t="s">
        <v>396</v>
      </c>
      <c r="C13" s="206" t="s">
        <v>546</v>
      </c>
    </row>
    <row r="14" spans="1:6" ht="20" customHeight="1">
      <c r="B14" s="205" t="s">
        <v>547</v>
      </c>
      <c r="C14" s="206" t="s">
        <v>548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EC384-3EA5-254E-A8A3-1201759D5DA4}">
  <sheetPr>
    <pageSetUpPr fitToPage="1"/>
  </sheetPr>
  <dimension ref="A1:AR112"/>
  <sheetViews>
    <sheetView topLeftCell="L1" zoomScale="42" zoomScaleNormal="43" workbookViewId="0">
      <selection activeCell="AG58" sqref="AG58"/>
    </sheetView>
  </sheetViews>
  <sheetFormatPr baseColWidth="10" defaultRowHeight="16"/>
  <cols>
    <col min="1" max="2" width="17.83203125" style="229" customWidth="1"/>
    <col min="3" max="3" width="7.1640625" style="229" bestFit="1" customWidth="1"/>
    <col min="4" max="4" width="18" style="229" bestFit="1" customWidth="1"/>
    <col min="5" max="5" width="15.1640625" style="229" customWidth="1"/>
    <col min="6" max="6" width="23.83203125" style="229" bestFit="1" customWidth="1"/>
    <col min="7" max="7" width="18.6640625" style="229" customWidth="1"/>
    <col min="8" max="8" width="13.5" style="229" bestFit="1" customWidth="1"/>
    <col min="9" max="9" width="10.83203125" style="229" customWidth="1"/>
    <col min="10" max="10" width="22.33203125" style="229" customWidth="1"/>
    <col min="11" max="11" width="25.5" style="229" customWidth="1"/>
    <col min="12" max="12" width="17.83203125" style="229" bestFit="1" customWidth="1"/>
    <col min="13" max="13" width="15" style="229" customWidth="1"/>
    <col min="14" max="15" width="13.83203125" style="229" customWidth="1"/>
    <col min="16" max="16" width="10.83203125" style="229"/>
    <col min="17" max="17" width="11.83203125" style="229" customWidth="1"/>
    <col min="18" max="19" width="8.33203125" style="229" bestFit="1" customWidth="1"/>
    <col min="20" max="20" width="12.1640625" style="229" bestFit="1" customWidth="1"/>
    <col min="21" max="21" width="13.1640625" style="229" bestFit="1" customWidth="1"/>
    <col min="22" max="22" width="3.5" style="229" customWidth="1"/>
    <col min="23" max="23" width="14.83203125" style="229" customWidth="1"/>
    <col min="24" max="24" width="13.1640625" style="229" customWidth="1"/>
    <col min="25" max="25" width="14" style="229" bestFit="1" customWidth="1"/>
    <col min="26" max="26" width="14" style="229" customWidth="1"/>
    <col min="27" max="27" width="13.33203125" style="229" bestFit="1" customWidth="1"/>
    <col min="28" max="28" width="14" style="229" customWidth="1"/>
    <col min="29" max="29" width="11.6640625" style="229" customWidth="1"/>
    <col min="30" max="30" width="30" style="229" bestFit="1" customWidth="1"/>
    <col min="31" max="31" width="3.5" style="229" customWidth="1"/>
    <col min="32" max="32" width="17.5" style="229" customWidth="1"/>
    <col min="33" max="33" width="12.83203125" style="229" customWidth="1"/>
    <col min="34" max="34" width="16.6640625" style="229" bestFit="1" customWidth="1"/>
    <col min="35" max="35" width="3.6640625" style="229" customWidth="1"/>
    <col min="36" max="36" width="13" style="229" bestFit="1" customWidth="1"/>
    <col min="37" max="37" width="14.33203125" style="229" bestFit="1" customWidth="1"/>
    <col min="38" max="38" width="13" style="229" bestFit="1" customWidth="1"/>
    <col min="39" max="39" width="14.33203125" style="229" bestFit="1" customWidth="1"/>
    <col min="40" max="40" width="14.33203125" style="229" customWidth="1"/>
    <col min="41" max="41" width="16.1640625" style="229" customWidth="1"/>
    <col min="42" max="16384" width="10.83203125" style="229"/>
  </cols>
  <sheetData>
    <row r="1" spans="1:43">
      <c r="A1" s="229" t="s">
        <v>406</v>
      </c>
    </row>
    <row r="3" spans="1:43" ht="21">
      <c r="A3" s="230" t="s">
        <v>549</v>
      </c>
      <c r="B3" s="231"/>
      <c r="C3" s="232"/>
      <c r="D3" s="233"/>
    </row>
    <row r="5" spans="1:43" s="178" customFormat="1" ht="16" customHeight="1">
      <c r="A5" s="178" t="s">
        <v>550</v>
      </c>
      <c r="B5" s="218"/>
      <c r="C5" s="218"/>
      <c r="D5" s="218"/>
      <c r="E5" s="218"/>
      <c r="F5" s="218"/>
      <c r="G5" s="218"/>
      <c r="H5" s="218"/>
      <c r="I5" s="218"/>
    </row>
    <row r="6" spans="1:43">
      <c r="Q6" s="94"/>
      <c r="R6" s="94"/>
      <c r="S6" s="94"/>
      <c r="T6" s="234"/>
      <c r="U6" s="234"/>
      <c r="AA6" s="235"/>
    </row>
    <row r="7" spans="1:43" ht="19">
      <c r="A7" s="315" t="s">
        <v>0</v>
      </c>
      <c r="B7" s="315"/>
      <c r="C7" s="315"/>
      <c r="D7" s="315"/>
      <c r="E7" s="315"/>
      <c r="F7" s="315"/>
      <c r="G7" s="315"/>
      <c r="H7" s="315"/>
      <c r="I7" s="315"/>
      <c r="J7" s="315"/>
      <c r="K7" s="315"/>
      <c r="L7" s="315"/>
      <c r="M7" s="315"/>
      <c r="N7" s="315"/>
      <c r="O7" s="236"/>
      <c r="Q7" s="316" t="s">
        <v>569</v>
      </c>
      <c r="R7" s="316"/>
      <c r="S7" s="316"/>
      <c r="T7" s="316"/>
      <c r="U7" s="316"/>
      <c r="V7" s="237"/>
      <c r="W7" s="317" t="s">
        <v>343</v>
      </c>
      <c r="X7" s="318"/>
      <c r="Y7" s="318"/>
      <c r="Z7" s="318"/>
      <c r="AA7" s="318"/>
      <c r="AB7" s="318"/>
      <c r="AC7" s="318"/>
      <c r="AD7" s="319"/>
      <c r="AE7" s="237"/>
      <c r="AF7" s="320" t="s">
        <v>539</v>
      </c>
      <c r="AG7" s="321"/>
      <c r="AH7" s="322"/>
      <c r="AI7" s="237"/>
      <c r="AJ7" s="311" t="s">
        <v>24</v>
      </c>
      <c r="AK7" s="311"/>
      <c r="AL7" s="311"/>
      <c r="AM7" s="311"/>
      <c r="AN7" s="311"/>
      <c r="AO7" s="311"/>
      <c r="AP7" s="237"/>
      <c r="AQ7" s="237"/>
    </row>
    <row r="8" spans="1:43" s="237" customFormat="1" ht="19">
      <c r="A8" s="238" t="s">
        <v>19</v>
      </c>
      <c r="B8" s="238" t="s">
        <v>273</v>
      </c>
      <c r="C8" s="238" t="s">
        <v>1</v>
      </c>
      <c r="D8" s="238" t="s">
        <v>2</v>
      </c>
      <c r="E8" s="236" t="s">
        <v>551</v>
      </c>
      <c r="F8" s="238" t="s">
        <v>3</v>
      </c>
      <c r="G8" s="238" t="s">
        <v>4</v>
      </c>
      <c r="H8" s="238" t="s">
        <v>5</v>
      </c>
      <c r="I8" s="238" t="s">
        <v>552</v>
      </c>
      <c r="J8" s="238" t="s">
        <v>233</v>
      </c>
      <c r="K8" s="221" t="s">
        <v>559</v>
      </c>
      <c r="L8" s="221" t="s">
        <v>560</v>
      </c>
      <c r="M8" s="221" t="s">
        <v>561</v>
      </c>
      <c r="N8" s="221" t="s">
        <v>141</v>
      </c>
      <c r="O8" s="221" t="s">
        <v>344</v>
      </c>
      <c r="Q8" s="239" t="s">
        <v>360</v>
      </c>
      <c r="R8" s="239" t="s">
        <v>361</v>
      </c>
      <c r="S8" s="239" t="s">
        <v>254</v>
      </c>
      <c r="T8" s="239" t="s">
        <v>342</v>
      </c>
      <c r="U8" s="239" t="s">
        <v>2</v>
      </c>
      <c r="W8" s="144" t="s">
        <v>564</v>
      </c>
      <c r="X8" s="144" t="s">
        <v>567</v>
      </c>
      <c r="Y8" s="144" t="s">
        <v>563</v>
      </c>
      <c r="Z8" s="144" t="s">
        <v>566</v>
      </c>
      <c r="AA8" s="240" t="s">
        <v>570</v>
      </c>
      <c r="AB8" s="240" t="s">
        <v>571</v>
      </c>
      <c r="AC8" s="144" t="s">
        <v>568</v>
      </c>
      <c r="AD8" s="144" t="s">
        <v>565</v>
      </c>
      <c r="AF8" s="43" t="s">
        <v>360</v>
      </c>
      <c r="AG8" s="43" t="s">
        <v>572</v>
      </c>
      <c r="AH8" s="43" t="s">
        <v>230</v>
      </c>
      <c r="AJ8" s="241" t="s">
        <v>573</v>
      </c>
      <c r="AK8" s="241" t="s">
        <v>576</v>
      </c>
      <c r="AL8" s="241" t="s">
        <v>574</v>
      </c>
      <c r="AM8" s="241" t="s">
        <v>577</v>
      </c>
      <c r="AN8" s="241" t="s">
        <v>575</v>
      </c>
      <c r="AO8" s="241" t="s">
        <v>578</v>
      </c>
    </row>
    <row r="9" spans="1:43">
      <c r="A9" s="242" t="s">
        <v>21</v>
      </c>
      <c r="B9" s="242" t="s">
        <v>274</v>
      </c>
      <c r="C9" s="242" t="s">
        <v>6</v>
      </c>
      <c r="D9" s="242" t="s">
        <v>11</v>
      </c>
      <c r="E9" s="74">
        <v>19</v>
      </c>
      <c r="F9" s="243" t="s">
        <v>15</v>
      </c>
      <c r="G9" s="242" t="s">
        <v>13</v>
      </c>
      <c r="H9" s="87">
        <v>20180710</v>
      </c>
      <c r="I9" s="242">
        <v>0.56799999999999995</v>
      </c>
      <c r="J9" s="222" t="s">
        <v>272</v>
      </c>
      <c r="K9" s="222" t="s">
        <v>272</v>
      </c>
      <c r="L9" s="88" t="s">
        <v>362</v>
      </c>
      <c r="M9" s="222">
        <v>3.88</v>
      </c>
      <c r="N9" s="87"/>
      <c r="O9" s="223">
        <v>2.9702315102880661</v>
      </c>
      <c r="Q9" s="103" t="s">
        <v>338</v>
      </c>
      <c r="R9" s="103"/>
      <c r="S9" s="103">
        <v>-44.903053304770921</v>
      </c>
      <c r="T9" s="210">
        <v>-45.463016804262288</v>
      </c>
      <c r="U9" s="143">
        <v>-35.214836337298124</v>
      </c>
      <c r="V9" s="244"/>
      <c r="W9" s="245"/>
      <c r="X9" s="245"/>
      <c r="Y9" s="245"/>
      <c r="Z9" s="245"/>
      <c r="AA9" s="246"/>
      <c r="AB9" s="245"/>
      <c r="AC9" s="247"/>
      <c r="AD9" s="247"/>
      <c r="AE9" s="244"/>
      <c r="AF9" s="308" t="s">
        <v>272</v>
      </c>
      <c r="AG9" s="309"/>
      <c r="AH9" s="310"/>
      <c r="AJ9" s="211"/>
      <c r="AK9" s="108"/>
      <c r="AL9" s="107"/>
      <c r="AM9" s="108"/>
      <c r="AN9" s="108"/>
      <c r="AO9" s="108"/>
    </row>
    <row r="10" spans="1:43" s="257" customFormat="1">
      <c r="A10" s="248" t="s">
        <v>21</v>
      </c>
      <c r="B10" s="248" t="s">
        <v>275</v>
      </c>
      <c r="C10" s="248" t="s">
        <v>6</v>
      </c>
      <c r="D10" s="248" t="s">
        <v>11</v>
      </c>
      <c r="E10" s="249">
        <v>19</v>
      </c>
      <c r="F10" s="250" t="s">
        <v>12</v>
      </c>
      <c r="G10" s="248" t="s">
        <v>13</v>
      </c>
      <c r="H10" s="225">
        <v>20180709</v>
      </c>
      <c r="I10" s="248">
        <v>1.3520000000000001</v>
      </c>
      <c r="J10" s="222" t="s">
        <v>272</v>
      </c>
      <c r="K10" s="222" t="s">
        <v>272</v>
      </c>
      <c r="L10" s="251" t="s">
        <v>362</v>
      </c>
      <c r="M10" s="224">
        <v>19.32</v>
      </c>
      <c r="N10" s="225"/>
      <c r="O10" s="223">
        <v>10.555316577777779</v>
      </c>
      <c r="P10" s="252"/>
      <c r="Q10" s="103">
        <v>-85.668261221645579</v>
      </c>
      <c r="R10" s="103"/>
      <c r="S10" s="103">
        <v>-24.310851856154031</v>
      </c>
      <c r="T10" s="103">
        <v>-39.286238397333101</v>
      </c>
      <c r="U10" s="143">
        <v>-35.214836337298124</v>
      </c>
      <c r="V10" s="253"/>
      <c r="W10" s="254">
        <f>(S10/1000+1)/(Q10/1000+1)</f>
        <v>1.0671062884106721</v>
      </c>
      <c r="X10" s="254">
        <f>(W10-1)*1000</f>
        <v>67.106288410672121</v>
      </c>
      <c r="Y10" s="254"/>
      <c r="Z10" s="254"/>
      <c r="AA10" s="255"/>
      <c r="AB10" s="254"/>
      <c r="AC10" s="256"/>
      <c r="AD10" s="256">
        <f>IF(Z10&gt;0,Z10,X10+$AC$43)</f>
        <v>61.62999611984575</v>
      </c>
      <c r="AE10" s="253"/>
      <c r="AF10" s="104">
        <v>-556.49250195458296</v>
      </c>
      <c r="AG10" s="104">
        <v>-35.524113586044251</v>
      </c>
      <c r="AH10" s="104">
        <v>-39.882737054521897</v>
      </c>
      <c r="AJ10" s="212">
        <f>(AH10/1000+1)/(AF10/1000+1)</f>
        <v>2.1648275782863045</v>
      </c>
      <c r="AK10" s="213">
        <f>(AJ10-1)*1000</f>
        <v>1164.8275782863045</v>
      </c>
      <c r="AL10" s="212">
        <f>(AG10/1000+1)/(AF10/1000+1)</f>
        <v>2.1746551989864882</v>
      </c>
      <c r="AM10" s="213">
        <f>(AL10-1)*1000</f>
        <v>1174.6551989864881</v>
      </c>
      <c r="AN10" s="213">
        <f>AM10-AK10</f>
        <v>9.8276207001836156</v>
      </c>
      <c r="AO10" s="213">
        <f>IF(AM10&gt;0,AM10,AK10)</f>
        <v>1174.6551989864881</v>
      </c>
    </row>
    <row r="11" spans="1:43">
      <c r="A11" s="242" t="s">
        <v>20</v>
      </c>
      <c r="B11" s="242" t="s">
        <v>276</v>
      </c>
      <c r="C11" s="87" t="s">
        <v>6</v>
      </c>
      <c r="D11" s="87" t="s">
        <v>7</v>
      </c>
      <c r="E11" s="74">
        <v>19</v>
      </c>
      <c r="F11" s="243" t="s">
        <v>8</v>
      </c>
      <c r="G11" s="242" t="s">
        <v>9</v>
      </c>
      <c r="H11" s="87">
        <v>20181122</v>
      </c>
      <c r="I11" s="258">
        <v>0.31648399999999999</v>
      </c>
      <c r="J11" s="222" t="s">
        <v>272</v>
      </c>
      <c r="K11" s="259">
        <v>1</v>
      </c>
      <c r="L11" s="260" t="s">
        <v>362</v>
      </c>
      <c r="M11" s="222">
        <v>13.71</v>
      </c>
      <c r="N11" s="87"/>
      <c r="O11" s="223">
        <v>2.3748821848897821</v>
      </c>
      <c r="P11" s="178"/>
      <c r="Q11" s="103">
        <v>-73.774699648083725</v>
      </c>
      <c r="R11" s="103">
        <v>-32.032751533238283</v>
      </c>
      <c r="S11" s="103">
        <v>-26.273664748255783</v>
      </c>
      <c r="T11" s="103">
        <v>-23.36296025564895</v>
      </c>
      <c r="U11" s="143">
        <v>-24.609583340080128</v>
      </c>
      <c r="V11" s="244"/>
      <c r="W11" s="245">
        <f t="shared" ref="W11:W14" si="0">(S11/1000+1)/(Q11/1000+1)</f>
        <v>1.051284536150956</v>
      </c>
      <c r="X11" s="245">
        <f t="shared" ref="X11:X41" si="1">(W11-1)*1000</f>
        <v>51.284536150955958</v>
      </c>
      <c r="Y11" s="245">
        <f>(R11/1000+1)/(Q11/1000+1)</f>
        <v>1.0450667327905918</v>
      </c>
      <c r="Z11" s="245">
        <f t="shared" ref="Z11:Z42" si="2">(Y11-1)*1000</f>
        <v>45.066732790591814</v>
      </c>
      <c r="AA11" s="245">
        <f>(R11/1000+1)/(S11/1000+1)</f>
        <v>0.99408551810042856</v>
      </c>
      <c r="AB11" s="245">
        <f>(AA11-1)*1000</f>
        <v>-5.9144818995714443</v>
      </c>
      <c r="AC11" s="247">
        <f>Z11-X11</f>
        <v>-6.2178033603641438</v>
      </c>
      <c r="AD11" s="247">
        <f t="shared" ref="AD11:AD22" si="3">IF(Z11&gt;0,Z11,X11+$AC$43)</f>
        <v>45.066732790591814</v>
      </c>
      <c r="AE11" s="244"/>
      <c r="AF11" s="104">
        <v>-472.47951927878978</v>
      </c>
      <c r="AG11" s="104"/>
      <c r="AH11" s="104">
        <v>-39.882737054521897</v>
      </c>
      <c r="AJ11" s="211">
        <f>(AH11/1000+1)/(AF11/1000+1)</f>
        <v>1.8200568471442751</v>
      </c>
      <c r="AK11" s="108">
        <f>(AJ11-1)*1000</f>
        <v>820.05684714427503</v>
      </c>
      <c r="AL11" s="107"/>
      <c r="AM11" s="108"/>
      <c r="AN11" s="108"/>
      <c r="AO11" s="108">
        <f>IF(AM11&gt;0,AM11,AK11)</f>
        <v>820.05684714427503</v>
      </c>
    </row>
    <row r="12" spans="1:43">
      <c r="A12" s="242" t="s">
        <v>20</v>
      </c>
      <c r="B12" s="242" t="s">
        <v>277</v>
      </c>
      <c r="C12" s="87" t="s">
        <v>6</v>
      </c>
      <c r="D12" s="87" t="s">
        <v>7</v>
      </c>
      <c r="E12" s="74">
        <v>19</v>
      </c>
      <c r="F12" s="243" t="s">
        <v>8</v>
      </c>
      <c r="G12" s="242" t="s">
        <v>9</v>
      </c>
      <c r="H12" s="87">
        <v>20181125</v>
      </c>
      <c r="I12" s="258">
        <v>0.45697600000000005</v>
      </c>
      <c r="J12" s="222" t="s">
        <v>272</v>
      </c>
      <c r="K12" s="87">
        <v>1.3</v>
      </c>
      <c r="L12" s="88" t="s">
        <v>362</v>
      </c>
      <c r="M12" s="222">
        <v>23.8</v>
      </c>
      <c r="N12" s="87"/>
      <c r="O12" s="226">
        <v>4.7065870424133811</v>
      </c>
      <c r="P12" s="261"/>
      <c r="Q12" s="103">
        <v>-79.040060869717834</v>
      </c>
      <c r="R12" s="103">
        <v>-30.176543666745037</v>
      </c>
      <c r="S12" s="103">
        <v>-24.3607817919967</v>
      </c>
      <c r="T12" s="210">
        <v>-22.643109537102845</v>
      </c>
      <c r="U12" s="143">
        <v>-24.609583340080128</v>
      </c>
      <c r="V12" s="244"/>
      <c r="W12" s="245">
        <f t="shared" si="0"/>
        <v>1.0593720494828016</v>
      </c>
      <c r="X12" s="245">
        <f t="shared" si="1"/>
        <v>59.372049482801614</v>
      </c>
      <c r="Y12" s="245">
        <f t="shared" ref="Y12:Y21" si="4">(R12/1000+1)/(Q12/1000+1)</f>
        <v>1.0530571582181061</v>
      </c>
      <c r="Z12" s="245">
        <f t="shared" si="2"/>
        <v>53.057158218106082</v>
      </c>
      <c r="AA12" s="245">
        <f>(R12/1000+1)/(S12/1000+1)</f>
        <v>0.99403902409188682</v>
      </c>
      <c r="AB12" s="245">
        <f>(AA12-1)*1000</f>
        <v>-5.9609759081131752</v>
      </c>
      <c r="AC12" s="247">
        <f t="shared" ref="AC12:AC41" si="5">Z12-X12</f>
        <v>-6.3148912646955324</v>
      </c>
      <c r="AD12" s="247">
        <f t="shared" si="3"/>
        <v>53.057158218106082</v>
      </c>
      <c r="AE12" s="244"/>
      <c r="AF12" s="104">
        <v>-515.83743308912153</v>
      </c>
      <c r="AG12" s="104"/>
      <c r="AH12" s="104">
        <v>-39.882737054521897</v>
      </c>
      <c r="AJ12" s="211">
        <f>(AH12/1000+1)/(AF12/1000+1)</f>
        <v>1.9830472832118191</v>
      </c>
      <c r="AK12" s="108">
        <f>(AJ12-1)*1000</f>
        <v>983.04728321181915</v>
      </c>
      <c r="AL12" s="107"/>
      <c r="AM12" s="108"/>
      <c r="AN12" s="108"/>
      <c r="AO12" s="108">
        <f>IF(AM12&gt;0,AM12,AK12)</f>
        <v>983.04728321181915</v>
      </c>
    </row>
    <row r="13" spans="1:43">
      <c r="A13" s="242" t="s">
        <v>20</v>
      </c>
      <c r="B13" s="242" t="s">
        <v>278</v>
      </c>
      <c r="C13" s="87" t="s">
        <v>6</v>
      </c>
      <c r="D13" s="87" t="s">
        <v>7</v>
      </c>
      <c r="E13" s="74">
        <v>19</v>
      </c>
      <c r="F13" s="243" t="s">
        <v>8</v>
      </c>
      <c r="G13" s="242" t="s">
        <v>9</v>
      </c>
      <c r="H13" s="87">
        <v>20181125</v>
      </c>
      <c r="I13" s="258">
        <v>0.48016400000000004</v>
      </c>
      <c r="J13" s="222" t="s">
        <v>272</v>
      </c>
      <c r="K13" s="87">
        <v>1.4</v>
      </c>
      <c r="L13" s="88" t="s">
        <v>362</v>
      </c>
      <c r="M13" s="222">
        <v>22.1</v>
      </c>
      <c r="N13" s="87"/>
      <c r="O13" s="223">
        <v>4.5826960561529271</v>
      </c>
      <c r="P13" s="261"/>
      <c r="Q13" s="103">
        <v>-78.882065424745477</v>
      </c>
      <c r="R13" s="103">
        <v>-30.192126355120319</v>
      </c>
      <c r="S13" s="103">
        <v>-24.369046536878177</v>
      </c>
      <c r="T13" s="210">
        <v>-24.07623763501217</v>
      </c>
      <c r="U13" s="143">
        <v>-24.609583340080128</v>
      </c>
      <c r="V13" s="242"/>
      <c r="W13" s="245">
        <f t="shared" si="0"/>
        <v>1.0591813673815875</v>
      </c>
      <c r="X13" s="245">
        <f t="shared" si="1"/>
        <v>59.181367381587521</v>
      </c>
      <c r="Y13" s="245">
        <f t="shared" si="4"/>
        <v>1.0528596146508395</v>
      </c>
      <c r="Z13" s="245">
        <f t="shared" si="2"/>
        <v>52.859614650839546</v>
      </c>
      <c r="AA13" s="245">
        <f>(R13/1000+1)/(S13/1000+1)</f>
        <v>0.99403147286627958</v>
      </c>
      <c r="AB13" s="245">
        <f t="shared" ref="AB13:AB41" si="6">(AA13-1)*1000</f>
        <v>-5.9685271337204249</v>
      </c>
      <c r="AC13" s="247">
        <f t="shared" si="5"/>
        <v>-6.3217527307479742</v>
      </c>
      <c r="AD13" s="247">
        <f t="shared" si="3"/>
        <v>52.859614650839546</v>
      </c>
      <c r="AE13" s="242"/>
      <c r="AF13" s="104">
        <v>-502.0427905462596</v>
      </c>
      <c r="AG13" s="104"/>
      <c r="AH13" s="104">
        <v>-39.882737054521897</v>
      </c>
      <c r="AJ13" s="211">
        <f>(AH13/1000+1)/(AF13/1000+1)</f>
        <v>1.9281119837560494</v>
      </c>
      <c r="AK13" s="108">
        <f>(AJ13-1)*1000</f>
        <v>928.11198375604943</v>
      </c>
      <c r="AL13" s="107"/>
      <c r="AM13" s="108"/>
      <c r="AN13" s="108"/>
      <c r="AO13" s="108">
        <f>IF(AM13&gt;0,AM13,AK13)</f>
        <v>928.11198375604943</v>
      </c>
    </row>
    <row r="14" spans="1:43">
      <c r="A14" s="243" t="s">
        <v>20</v>
      </c>
      <c r="B14" s="243" t="s">
        <v>279</v>
      </c>
      <c r="C14" s="87" t="s">
        <v>6</v>
      </c>
      <c r="D14" s="87" t="s">
        <v>7</v>
      </c>
      <c r="E14" s="74">
        <v>19</v>
      </c>
      <c r="F14" s="243" t="s">
        <v>8</v>
      </c>
      <c r="G14" s="242" t="s">
        <v>9</v>
      </c>
      <c r="H14" s="87">
        <v>20181126</v>
      </c>
      <c r="I14" s="258">
        <v>0.57905400000000007</v>
      </c>
      <c r="J14" s="222" t="s">
        <v>272</v>
      </c>
      <c r="K14" s="87">
        <v>1.6</v>
      </c>
      <c r="L14" s="88" t="s">
        <v>362</v>
      </c>
      <c r="M14" s="222">
        <v>28.28</v>
      </c>
      <c r="N14" s="87"/>
      <c r="O14" s="223">
        <v>6.0075600310633215</v>
      </c>
      <c r="P14" s="261"/>
      <c r="Q14" s="103">
        <v>-80.014551470722608</v>
      </c>
      <c r="R14" s="103">
        <v>-28.620789562815073</v>
      </c>
      <c r="S14" s="103">
        <v>-23.434728474161229</v>
      </c>
      <c r="T14" s="210">
        <v>-22.676786851965836</v>
      </c>
      <c r="U14" s="143">
        <v>-24.609583340080128</v>
      </c>
      <c r="V14" s="242"/>
      <c r="W14" s="245">
        <f t="shared" si="0"/>
        <v>1.0615007803514847</v>
      </c>
      <c r="X14" s="245">
        <f t="shared" si="1"/>
        <v>61.50078035148465</v>
      </c>
      <c r="Y14" s="245">
        <f t="shared" si="4"/>
        <v>1.0558636682678704</v>
      </c>
      <c r="Z14" s="245">
        <f t="shared" si="2"/>
        <v>55.863668267870366</v>
      </c>
      <c r="AA14" s="245">
        <f>(R14/1000+1)/(S14/1000+1)</f>
        <v>0.9946894885166756</v>
      </c>
      <c r="AB14" s="245">
        <f t="shared" si="6"/>
        <v>-5.3105114833243983</v>
      </c>
      <c r="AC14" s="247">
        <f t="shared" si="5"/>
        <v>-5.6371120836142836</v>
      </c>
      <c r="AD14" s="247">
        <f t="shared" si="3"/>
        <v>55.863668267870366</v>
      </c>
      <c r="AE14" s="242"/>
      <c r="AF14" s="104">
        <v>-518.3410128583929</v>
      </c>
      <c r="AG14" s="104">
        <v>-36.159392258226077</v>
      </c>
      <c r="AH14" s="104">
        <v>-39.882737054521897</v>
      </c>
      <c r="AJ14" s="211">
        <f>(AH14/1000+1)/(AF14/1000+1)</f>
        <v>1.9933548186098824</v>
      </c>
      <c r="AK14" s="108">
        <f>(AJ14-1)*1000</f>
        <v>993.35481860988239</v>
      </c>
      <c r="AL14" s="211">
        <f>(AG14/1000+1)/(AF14/1000+1)</f>
        <v>2.001085069463068</v>
      </c>
      <c r="AM14" s="108">
        <f>(AL14-1)*1000</f>
        <v>1001.085069463068</v>
      </c>
      <c r="AN14" s="213">
        <f>AM14-AK14</f>
        <v>7.7302508531855665</v>
      </c>
      <c r="AO14" s="108">
        <f>IF(AM14&gt;0,AM14,AK14)</f>
        <v>1001.085069463068</v>
      </c>
    </row>
    <row r="15" spans="1:43">
      <c r="A15" s="242" t="s">
        <v>20</v>
      </c>
      <c r="B15" s="242" t="s">
        <v>280</v>
      </c>
      <c r="C15" s="87" t="s">
        <v>6</v>
      </c>
      <c r="D15" s="87" t="s">
        <v>7</v>
      </c>
      <c r="E15" s="74">
        <v>19</v>
      </c>
      <c r="F15" s="243" t="s">
        <v>8</v>
      </c>
      <c r="G15" s="242" t="s">
        <v>9</v>
      </c>
      <c r="H15" s="87">
        <v>20181129</v>
      </c>
      <c r="I15" s="258">
        <v>0.59201200000000009</v>
      </c>
      <c r="J15" s="222" t="s">
        <v>272</v>
      </c>
      <c r="K15" s="87">
        <f>2.8/2.5</f>
        <v>1.1199999999999999</v>
      </c>
      <c r="L15" s="88" t="s">
        <v>362</v>
      </c>
      <c r="M15" s="222" t="s">
        <v>272</v>
      </c>
      <c r="N15" s="87"/>
      <c r="O15" s="222" t="s">
        <v>272</v>
      </c>
      <c r="P15" s="178"/>
      <c r="Q15" s="103">
        <v>-78.60849671166676</v>
      </c>
      <c r="R15" s="103">
        <v>-28.268663955362815</v>
      </c>
      <c r="S15" s="103"/>
      <c r="T15" s="214"/>
      <c r="U15" s="143">
        <v>-24.609583340080128</v>
      </c>
      <c r="V15" s="242"/>
      <c r="W15" s="245"/>
      <c r="X15" s="245"/>
      <c r="Y15" s="245">
        <f t="shared" si="4"/>
        <v>1.0546345745284682</v>
      </c>
      <c r="Z15" s="245">
        <f t="shared" si="2"/>
        <v>54.634574528468207</v>
      </c>
      <c r="AA15" s="245"/>
      <c r="AB15" s="245"/>
      <c r="AC15" s="247"/>
      <c r="AD15" s="247">
        <f t="shared" si="3"/>
        <v>54.634574528468207</v>
      </c>
      <c r="AE15" s="242"/>
      <c r="AF15" s="104">
        <v>-543.86967134124984</v>
      </c>
      <c r="AG15" s="104"/>
      <c r="AH15" s="104">
        <v>-39.882737054521897</v>
      </c>
      <c r="AJ15" s="211">
        <f>(AH15/1000+1)/(AF15/1000+1)</f>
        <v>2.1049187098974542</v>
      </c>
      <c r="AK15" s="108">
        <f>(AJ15-1)*1000</f>
        <v>1104.9187098974542</v>
      </c>
      <c r="AL15" s="107"/>
      <c r="AM15" s="108"/>
      <c r="AN15" s="108"/>
      <c r="AO15" s="108">
        <f>IF(AM15&gt;0,AM15,AK15)</f>
        <v>1104.9187098974542</v>
      </c>
    </row>
    <row r="16" spans="1:43">
      <c r="A16" s="242" t="s">
        <v>20</v>
      </c>
      <c r="B16" s="242" t="s">
        <v>281</v>
      </c>
      <c r="C16" s="87" t="s">
        <v>6</v>
      </c>
      <c r="D16" s="87" t="s">
        <v>7</v>
      </c>
      <c r="E16" s="74">
        <v>19</v>
      </c>
      <c r="F16" s="243" t="s">
        <v>8</v>
      </c>
      <c r="G16" s="242" t="s">
        <v>9</v>
      </c>
      <c r="H16" s="87">
        <v>20181129</v>
      </c>
      <c r="I16" s="258">
        <v>0.63975199999999999</v>
      </c>
      <c r="J16" s="222" t="s">
        <v>272</v>
      </c>
      <c r="K16" s="87">
        <f>2.8/2.5</f>
        <v>1.1199999999999999</v>
      </c>
      <c r="L16" s="88" t="s">
        <v>362</v>
      </c>
      <c r="M16" s="222" t="s">
        <v>272</v>
      </c>
      <c r="N16" s="87"/>
      <c r="O16" s="222" t="s">
        <v>272</v>
      </c>
      <c r="P16" s="261"/>
      <c r="Q16" s="103">
        <v>-78.55904110591554</v>
      </c>
      <c r="R16" s="103">
        <v>-27.991626035796852</v>
      </c>
      <c r="S16" s="103"/>
      <c r="T16" s="214"/>
      <c r="U16" s="143">
        <v>-24.609583340080128</v>
      </c>
      <c r="V16" s="242"/>
      <c r="W16" s="245"/>
      <c r="X16" s="245"/>
      <c r="Y16" s="245">
        <f t="shared" si="4"/>
        <v>1.0548786274172246</v>
      </c>
      <c r="Z16" s="245">
        <f t="shared" si="2"/>
        <v>54.8786274172246</v>
      </c>
      <c r="AA16" s="245"/>
      <c r="AB16" s="245"/>
      <c r="AC16" s="247"/>
      <c r="AD16" s="247">
        <f t="shared" si="3"/>
        <v>54.8786274172246</v>
      </c>
      <c r="AE16" s="242"/>
      <c r="AF16" s="104">
        <v>-542.14058671728822</v>
      </c>
      <c r="AG16" s="104"/>
      <c r="AH16" s="104">
        <v>-39.882737054521897</v>
      </c>
      <c r="AJ16" s="211">
        <f>(AH16/1000+1)/(AF16/1000+1)</f>
        <v>2.0969695830030695</v>
      </c>
      <c r="AK16" s="108">
        <f>(AJ16-1)*1000</f>
        <v>1096.9695830030694</v>
      </c>
      <c r="AL16" s="107"/>
      <c r="AM16" s="108"/>
      <c r="AN16" s="108"/>
      <c r="AO16" s="108">
        <f>IF(AM16&gt;0,AM16,AK16)</f>
        <v>1096.9695830030694</v>
      </c>
    </row>
    <row r="17" spans="1:44">
      <c r="A17" s="242" t="s">
        <v>20</v>
      </c>
      <c r="B17" s="242" t="s">
        <v>282</v>
      </c>
      <c r="C17" s="87" t="s">
        <v>6</v>
      </c>
      <c r="D17" s="87" t="s">
        <v>7</v>
      </c>
      <c r="E17" s="74">
        <v>19</v>
      </c>
      <c r="F17" s="243" t="s">
        <v>8</v>
      </c>
      <c r="G17" s="242" t="s">
        <v>9</v>
      </c>
      <c r="H17" s="87">
        <v>20181203</v>
      </c>
      <c r="I17" s="258">
        <v>0.72636600000000007</v>
      </c>
      <c r="J17" s="222" t="s">
        <v>272</v>
      </c>
      <c r="K17" s="259">
        <f>6.5/3</f>
        <v>2.1666666666666665</v>
      </c>
      <c r="L17" s="260" t="s">
        <v>362</v>
      </c>
      <c r="M17" s="222">
        <v>36.75</v>
      </c>
      <c r="N17" s="87"/>
      <c r="O17" s="226">
        <v>8.1202001344086021</v>
      </c>
      <c r="P17" s="261"/>
      <c r="Q17" s="103">
        <v>-77.533112443806914</v>
      </c>
      <c r="R17" s="103">
        <v>-24.921600796135472</v>
      </c>
      <c r="S17" s="103">
        <v>-20.467118357159855</v>
      </c>
      <c r="T17" s="210">
        <v>-22.455441914152008</v>
      </c>
      <c r="U17" s="143">
        <v>-24.609583340080128</v>
      </c>
      <c r="V17" s="242"/>
      <c r="W17" s="245">
        <f t="shared" ref="W17:W22" si="7">(S17/1000+1)/(Q17/1000+1)</f>
        <v>1.06186237669498</v>
      </c>
      <c r="X17" s="245">
        <f t="shared" si="1"/>
        <v>61.862376694979957</v>
      </c>
      <c r="Y17" s="245">
        <f t="shared" si="4"/>
        <v>1.0570334961150207</v>
      </c>
      <c r="Z17" s="245">
        <f t="shared" si="2"/>
        <v>57.033496115020732</v>
      </c>
      <c r="AA17" s="245">
        <f>(R17/1000+1)/(S17/1000+1)</f>
        <v>0.99545244215640349</v>
      </c>
      <c r="AB17" s="245">
        <f t="shared" si="6"/>
        <v>-4.5475578435965058</v>
      </c>
      <c r="AC17" s="247">
        <f t="shared" si="5"/>
        <v>-4.8288805799592254</v>
      </c>
      <c r="AD17" s="247">
        <f t="shared" si="3"/>
        <v>57.033496115020732</v>
      </c>
      <c r="AE17" s="242"/>
      <c r="AF17" s="104">
        <v>-547.56565239387805</v>
      </c>
      <c r="AG17" s="104"/>
      <c r="AH17" s="104">
        <v>-39.882737054521897</v>
      </c>
      <c r="AJ17" s="211">
        <f>(AH17/1000+1)/(AF17/1000+1)</f>
        <v>2.1221139995792981</v>
      </c>
      <c r="AK17" s="108">
        <f>(AJ17-1)*1000</f>
        <v>1122.1139995792983</v>
      </c>
      <c r="AL17" s="211"/>
      <c r="AM17" s="108"/>
      <c r="AN17" s="108"/>
      <c r="AO17" s="108">
        <f>IF(AM17&gt;0,AM17,AK17)</f>
        <v>1122.1139995792983</v>
      </c>
    </row>
    <row r="18" spans="1:44">
      <c r="A18" s="242" t="s">
        <v>21</v>
      </c>
      <c r="B18" s="242" t="s">
        <v>283</v>
      </c>
      <c r="C18" s="242" t="s">
        <v>6</v>
      </c>
      <c r="D18" s="242" t="s">
        <v>7</v>
      </c>
      <c r="E18" s="74">
        <v>19</v>
      </c>
      <c r="F18" s="243" t="s">
        <v>16</v>
      </c>
      <c r="G18" s="242" t="s">
        <v>13</v>
      </c>
      <c r="H18" s="87">
        <v>20180710</v>
      </c>
      <c r="I18" s="242">
        <v>1.091</v>
      </c>
      <c r="J18" s="222" t="s">
        <v>272</v>
      </c>
      <c r="K18" s="222" t="s">
        <v>272</v>
      </c>
      <c r="L18" s="88" t="s">
        <v>362</v>
      </c>
      <c r="M18" s="222">
        <v>12.74</v>
      </c>
      <c r="N18" s="87"/>
      <c r="O18" s="223">
        <v>9.1162646130268232</v>
      </c>
      <c r="P18" s="178"/>
      <c r="Q18" s="103">
        <v>-77.849447599927032</v>
      </c>
      <c r="R18" s="103"/>
      <c r="S18" s="103">
        <v>-22.758040786658523</v>
      </c>
      <c r="T18" s="210">
        <v>-21.081345075655964</v>
      </c>
      <c r="U18" s="143">
        <v>-24.609583340080128</v>
      </c>
      <c r="V18" s="242"/>
      <c r="W18" s="245">
        <f t="shared" si="7"/>
        <v>1.0597423128684167</v>
      </c>
      <c r="X18" s="245">
        <f t="shared" si="1"/>
        <v>59.74231286841669</v>
      </c>
      <c r="Y18" s="245"/>
      <c r="Z18" s="245"/>
      <c r="AA18" s="245"/>
      <c r="AB18" s="245"/>
      <c r="AC18" s="247"/>
      <c r="AD18" s="247">
        <f t="shared" si="3"/>
        <v>54.266020577590318</v>
      </c>
      <c r="AE18" s="242"/>
      <c r="AF18" s="104">
        <v>-553.35423237373777</v>
      </c>
      <c r="AG18" s="104">
        <v>-40.57982243630201</v>
      </c>
      <c r="AH18" s="104">
        <v>-39.882737054521897</v>
      </c>
      <c r="AJ18" s="211">
        <f>(AH18/1000+1)/(AF18/1000+1)</f>
        <v>2.1496168385253145</v>
      </c>
      <c r="AK18" s="108">
        <f>(AJ18-1)*1000</f>
        <v>1149.6168385253145</v>
      </c>
      <c r="AL18" s="211">
        <f>(AG18/1000+1)/(AF18/1000+1)</f>
        <v>2.1480561265868925</v>
      </c>
      <c r="AM18" s="108">
        <f>(AL18-1)*1000</f>
        <v>1148.0561265868926</v>
      </c>
      <c r="AN18" s="108">
        <f>AM18-AK18</f>
        <v>-1.5607119384219459</v>
      </c>
      <c r="AO18" s="108">
        <f>IF(AM18&gt;0,AM18,AK18)</f>
        <v>1148.0561265868926</v>
      </c>
    </row>
    <row r="19" spans="1:44">
      <c r="A19" s="242" t="s">
        <v>21</v>
      </c>
      <c r="B19" s="242" t="s">
        <v>284</v>
      </c>
      <c r="C19" s="242" t="s">
        <v>6</v>
      </c>
      <c r="D19" s="242" t="s">
        <v>7</v>
      </c>
      <c r="E19" s="74">
        <v>19</v>
      </c>
      <c r="F19" s="243" t="s">
        <v>17</v>
      </c>
      <c r="G19" s="242" t="s">
        <v>13</v>
      </c>
      <c r="H19" s="87">
        <v>20180710</v>
      </c>
      <c r="I19" s="242">
        <v>1.1259999999999999</v>
      </c>
      <c r="J19" s="222" t="s">
        <v>272</v>
      </c>
      <c r="K19" s="222" t="s">
        <v>272</v>
      </c>
      <c r="L19" s="88" t="s">
        <v>362</v>
      </c>
      <c r="M19" s="222">
        <v>15.76</v>
      </c>
      <c r="N19" s="87"/>
      <c r="O19" s="223">
        <v>11.596966801346804</v>
      </c>
      <c r="P19" s="178"/>
      <c r="Q19" s="103">
        <v>-74.680547196382491</v>
      </c>
      <c r="R19" s="103">
        <v>-29.208592860131908</v>
      </c>
      <c r="S19" s="103">
        <v>-23.077086632264006</v>
      </c>
      <c r="T19" s="210">
        <v>-22.035039663968735</v>
      </c>
      <c r="U19" s="143">
        <v>-24.609583340080128</v>
      </c>
      <c r="V19" s="242"/>
      <c r="W19" s="245">
        <f t="shared" si="7"/>
        <v>1.0557682651194304</v>
      </c>
      <c r="X19" s="245">
        <f t="shared" si="1"/>
        <v>55.768265119430453</v>
      </c>
      <c r="Y19" s="245">
        <f t="shared" si="4"/>
        <v>1.049141898182812</v>
      </c>
      <c r="Z19" s="245">
        <f t="shared" si="2"/>
        <v>49.141898182812007</v>
      </c>
      <c r="AA19" s="245">
        <f>(R19/1000+1)/(S19/1000+1)</f>
        <v>0.99372365399156137</v>
      </c>
      <c r="AB19" s="245">
        <f t="shared" si="6"/>
        <v>-6.2763460084386269</v>
      </c>
      <c r="AC19" s="247">
        <f t="shared" si="5"/>
        <v>-6.6263669366184459</v>
      </c>
      <c r="AD19" s="247">
        <f t="shared" si="3"/>
        <v>49.141898182812007</v>
      </c>
      <c r="AE19" s="242"/>
      <c r="AF19" s="104">
        <v>-549.62662761906245</v>
      </c>
      <c r="AG19" s="104">
        <v>-36.485514328772155</v>
      </c>
      <c r="AH19" s="104">
        <v>-39.882737054521897</v>
      </c>
      <c r="AJ19" s="211">
        <f>(AH19/1000+1)/(AF19/1000+1)</f>
        <v>2.1318251073986358</v>
      </c>
      <c r="AK19" s="108">
        <f>(AJ19-1)*1000</f>
        <v>1131.8251073986357</v>
      </c>
      <c r="AL19" s="211">
        <f>(AG19/1000+1)/(AF19/1000+1)</f>
        <v>2.1393682325789505</v>
      </c>
      <c r="AM19" s="108">
        <f>(AL19-1)*1000</f>
        <v>1139.3682325789505</v>
      </c>
      <c r="AN19" s="108">
        <f>AM19-AK19</f>
        <v>7.5431251803147461</v>
      </c>
      <c r="AO19" s="108">
        <f>IF(AM19&gt;0,AM19,AK19)</f>
        <v>1139.3682325789505</v>
      </c>
    </row>
    <row r="20" spans="1:44">
      <c r="A20" s="242" t="s">
        <v>21</v>
      </c>
      <c r="B20" s="242" t="s">
        <v>285</v>
      </c>
      <c r="C20" s="242" t="s">
        <v>6</v>
      </c>
      <c r="D20" s="242" t="s">
        <v>7</v>
      </c>
      <c r="E20" s="74">
        <v>19</v>
      </c>
      <c r="F20" s="243" t="s">
        <v>16</v>
      </c>
      <c r="G20" s="242" t="s">
        <v>13</v>
      </c>
      <c r="H20" s="87">
        <v>20180710</v>
      </c>
      <c r="I20" s="242">
        <v>1.1950000000000001</v>
      </c>
      <c r="J20" s="222" t="s">
        <v>272</v>
      </c>
      <c r="K20" s="222" t="s">
        <v>272</v>
      </c>
      <c r="L20" s="88" t="s">
        <v>362</v>
      </c>
      <c r="M20" s="222">
        <v>13.7</v>
      </c>
      <c r="N20" s="87"/>
      <c r="O20" s="223">
        <v>8.8889569333333345</v>
      </c>
      <c r="P20" s="178"/>
      <c r="Q20" s="103">
        <v>-79.115304236311189</v>
      </c>
      <c r="R20" s="103"/>
      <c r="S20" s="103">
        <v>-21.133691114000555</v>
      </c>
      <c r="T20" s="210">
        <v>-21.065386383517602</v>
      </c>
      <c r="U20" s="143">
        <v>-24.609583340080128</v>
      </c>
      <c r="V20" s="242"/>
      <c r="W20" s="245">
        <f t="shared" si="7"/>
        <v>1.0629629457292984</v>
      </c>
      <c r="X20" s="245">
        <f t="shared" si="1"/>
        <v>62.96294572929839</v>
      </c>
      <c r="Y20" s="245"/>
      <c r="Z20" s="245"/>
      <c r="AA20" s="245"/>
      <c r="AB20" s="245"/>
      <c r="AC20" s="247"/>
      <c r="AD20" s="247">
        <f t="shared" si="3"/>
        <v>57.486653438472018</v>
      </c>
      <c r="AE20" s="242"/>
      <c r="AF20" s="104">
        <v>-555.01729792845481</v>
      </c>
      <c r="AG20" s="104">
        <v>-39.614154753459189</v>
      </c>
      <c r="AH20" s="104">
        <v>-39.882737054521897</v>
      </c>
      <c r="AJ20" s="211">
        <f>(AH20/1000+1)/(AF20/1000+1)</f>
        <v>2.1576507546828383</v>
      </c>
      <c r="AK20" s="108">
        <f>(AJ20-1)*1000</f>
        <v>1157.6507546828384</v>
      </c>
      <c r="AL20" s="211">
        <f>(AG20/1000+1)/(AF20/1000+1)</f>
        <v>2.1582543338777427</v>
      </c>
      <c r="AM20" s="108">
        <f>(AL20-1)*1000</f>
        <v>1158.2543338777427</v>
      </c>
      <c r="AN20" s="108">
        <f>AM20-AK20</f>
        <v>0.60357919490434142</v>
      </c>
      <c r="AO20" s="108">
        <f>IF(AM20&gt;0,AM20,AK20)</f>
        <v>1158.2543338777427</v>
      </c>
    </row>
    <row r="21" spans="1:44">
      <c r="A21" s="242" t="s">
        <v>21</v>
      </c>
      <c r="B21" s="242" t="s">
        <v>286</v>
      </c>
      <c r="C21" s="242" t="s">
        <v>6</v>
      </c>
      <c r="D21" s="242" t="s">
        <v>7</v>
      </c>
      <c r="E21" s="74">
        <v>19</v>
      </c>
      <c r="F21" s="243" t="s">
        <v>16</v>
      </c>
      <c r="G21" s="242" t="s">
        <v>13</v>
      </c>
      <c r="H21" s="87">
        <v>20180710</v>
      </c>
      <c r="I21" s="242">
        <v>1.2390000000000001</v>
      </c>
      <c r="J21" s="222" t="s">
        <v>272</v>
      </c>
      <c r="K21" s="222" t="s">
        <v>272</v>
      </c>
      <c r="L21" s="88" t="s">
        <v>362</v>
      </c>
      <c r="M21" s="222">
        <v>12.66</v>
      </c>
      <c r="N21" s="87"/>
      <c r="O21" s="223">
        <v>8.7755863111111125</v>
      </c>
      <c r="P21" s="178"/>
      <c r="Q21" s="103">
        <v>-78.367540524747938</v>
      </c>
      <c r="R21" s="103">
        <v>-29.127230925910432</v>
      </c>
      <c r="S21" s="103">
        <v>-23.151398851277403</v>
      </c>
      <c r="T21" s="210">
        <v>-20.978648983782772</v>
      </c>
      <c r="U21" s="143">
        <v>-24.609583340080128</v>
      </c>
      <c r="V21" s="242"/>
      <c r="W21" s="245">
        <f t="shared" si="7"/>
        <v>1.0599112380491773</v>
      </c>
      <c r="X21" s="245">
        <f t="shared" si="1"/>
        <v>59.911238049177307</v>
      </c>
      <c r="Y21" s="245">
        <f t="shared" si="4"/>
        <v>1.0534272736301773</v>
      </c>
      <c r="Z21" s="245">
        <f t="shared" si="2"/>
        <v>53.427273630177297</v>
      </c>
      <c r="AA21" s="245">
        <f>(R21/1000+1)/(S21/1000+1)</f>
        <v>0.99388254017295441</v>
      </c>
      <c r="AB21" s="245">
        <f t="shared" si="6"/>
        <v>-6.1174598270455904</v>
      </c>
      <c r="AC21" s="247">
        <f t="shared" si="5"/>
        <v>-6.4839644190000101</v>
      </c>
      <c r="AD21" s="247">
        <f t="shared" si="3"/>
        <v>53.427273630177297</v>
      </c>
      <c r="AE21" s="242"/>
      <c r="AF21" s="104">
        <v>-554.44985175883733</v>
      </c>
      <c r="AG21" s="104">
        <v>-40.146641590444872</v>
      </c>
      <c r="AH21" s="104">
        <v>-39.882737054521897</v>
      </c>
      <c r="AJ21" s="211">
        <f>(AH21/1000+1)/(AF21/1000+1)</f>
        <v>2.1549028021550471</v>
      </c>
      <c r="AK21" s="108">
        <f>(AJ21-1)*1000</f>
        <v>1154.9028021550471</v>
      </c>
      <c r="AL21" s="211">
        <f>(AG21/1000+1)/(AF21/1000+1)</f>
        <v>2.154310490521969</v>
      </c>
      <c r="AM21" s="108">
        <f>(AL21-1)*1000</f>
        <v>1154.3104905219691</v>
      </c>
      <c r="AN21" s="108">
        <f>AM21-AK21</f>
        <v>-0.59231163307799761</v>
      </c>
      <c r="AO21" s="108">
        <f>IF(AM21&gt;0,AM21,AK21)</f>
        <v>1154.3104905219691</v>
      </c>
    </row>
    <row r="22" spans="1:44">
      <c r="A22" s="242" t="s">
        <v>21</v>
      </c>
      <c r="B22" s="242" t="s">
        <v>287</v>
      </c>
      <c r="C22" s="242" t="s">
        <v>6</v>
      </c>
      <c r="D22" s="242" t="s">
        <v>7</v>
      </c>
      <c r="E22" s="74">
        <v>19</v>
      </c>
      <c r="F22" s="243" t="s">
        <v>14</v>
      </c>
      <c r="G22" s="242" t="s">
        <v>13</v>
      </c>
      <c r="H22" s="87">
        <v>20180709</v>
      </c>
      <c r="I22" s="242">
        <v>1.2609999999999999</v>
      </c>
      <c r="J22" s="222" t="s">
        <v>272</v>
      </c>
      <c r="K22" s="222" t="s">
        <v>272</v>
      </c>
      <c r="L22" s="88" t="s">
        <v>362</v>
      </c>
      <c r="M22" s="222">
        <v>14.83</v>
      </c>
      <c r="N22" s="87"/>
      <c r="O22" s="223">
        <v>11.047397140740742</v>
      </c>
      <c r="P22" s="178"/>
      <c r="Q22" s="103">
        <v>-78.411274258524585</v>
      </c>
      <c r="R22" s="103"/>
      <c r="S22" s="103">
        <v>-21.027154994956934</v>
      </c>
      <c r="T22" s="103">
        <v>-21.194516022640851</v>
      </c>
      <c r="U22" s="143">
        <v>-24.609583340080128</v>
      </c>
      <c r="V22" s="242"/>
      <c r="W22" s="245">
        <f t="shared" si="7"/>
        <v>1.0622665161375522</v>
      </c>
      <c r="X22" s="245">
        <f t="shared" si="1"/>
        <v>62.266516137552188</v>
      </c>
      <c r="Y22" s="245"/>
      <c r="Z22" s="245"/>
      <c r="AA22" s="245"/>
      <c r="AB22" s="245"/>
      <c r="AC22" s="247"/>
      <c r="AD22" s="247">
        <f t="shared" si="3"/>
        <v>56.790223846725816</v>
      </c>
      <c r="AE22" s="242"/>
      <c r="AF22" s="104">
        <v>-555.09483820063258</v>
      </c>
      <c r="AG22" s="104">
        <v>-40.219859212837235</v>
      </c>
      <c r="AH22" s="104">
        <v>-39.882737054521897</v>
      </c>
      <c r="AJ22" s="211">
        <f>(AH22/1000+1)/(AF22/1000+1)</f>
        <v>2.1580268007284853</v>
      </c>
      <c r="AK22" s="108">
        <f>(AJ22-1)*1000</f>
        <v>1158.0268007284853</v>
      </c>
      <c r="AL22" s="211">
        <f>(AG22/1000+1)/(AF22/1000+1)</f>
        <v>2.1572690613555552</v>
      </c>
      <c r="AM22" s="108">
        <f>(AL22-1)*1000</f>
        <v>1157.2690613555551</v>
      </c>
      <c r="AN22" s="108">
        <f>AM22-AK22</f>
        <v>-0.75773937293024574</v>
      </c>
      <c r="AO22" s="108">
        <f>IF(AM22&gt;0,AM22,AK22)</f>
        <v>1157.2690613555551</v>
      </c>
    </row>
    <row r="23" spans="1:44">
      <c r="A23" s="242" t="s">
        <v>21</v>
      </c>
      <c r="B23" s="242" t="s">
        <v>288</v>
      </c>
      <c r="C23" s="242" t="s">
        <v>10</v>
      </c>
      <c r="D23" s="242" t="s">
        <v>11</v>
      </c>
      <c r="E23" s="74">
        <v>19</v>
      </c>
      <c r="F23" s="243" t="s">
        <v>18</v>
      </c>
      <c r="G23" s="242" t="s">
        <v>13</v>
      </c>
      <c r="H23" s="87">
        <v>20180710</v>
      </c>
      <c r="I23" s="242">
        <v>1.117</v>
      </c>
      <c r="J23" s="222" t="s">
        <v>272</v>
      </c>
      <c r="K23" s="222" t="s">
        <v>272</v>
      </c>
      <c r="L23" s="88" t="s">
        <v>362</v>
      </c>
      <c r="M23" s="222" t="s">
        <v>364</v>
      </c>
      <c r="N23" s="87"/>
      <c r="O23" s="223">
        <v>7.6349129550827444</v>
      </c>
      <c r="Q23" s="103" t="s">
        <v>338</v>
      </c>
      <c r="R23" s="103"/>
      <c r="S23" s="103">
        <v>-17.422379681433025</v>
      </c>
      <c r="T23" s="210">
        <v>-39.906377656243926</v>
      </c>
      <c r="U23" s="143">
        <v>-35.214836337298124</v>
      </c>
      <c r="V23" s="242"/>
      <c r="W23" s="245"/>
      <c r="X23" s="245"/>
      <c r="Y23" s="245"/>
      <c r="Z23" s="245"/>
      <c r="AA23" s="245"/>
      <c r="AB23" s="245"/>
      <c r="AC23" s="247"/>
      <c r="AD23" s="247"/>
      <c r="AE23" s="242"/>
      <c r="AF23" s="308" t="s">
        <v>272</v>
      </c>
      <c r="AG23" s="309"/>
      <c r="AH23" s="310"/>
      <c r="AJ23" s="211"/>
      <c r="AK23" s="108"/>
      <c r="AL23" s="107"/>
      <c r="AM23" s="108"/>
      <c r="AN23" s="108"/>
      <c r="AO23" s="108"/>
    </row>
    <row r="24" spans="1:44" ht="18">
      <c r="A24" s="242" t="s">
        <v>20</v>
      </c>
      <c r="B24" s="242" t="s">
        <v>289</v>
      </c>
      <c r="C24" s="87" t="s">
        <v>10</v>
      </c>
      <c r="D24" s="87" t="s">
        <v>7</v>
      </c>
      <c r="E24" s="74">
        <v>19</v>
      </c>
      <c r="F24" s="243" t="s">
        <v>8</v>
      </c>
      <c r="G24" s="242" t="s">
        <v>9</v>
      </c>
      <c r="H24" s="87">
        <v>20181120</v>
      </c>
      <c r="I24" s="258">
        <v>0.69294800000000012</v>
      </c>
      <c r="J24" s="222" t="s">
        <v>272</v>
      </c>
      <c r="K24" s="222" t="s">
        <v>272</v>
      </c>
      <c r="L24" s="88" t="s">
        <v>362</v>
      </c>
      <c r="M24" s="222" t="s">
        <v>272</v>
      </c>
      <c r="N24" s="87" t="s">
        <v>562</v>
      </c>
      <c r="O24" s="222" t="s">
        <v>272</v>
      </c>
      <c r="Q24" s="312" t="s">
        <v>272</v>
      </c>
      <c r="R24" s="313"/>
      <c r="S24" s="313"/>
      <c r="T24" s="313"/>
      <c r="U24" s="314"/>
      <c r="V24" s="242"/>
      <c r="W24" s="245"/>
      <c r="X24" s="245"/>
      <c r="Y24" s="245"/>
      <c r="Z24" s="245"/>
      <c r="AA24" s="245"/>
      <c r="AB24" s="245"/>
      <c r="AC24" s="247"/>
      <c r="AD24" s="247"/>
      <c r="AE24" s="242"/>
      <c r="AF24" s="104">
        <v>-534.77482089117768</v>
      </c>
      <c r="AG24" s="104"/>
      <c r="AH24" s="104">
        <v>-39.882737054521897</v>
      </c>
      <c r="AJ24" s="211">
        <f>(AH24/1000+1)/(AF24/1000+1)</f>
        <v>2.0637689146246618</v>
      </c>
      <c r="AK24" s="108">
        <f>(AJ24-1)*1000</f>
        <v>1063.7689146246619</v>
      </c>
      <c r="AL24" s="107"/>
      <c r="AM24" s="108"/>
      <c r="AN24" s="108"/>
      <c r="AO24" s="108">
        <f>IF(AM24&gt;0,AM24,AK24)</f>
        <v>1063.7689146246619</v>
      </c>
    </row>
    <row r="25" spans="1:44">
      <c r="A25" s="242" t="s">
        <v>20</v>
      </c>
      <c r="B25" s="242" t="s">
        <v>290</v>
      </c>
      <c r="C25" s="87" t="s">
        <v>10</v>
      </c>
      <c r="D25" s="87" t="s">
        <v>7</v>
      </c>
      <c r="E25" s="74">
        <v>19</v>
      </c>
      <c r="F25" s="243" t="s">
        <v>8</v>
      </c>
      <c r="G25" s="242" t="s">
        <v>9</v>
      </c>
      <c r="H25" s="87">
        <v>20181123</v>
      </c>
      <c r="I25" s="258">
        <v>1.028492</v>
      </c>
      <c r="J25" s="222" t="s">
        <v>272</v>
      </c>
      <c r="K25" s="87">
        <v>1.4</v>
      </c>
      <c r="L25" s="88" t="s">
        <v>362</v>
      </c>
      <c r="M25" s="222">
        <v>30.09</v>
      </c>
      <c r="N25" s="87"/>
      <c r="O25" s="223">
        <v>9.4170324444444429</v>
      </c>
      <c r="Q25" s="103">
        <v>-81.311160668829714</v>
      </c>
      <c r="R25" s="103">
        <v>-34.120605969214196</v>
      </c>
      <c r="S25" s="103">
        <v>-30.724489911291197</v>
      </c>
      <c r="T25" s="210">
        <v>-22.248417618785925</v>
      </c>
      <c r="U25" s="143">
        <v>-24.609583340080128</v>
      </c>
      <c r="V25" s="242"/>
      <c r="W25" s="245">
        <f t="shared" ref="W25" si="8">(S25/1000+1)/(Q25/1000+1)</f>
        <v>1.0550639874915286</v>
      </c>
      <c r="X25" s="245">
        <f t="shared" si="1"/>
        <v>55.063987491528636</v>
      </c>
      <c r="Y25" s="245">
        <f t="shared" ref="Y25" si="9">(R25/1000+1)/(Q25/1000+1)</f>
        <v>1.0513672885522061</v>
      </c>
      <c r="Z25" s="245">
        <f t="shared" si="2"/>
        <v>51.36728855220607</v>
      </c>
      <c r="AA25" s="245">
        <f>(R25/1000+1)/(S25/1000+1)</f>
        <v>0.9964962324720118</v>
      </c>
      <c r="AB25" s="245">
        <f t="shared" si="6"/>
        <v>-3.5037675279881997</v>
      </c>
      <c r="AC25" s="247">
        <f t="shared" si="5"/>
        <v>-3.696698939322566</v>
      </c>
      <c r="AD25" s="247">
        <f>IF(Z25&gt;0,Z25,X25+$AC$43)</f>
        <v>51.36728855220607</v>
      </c>
      <c r="AE25" s="242"/>
      <c r="AF25" s="104">
        <v>-539.60309177690726</v>
      </c>
      <c r="AG25" s="104">
        <v>-36.409750176846885</v>
      </c>
      <c r="AH25" s="104">
        <v>-39.882737054521897</v>
      </c>
      <c r="AJ25" s="211">
        <f>(AH25/1000+1)/(AF25/1000+1)</f>
        <v>2.085412055982439</v>
      </c>
      <c r="AK25" s="108">
        <f>(AJ25-1)*1000</f>
        <v>1085.4120559824389</v>
      </c>
      <c r="AL25" s="211">
        <f>(AG25/1000+1)/(AF25/1000+1)</f>
        <v>2.0929555186244428</v>
      </c>
      <c r="AM25" s="108">
        <f>(AL25-1)*1000</f>
        <v>1092.9555186244429</v>
      </c>
      <c r="AN25" s="213">
        <f>AM25-AK25</f>
        <v>7.5434626420039876</v>
      </c>
      <c r="AO25" s="108">
        <f>IF(AM25&gt;0,AM25,AK25)</f>
        <v>1092.9555186244429</v>
      </c>
    </row>
    <row r="26" spans="1:44" ht="18">
      <c r="A26" s="242" t="s">
        <v>20</v>
      </c>
      <c r="B26" s="242" t="s">
        <v>291</v>
      </c>
      <c r="C26" s="87" t="s">
        <v>10</v>
      </c>
      <c r="D26" s="87" t="s">
        <v>7</v>
      </c>
      <c r="E26" s="74">
        <v>19</v>
      </c>
      <c r="F26" s="243" t="s">
        <v>8</v>
      </c>
      <c r="G26" s="242" t="s">
        <v>9</v>
      </c>
      <c r="H26" s="87">
        <v>20181203</v>
      </c>
      <c r="I26" s="258">
        <v>1.0980560000000001</v>
      </c>
      <c r="J26" s="222" t="s">
        <v>272</v>
      </c>
      <c r="K26" s="222" t="s">
        <v>272</v>
      </c>
      <c r="L26" s="88" t="s">
        <v>362</v>
      </c>
      <c r="M26" s="222" t="s">
        <v>272</v>
      </c>
      <c r="N26" s="87" t="s">
        <v>562</v>
      </c>
      <c r="O26" s="222" t="s">
        <v>272</v>
      </c>
      <c r="Q26" s="312" t="s">
        <v>272</v>
      </c>
      <c r="R26" s="313"/>
      <c r="S26" s="313"/>
      <c r="T26" s="313"/>
      <c r="U26" s="314"/>
      <c r="V26" s="242"/>
      <c r="W26" s="245"/>
      <c r="X26" s="245"/>
      <c r="Y26" s="245"/>
      <c r="Z26" s="245"/>
      <c r="AA26" s="245"/>
      <c r="AB26" s="245"/>
      <c r="AC26" s="247"/>
      <c r="AD26" s="247"/>
      <c r="AE26" s="242"/>
      <c r="AF26" s="104">
        <v>-525.31493963745947</v>
      </c>
      <c r="AG26" s="104"/>
      <c r="AH26" s="104">
        <v>-39.882737054521897</v>
      </c>
      <c r="AJ26" s="211">
        <f>(AH26/1000+1)/(AF26/1000+1)</f>
        <v>2.0226405739674824</v>
      </c>
      <c r="AK26" s="108">
        <f>(AJ26-1)*1000</f>
        <v>1022.6405739674824</v>
      </c>
      <c r="AL26" s="107"/>
      <c r="AM26" s="108"/>
      <c r="AN26" s="108"/>
      <c r="AO26" s="108">
        <f>IF(AM26&gt;0,AM26,AK26)</f>
        <v>1022.6405739674824</v>
      </c>
    </row>
    <row r="27" spans="1:44" ht="18">
      <c r="A27" s="242" t="s">
        <v>20</v>
      </c>
      <c r="B27" s="242" t="s">
        <v>292</v>
      </c>
      <c r="C27" s="87" t="s">
        <v>10</v>
      </c>
      <c r="D27" s="87" t="s">
        <v>7</v>
      </c>
      <c r="E27" s="74">
        <v>19</v>
      </c>
      <c r="F27" s="243" t="s">
        <v>8</v>
      </c>
      <c r="G27" s="242" t="s">
        <v>9</v>
      </c>
      <c r="H27" s="87">
        <v>20181203</v>
      </c>
      <c r="I27" s="258">
        <v>1.1526160000000001</v>
      </c>
      <c r="J27" s="222" t="s">
        <v>272</v>
      </c>
      <c r="K27" s="222" t="s">
        <v>272</v>
      </c>
      <c r="L27" s="88" t="s">
        <v>362</v>
      </c>
      <c r="M27" s="222" t="s">
        <v>272</v>
      </c>
      <c r="N27" s="87" t="s">
        <v>562</v>
      </c>
      <c r="O27" s="222" t="s">
        <v>272</v>
      </c>
      <c r="Q27" s="103">
        <v>-76.169281616086963</v>
      </c>
      <c r="R27" s="103"/>
      <c r="S27" s="103"/>
      <c r="T27" s="214"/>
      <c r="U27" s="143">
        <v>-24.609583340080128</v>
      </c>
      <c r="V27" s="242"/>
      <c r="W27" s="245"/>
      <c r="X27" s="245"/>
      <c r="Y27" s="245"/>
      <c r="Z27" s="245"/>
      <c r="AA27" s="245"/>
      <c r="AB27" s="245"/>
      <c r="AC27" s="247"/>
      <c r="AD27" s="247"/>
      <c r="AE27" s="242"/>
      <c r="AF27" s="104">
        <v>-537.20666722462477</v>
      </c>
      <c r="AG27" s="104"/>
      <c r="AH27" s="104">
        <v>-39.882737054521897</v>
      </c>
      <c r="AJ27" s="211">
        <f>(AH27/1000+1)/(AF27/1000+1)</f>
        <v>2.0746134288228553</v>
      </c>
      <c r="AK27" s="108">
        <f>(AJ27-1)*1000</f>
        <v>1074.6134288228552</v>
      </c>
      <c r="AL27" s="107"/>
      <c r="AM27" s="108"/>
      <c r="AN27" s="108"/>
      <c r="AO27" s="108">
        <f>IF(AM27&gt;0,AM27,AK27)</f>
        <v>1074.6134288228552</v>
      </c>
      <c r="AP27" s="178"/>
      <c r="AQ27" s="178"/>
      <c r="AR27" s="178"/>
    </row>
    <row r="28" spans="1:44">
      <c r="A28" s="242" t="s">
        <v>20</v>
      </c>
      <c r="B28" s="242" t="s">
        <v>293</v>
      </c>
      <c r="C28" s="87" t="s">
        <v>10</v>
      </c>
      <c r="D28" s="87" t="s">
        <v>7</v>
      </c>
      <c r="E28" s="74">
        <v>19</v>
      </c>
      <c r="F28" s="243" t="s">
        <v>8</v>
      </c>
      <c r="G28" s="242" t="s">
        <v>9</v>
      </c>
      <c r="H28" s="87">
        <v>20181125</v>
      </c>
      <c r="I28" s="258">
        <v>1.297882</v>
      </c>
      <c r="J28" s="222" t="s">
        <v>272</v>
      </c>
      <c r="K28" s="87">
        <v>1.8</v>
      </c>
      <c r="L28" s="88" t="s">
        <v>362</v>
      </c>
      <c r="M28" s="222">
        <v>35.39</v>
      </c>
      <c r="N28" s="87"/>
      <c r="O28" s="223">
        <v>12.182158801672641</v>
      </c>
      <c r="Q28" s="103">
        <v>-84.082570473619541</v>
      </c>
      <c r="R28" s="103">
        <v>-33.346142596256477</v>
      </c>
      <c r="S28" s="103">
        <v>-32.738486217009793</v>
      </c>
      <c r="T28" s="210">
        <v>-23.306038807973376</v>
      </c>
      <c r="U28" s="103">
        <v>-24.609583340080128</v>
      </c>
      <c r="V28" s="244"/>
      <c r="W28" s="245">
        <f t="shared" ref="W28" si="10">(S28/1000+1)/(Q28/1000+1)</f>
        <v>1.0560575468938938</v>
      </c>
      <c r="X28" s="245">
        <f t="shared" si="1"/>
        <v>56.05754689389375</v>
      </c>
      <c r="Y28" s="245">
        <f t="shared" ref="Y28" si="11">(R28/1000+1)/(Q28/1000+1)</f>
        <v>1.0553941067630941</v>
      </c>
      <c r="Z28" s="245">
        <f t="shared" si="2"/>
        <v>55.394106763094086</v>
      </c>
      <c r="AA28" s="245">
        <f>(R28/1000+1)/(S28/1000+1)</f>
        <v>0.99937177653552023</v>
      </c>
      <c r="AB28" s="245">
        <f t="shared" si="6"/>
        <v>-0.62822346447977129</v>
      </c>
      <c r="AC28" s="247">
        <f t="shared" si="5"/>
        <v>-0.66344013079966402</v>
      </c>
      <c r="AD28" s="247">
        <f>IF(Z28&gt;0,Z28,X28+$AC$43)</f>
        <v>55.394106763094086</v>
      </c>
      <c r="AE28" s="244"/>
      <c r="AF28" s="104">
        <v>-542.94967791047577</v>
      </c>
      <c r="AG28" s="104"/>
      <c r="AH28" s="104">
        <v>-39.882737054521897</v>
      </c>
      <c r="AJ28" s="211">
        <f>(AH28/1000+1)/(AF28/1000+1)</f>
        <v>2.1006817335912875</v>
      </c>
      <c r="AK28" s="108">
        <f>(AJ28-1)*1000</f>
        <v>1100.6817335912874</v>
      </c>
      <c r="AL28" s="107"/>
      <c r="AM28" s="108"/>
      <c r="AN28" s="108"/>
      <c r="AO28" s="108">
        <f>IF(AM28&gt;0,AM28,AK28)</f>
        <v>1100.6817335912874</v>
      </c>
      <c r="AP28" s="178"/>
      <c r="AQ28" s="178"/>
      <c r="AR28" s="178"/>
    </row>
    <row r="29" spans="1:44">
      <c r="A29" s="262" t="s">
        <v>22</v>
      </c>
      <c r="B29" s="263" t="s">
        <v>295</v>
      </c>
      <c r="C29" s="263" t="s">
        <v>6</v>
      </c>
      <c r="D29" s="262" t="s">
        <v>7</v>
      </c>
      <c r="E29" s="264">
        <v>19</v>
      </c>
      <c r="F29" s="262" t="s">
        <v>316</v>
      </c>
      <c r="G29" s="262" t="s">
        <v>312</v>
      </c>
      <c r="H29" s="265">
        <v>20190711</v>
      </c>
      <c r="I29" s="266">
        <v>0.56336799999999987</v>
      </c>
      <c r="J29" s="222" t="s">
        <v>272</v>
      </c>
      <c r="K29" s="267">
        <f>(240-184+28)/(240-184)</f>
        <v>1.5</v>
      </c>
      <c r="L29" s="88" t="s">
        <v>363</v>
      </c>
      <c r="M29" s="227">
        <v>28.19</v>
      </c>
      <c r="N29" s="88"/>
      <c r="O29" s="222" t="s">
        <v>272</v>
      </c>
      <c r="Q29" s="312" t="s">
        <v>272</v>
      </c>
      <c r="R29" s="313"/>
      <c r="S29" s="313"/>
      <c r="T29" s="313"/>
      <c r="U29" s="314"/>
      <c r="V29" s="233"/>
      <c r="W29" s="245"/>
      <c r="X29" s="245"/>
      <c r="Y29" s="245"/>
      <c r="Z29" s="245"/>
      <c r="AA29" s="245"/>
      <c r="AB29" s="245"/>
      <c r="AC29" s="247"/>
      <c r="AD29" s="247"/>
      <c r="AE29" s="233"/>
      <c r="AF29" s="104">
        <v>-531.38182939596436</v>
      </c>
      <c r="AG29" s="104">
        <v>-32.518107065857031</v>
      </c>
      <c r="AH29" s="104">
        <v>-39.882737054521897</v>
      </c>
      <c r="AJ29" s="211">
        <f>(AH29/1000+1)/(AF29/1000+1)</f>
        <v>2.0488263647735083</v>
      </c>
      <c r="AK29" s="108">
        <f>(AJ29-1)*1000</f>
        <v>1048.8263647735084</v>
      </c>
      <c r="AL29" s="211">
        <f>(AG29/1000+1)/(AF29/1000+1)</f>
        <v>2.06454199521774</v>
      </c>
      <c r="AM29" s="108">
        <f>(AL29-1)*1000</f>
        <v>1064.5419952177399</v>
      </c>
      <c r="AN29" s="108">
        <f>AM29-AK29</f>
        <v>15.715630444231465</v>
      </c>
      <c r="AO29" s="108">
        <f>IF(AM29&gt;0,AM29,AK29)</f>
        <v>1064.5419952177399</v>
      </c>
      <c r="AP29" s="178"/>
      <c r="AQ29" s="178"/>
      <c r="AR29" s="178"/>
    </row>
    <row r="30" spans="1:44">
      <c r="A30" s="243" t="s">
        <v>22</v>
      </c>
      <c r="B30" s="242" t="s">
        <v>296</v>
      </c>
      <c r="C30" s="242" t="s">
        <v>6</v>
      </c>
      <c r="D30" s="242" t="s">
        <v>7</v>
      </c>
      <c r="E30" s="74">
        <v>19</v>
      </c>
      <c r="F30" s="243" t="s">
        <v>316</v>
      </c>
      <c r="G30" s="243" t="s">
        <v>312</v>
      </c>
      <c r="H30" s="88">
        <v>20190711</v>
      </c>
      <c r="I30" s="258">
        <v>0.607016</v>
      </c>
      <c r="J30" s="222" t="s">
        <v>272</v>
      </c>
      <c r="K30" s="260">
        <f>(240-184+43)/(240-184)</f>
        <v>1.7678571428571428</v>
      </c>
      <c r="L30" s="268" t="s">
        <v>363</v>
      </c>
      <c r="M30" s="222" t="s">
        <v>365</v>
      </c>
      <c r="N30" s="88"/>
      <c r="O30" s="222" t="s">
        <v>272</v>
      </c>
      <c r="Q30" s="312" t="s">
        <v>272</v>
      </c>
      <c r="R30" s="313"/>
      <c r="S30" s="313"/>
      <c r="T30" s="313"/>
      <c r="U30" s="314"/>
      <c r="V30" s="233"/>
      <c r="W30" s="245"/>
      <c r="X30" s="245"/>
      <c r="Y30" s="245"/>
      <c r="Z30" s="245"/>
      <c r="AA30" s="245"/>
      <c r="AB30" s="245"/>
      <c r="AC30" s="247"/>
      <c r="AD30" s="247"/>
      <c r="AE30" s="233"/>
      <c r="AF30" s="104">
        <v>-403.30352693968638</v>
      </c>
      <c r="AG30" s="104">
        <v>194.43605351241317</v>
      </c>
      <c r="AH30" s="104" t="s">
        <v>31</v>
      </c>
      <c r="AJ30" s="211"/>
      <c r="AK30" s="108"/>
      <c r="AL30" s="211">
        <f>(AG30/1000+1)/(AF30/1000+1)</f>
        <v>2.001748137351032</v>
      </c>
      <c r="AM30" s="108">
        <f>(AL30-1)*1000</f>
        <v>1001.7481373510319</v>
      </c>
      <c r="AN30" s="108"/>
      <c r="AO30" s="108">
        <f>IF(AM30&gt;0,AM30,AK30)</f>
        <v>1001.7481373510319</v>
      </c>
      <c r="AP30" s="178"/>
      <c r="AQ30" s="178"/>
      <c r="AR30" s="178"/>
    </row>
    <row r="31" spans="1:44">
      <c r="A31" s="243" t="s">
        <v>22</v>
      </c>
      <c r="B31" s="242" t="s">
        <v>297</v>
      </c>
      <c r="C31" s="242" t="s">
        <v>6</v>
      </c>
      <c r="D31" s="243" t="s">
        <v>7</v>
      </c>
      <c r="E31" s="74">
        <v>19</v>
      </c>
      <c r="F31" s="243" t="s">
        <v>316</v>
      </c>
      <c r="G31" s="243" t="s">
        <v>313</v>
      </c>
      <c r="H31" s="88">
        <v>20190711</v>
      </c>
      <c r="I31" s="258">
        <v>0.55200133333333334</v>
      </c>
      <c r="J31" s="222" t="s">
        <v>272</v>
      </c>
      <c r="K31" s="260">
        <f>(240-183+29)/(240-183)</f>
        <v>1.5087719298245614</v>
      </c>
      <c r="L31" s="268" t="s">
        <v>363</v>
      </c>
      <c r="M31" s="222" t="s">
        <v>365</v>
      </c>
      <c r="N31" s="88"/>
      <c r="O31" s="222" t="s">
        <v>272</v>
      </c>
      <c r="Q31" s="312" t="s">
        <v>272</v>
      </c>
      <c r="R31" s="313"/>
      <c r="S31" s="313"/>
      <c r="T31" s="313"/>
      <c r="U31" s="314"/>
      <c r="V31" s="233"/>
      <c r="W31" s="245"/>
      <c r="X31" s="245"/>
      <c r="Y31" s="245"/>
      <c r="Z31" s="245"/>
      <c r="AA31" s="245"/>
      <c r="AB31" s="245"/>
      <c r="AC31" s="247"/>
      <c r="AD31" s="247"/>
      <c r="AE31" s="233"/>
      <c r="AF31" s="104">
        <v>-351.49080364625365</v>
      </c>
      <c r="AG31" s="104">
        <v>346.5653410286435</v>
      </c>
      <c r="AH31" s="104" t="s">
        <v>31</v>
      </c>
      <c r="AJ31" s="211"/>
      <c r="AK31" s="108"/>
      <c r="AL31" s="211">
        <f>(AG31/1000+1)/(AF31/1000+1)</f>
        <v>2.0764013040982756</v>
      </c>
      <c r="AM31" s="108">
        <f>(AL31-1)*1000</f>
        <v>1076.4013040982757</v>
      </c>
      <c r="AN31" s="108"/>
      <c r="AO31" s="108">
        <f>IF(AM31&gt;0,AM31,AK31)</f>
        <v>1076.4013040982757</v>
      </c>
      <c r="AP31" s="178"/>
      <c r="AQ31" s="178"/>
      <c r="AR31" s="178"/>
    </row>
    <row r="32" spans="1:44">
      <c r="A32" s="243" t="s">
        <v>22</v>
      </c>
      <c r="B32" s="242" t="s">
        <v>298</v>
      </c>
      <c r="C32" s="242" t="s">
        <v>6</v>
      </c>
      <c r="D32" s="242" t="s">
        <v>7</v>
      </c>
      <c r="E32" s="74">
        <v>19</v>
      </c>
      <c r="F32" s="243" t="s">
        <v>316</v>
      </c>
      <c r="G32" s="243" t="s">
        <v>312</v>
      </c>
      <c r="H32" s="88">
        <v>20190711</v>
      </c>
      <c r="I32" s="258">
        <v>0.59564933333333336</v>
      </c>
      <c r="J32" s="222" t="s">
        <v>272</v>
      </c>
      <c r="K32" s="260">
        <f>(240-184+37)/(240-184)</f>
        <v>1.6607142857142858</v>
      </c>
      <c r="L32" s="268" t="s">
        <v>363</v>
      </c>
      <c r="M32" s="222">
        <v>32.770000000000003</v>
      </c>
      <c r="N32" s="88"/>
      <c r="O32" s="222" t="s">
        <v>272</v>
      </c>
      <c r="Q32" s="312" t="s">
        <v>272</v>
      </c>
      <c r="R32" s="313"/>
      <c r="S32" s="313"/>
      <c r="T32" s="313"/>
      <c r="U32" s="314"/>
      <c r="V32" s="233"/>
      <c r="W32" s="245"/>
      <c r="X32" s="245"/>
      <c r="Y32" s="245"/>
      <c r="Z32" s="245"/>
      <c r="AA32" s="245"/>
      <c r="AB32" s="245"/>
      <c r="AC32" s="247"/>
      <c r="AD32" s="247"/>
      <c r="AE32" s="233"/>
      <c r="AF32" s="104">
        <v>-243.48305938419523</v>
      </c>
      <c r="AG32" s="104">
        <v>547.78109818041128</v>
      </c>
      <c r="AH32" s="104" t="s">
        <v>31</v>
      </c>
      <c r="AJ32" s="211"/>
      <c r="AK32" s="108"/>
      <c r="AL32" s="211">
        <f>(AG32/1000+1)/(AF32/1000+1)</f>
        <v>2.045930520631194</v>
      </c>
      <c r="AM32" s="108">
        <f>(AL32-1)*1000</f>
        <v>1045.930520631194</v>
      </c>
      <c r="AN32" s="108"/>
      <c r="AO32" s="108">
        <f>IF(AM32&gt;0,AM32,AK32)</f>
        <v>1045.930520631194</v>
      </c>
      <c r="AP32" s="269"/>
      <c r="AQ32" s="178"/>
      <c r="AR32" s="178"/>
    </row>
    <row r="33" spans="1:44">
      <c r="A33" s="243" t="s">
        <v>23</v>
      </c>
      <c r="B33" s="242" t="s">
        <v>299</v>
      </c>
      <c r="C33" s="242" t="s">
        <v>6</v>
      </c>
      <c r="D33" s="243" t="s">
        <v>7</v>
      </c>
      <c r="E33" s="270">
        <v>30</v>
      </c>
      <c r="F33" s="243" t="s">
        <v>255</v>
      </c>
      <c r="G33" s="243" t="s">
        <v>308</v>
      </c>
      <c r="H33" s="88">
        <v>20190822</v>
      </c>
      <c r="I33" s="258">
        <v>0.3855933333333334</v>
      </c>
      <c r="J33" s="243" t="s">
        <v>553</v>
      </c>
      <c r="K33" s="88">
        <v>1.33</v>
      </c>
      <c r="L33" s="88" t="s">
        <v>363</v>
      </c>
      <c r="M33" s="222">
        <v>24.52</v>
      </c>
      <c r="N33" s="88"/>
      <c r="O33" s="223">
        <v>4.4885639761103961</v>
      </c>
      <c r="Q33" s="103">
        <v>-76.640931922971248</v>
      </c>
      <c r="R33" s="103">
        <v>-31.836754753613398</v>
      </c>
      <c r="S33" s="103">
        <v>-26.064850134892279</v>
      </c>
      <c r="T33" s="210">
        <v>-22.755223204915787</v>
      </c>
      <c r="U33" s="210">
        <v>-24.6095833400801</v>
      </c>
      <c r="V33" s="233"/>
      <c r="W33" s="245">
        <f t="shared" ref="W33:W35" si="12">(S33/1000+1)/(Q33/1000+1)</f>
        <v>1.0547740132052938</v>
      </c>
      <c r="X33" s="245">
        <f t="shared" si="1"/>
        <v>54.774013205293848</v>
      </c>
      <c r="Y33" s="245">
        <f t="shared" ref="Y33:Y42" si="13">(R33/1000+1)/(Q33/1000+1)</f>
        <v>1.0485230271931658</v>
      </c>
      <c r="Z33" s="245">
        <f t="shared" si="2"/>
        <v>48.523027193165817</v>
      </c>
      <c r="AA33" s="245">
        <f>(R33/1000+1)/(S33/1000+1)</f>
        <v>0.99407362531322485</v>
      </c>
      <c r="AB33" s="245">
        <f t="shared" si="6"/>
        <v>-5.9263746867751488</v>
      </c>
      <c r="AC33" s="247">
        <f t="shared" si="5"/>
        <v>-6.2509860121280312</v>
      </c>
      <c r="AD33" s="247">
        <f t="shared" ref="AD33:AD42" si="14">IF(Z33&gt;0,Z33,X33+$AC$43)</f>
        <v>48.523027193165817</v>
      </c>
      <c r="AE33" s="233"/>
      <c r="AF33" s="104">
        <v>-530.96726562398078</v>
      </c>
      <c r="AG33" s="104">
        <v>-33.1</v>
      </c>
      <c r="AH33" s="104">
        <v>-39.882737054521897</v>
      </c>
      <c r="AJ33" s="211">
        <f>(AH33/1000+1)/(AF33/1000+1)</f>
        <v>2.04701546944858</v>
      </c>
      <c r="AK33" s="108">
        <f>(AJ33-1)*1000</f>
        <v>1047.01546944858</v>
      </c>
      <c r="AL33" s="211">
        <f>(AG33/1000+1)/(AF33/1000+1)</f>
        <v>2.0614765860347077</v>
      </c>
      <c r="AM33" s="108">
        <f>(AL33-1)*1000</f>
        <v>1061.4765860347077</v>
      </c>
      <c r="AN33" s="108">
        <f>AM33-AK33</f>
        <v>14.461116586127673</v>
      </c>
      <c r="AO33" s="108">
        <f>IF(AM33&gt;0,AM33,AK33)</f>
        <v>1061.4765860347077</v>
      </c>
      <c r="AP33" s="178"/>
      <c r="AQ33" s="178"/>
      <c r="AR33" s="178"/>
    </row>
    <row r="34" spans="1:44">
      <c r="A34" s="243" t="s">
        <v>23</v>
      </c>
      <c r="B34" s="242" t="s">
        <v>300</v>
      </c>
      <c r="C34" s="242" t="s">
        <v>6</v>
      </c>
      <c r="D34" s="242" t="s">
        <v>7</v>
      </c>
      <c r="E34" s="74">
        <v>30</v>
      </c>
      <c r="F34" s="243" t="s">
        <v>255</v>
      </c>
      <c r="G34" s="243" t="s">
        <v>308</v>
      </c>
      <c r="H34" s="88">
        <v>20190822</v>
      </c>
      <c r="I34" s="258">
        <v>0.42969600000000002</v>
      </c>
      <c r="J34" s="243" t="s">
        <v>554</v>
      </c>
      <c r="K34" s="268">
        <f>(240-183+25.2)/(240-183)</f>
        <v>1.4421052631578948</v>
      </c>
      <c r="L34" s="268" t="s">
        <v>363</v>
      </c>
      <c r="M34" s="224">
        <v>27.52</v>
      </c>
      <c r="N34" s="88"/>
      <c r="O34" s="223">
        <v>5.2966216637472199</v>
      </c>
      <c r="P34" s="233"/>
      <c r="Q34" s="103">
        <v>-77.664120896708553</v>
      </c>
      <c r="R34" s="103">
        <v>-31.034821707394276</v>
      </c>
      <c r="S34" s="103">
        <v>-25.939310149544728</v>
      </c>
      <c r="T34" s="210">
        <v>-22.442419581940218</v>
      </c>
      <c r="U34" s="210">
        <v>-24.6095833400801</v>
      </c>
      <c r="V34" s="233"/>
      <c r="W34" s="245">
        <f t="shared" si="12"/>
        <v>1.0560802327211336</v>
      </c>
      <c r="X34" s="245">
        <f t="shared" si="1"/>
        <v>56.080232721133605</v>
      </c>
      <c r="Y34" s="245">
        <f t="shared" si="13"/>
        <v>1.0505556600862671</v>
      </c>
      <c r="Z34" s="245">
        <f t="shared" si="2"/>
        <v>50.55566008626711</v>
      </c>
      <c r="AA34" s="245">
        <f>(R34/1000+1)/(S34/1000+1)</f>
        <v>0.99476879458236656</v>
      </c>
      <c r="AB34" s="245">
        <f t="shared" si="6"/>
        <v>-5.2312054176334444</v>
      </c>
      <c r="AC34" s="247">
        <f t="shared" si="5"/>
        <v>-5.5245726348664945</v>
      </c>
      <c r="AD34" s="247">
        <f t="shared" si="14"/>
        <v>50.55566008626711</v>
      </c>
      <c r="AE34" s="233"/>
      <c r="AF34" s="104">
        <v>-531.83399475362341</v>
      </c>
      <c r="AG34" s="104">
        <v>-33.450000000000003</v>
      </c>
      <c r="AH34" s="104">
        <v>-39.882737054521897</v>
      </c>
      <c r="AJ34" s="211">
        <f>(AH34/1000+1)/(AF34/1000+1)</f>
        <v>2.0508051677955721</v>
      </c>
      <c r="AK34" s="108">
        <f>(AJ34-1)*1000</f>
        <v>1050.8051677955721</v>
      </c>
      <c r="AL34" s="211">
        <f>(AG34/1000+1)/(AF34/1000+1)</f>
        <v>2.0645454585950644</v>
      </c>
      <c r="AM34" s="108">
        <f>(AL34-1)*1000</f>
        <v>1064.5454585950645</v>
      </c>
      <c r="AN34" s="108">
        <f>AM34-AK34</f>
        <v>13.740290799492413</v>
      </c>
      <c r="AO34" s="108">
        <f>IF(AM34&gt;0,AM34,AK34)</f>
        <v>1064.5454585950645</v>
      </c>
      <c r="AP34" s="178"/>
      <c r="AQ34" s="178"/>
      <c r="AR34" s="178"/>
    </row>
    <row r="35" spans="1:44">
      <c r="A35" s="243" t="s">
        <v>23</v>
      </c>
      <c r="B35" s="242" t="s">
        <v>301</v>
      </c>
      <c r="C35" s="242" t="s">
        <v>6</v>
      </c>
      <c r="D35" s="243" t="s">
        <v>7</v>
      </c>
      <c r="E35" s="270">
        <v>30</v>
      </c>
      <c r="F35" s="243" t="s">
        <v>255</v>
      </c>
      <c r="G35" s="243" t="s">
        <v>309</v>
      </c>
      <c r="H35" s="88">
        <v>20190822</v>
      </c>
      <c r="I35" s="258">
        <v>0.37922800000000001</v>
      </c>
      <c r="J35" s="243" t="s">
        <v>555</v>
      </c>
      <c r="K35" s="268">
        <v>1.5</v>
      </c>
      <c r="L35" s="268" t="s">
        <v>363</v>
      </c>
      <c r="M35" s="224">
        <v>23.86</v>
      </c>
      <c r="N35" s="88"/>
      <c r="O35" s="223">
        <v>4.5424786703405067</v>
      </c>
      <c r="P35" s="233"/>
      <c r="Q35" s="103">
        <v>-76.893249184452316</v>
      </c>
      <c r="R35" s="103">
        <v>-31.783501721816965</v>
      </c>
      <c r="S35" s="103">
        <v>-26.528364766943483</v>
      </c>
      <c r="T35" s="210">
        <v>-22.434679182398177</v>
      </c>
      <c r="U35" s="210">
        <v>-24.6095833400801</v>
      </c>
      <c r="V35" s="233"/>
      <c r="W35" s="245">
        <f t="shared" si="12"/>
        <v>1.0545601950944594</v>
      </c>
      <c r="X35" s="245">
        <f t="shared" si="1"/>
        <v>54.560195094459417</v>
      </c>
      <c r="Y35" s="245">
        <f t="shared" si="13"/>
        <v>1.0488673140162628</v>
      </c>
      <c r="Z35" s="245">
        <f t="shared" si="2"/>
        <v>48.867314016262767</v>
      </c>
      <c r="AA35" s="245">
        <f>(R35/1000+1)/(S35/1000+1)</f>
        <v>0.9946016537465775</v>
      </c>
      <c r="AB35" s="245">
        <f t="shared" si="6"/>
        <v>-5.3983462534225035</v>
      </c>
      <c r="AC35" s="247">
        <f>Z35-X35</f>
        <v>-5.692881078196649</v>
      </c>
      <c r="AD35" s="247">
        <f t="shared" si="14"/>
        <v>48.867314016262767</v>
      </c>
      <c r="AE35" s="233"/>
      <c r="AF35" s="104">
        <v>-510.11462669519358</v>
      </c>
      <c r="AG35" s="104">
        <v>-33.700000000000003</v>
      </c>
      <c r="AH35" s="104">
        <v>-39.882737054521897</v>
      </c>
      <c r="AJ35" s="211">
        <f>(AH35/1000+1)/(AF35/1000+1)</f>
        <v>1.9598814646545766</v>
      </c>
      <c r="AK35" s="108">
        <f>(AJ35-1)*1000</f>
        <v>959.88146465457658</v>
      </c>
      <c r="AL35" s="211">
        <f>(AG35/1000+1)/(AF35/1000+1)</f>
        <v>1.9725022477835212</v>
      </c>
      <c r="AM35" s="108">
        <f>(AL35-1)*1000</f>
        <v>972.50224778352128</v>
      </c>
      <c r="AN35" s="108">
        <f>AM35-AK35</f>
        <v>12.620783128944709</v>
      </c>
      <c r="AO35" s="108">
        <f>IF(AM35&gt;0,AM35,AK35)</f>
        <v>972.50224778352128</v>
      </c>
    </row>
    <row r="36" spans="1:44">
      <c r="A36" s="243" t="s">
        <v>23</v>
      </c>
      <c r="B36" s="242" t="s">
        <v>302</v>
      </c>
      <c r="C36" s="242" t="s">
        <v>6</v>
      </c>
      <c r="D36" s="242" t="s">
        <v>7</v>
      </c>
      <c r="E36" s="74">
        <v>14</v>
      </c>
      <c r="F36" s="243" t="s">
        <v>235</v>
      </c>
      <c r="G36" s="243" t="s">
        <v>310</v>
      </c>
      <c r="H36" s="88">
        <v>20190911</v>
      </c>
      <c r="I36" s="258">
        <v>0.6874920000000001</v>
      </c>
      <c r="J36" s="243" t="s">
        <v>236</v>
      </c>
      <c r="K36" s="268">
        <f>(240-181.5+80)/(240-181.5)</f>
        <v>2.3675213675213675</v>
      </c>
      <c r="L36" s="268" t="s">
        <v>363</v>
      </c>
      <c r="M36" s="224">
        <v>43.99</v>
      </c>
      <c r="N36" s="88"/>
      <c r="O36" s="222" t="s">
        <v>272</v>
      </c>
      <c r="P36" s="233"/>
      <c r="Q36" s="103">
        <v>-73.513051774755468</v>
      </c>
      <c r="R36" s="103">
        <v>-16.39325874802925</v>
      </c>
      <c r="S36" s="103"/>
      <c r="T36" s="210">
        <v>-21.909669726988209</v>
      </c>
      <c r="U36" s="210">
        <v>-24.6095833400801</v>
      </c>
      <c r="V36" s="233"/>
      <c r="W36" s="245"/>
      <c r="X36" s="245"/>
      <c r="Y36" s="245">
        <f t="shared" si="13"/>
        <v>1.061652021257443</v>
      </c>
      <c r="Z36" s="245">
        <f t="shared" si="2"/>
        <v>61.652021257442954</v>
      </c>
      <c r="AA36" s="245"/>
      <c r="AB36" s="245"/>
      <c r="AC36" s="247"/>
      <c r="AD36" s="247">
        <f t="shared" si="14"/>
        <v>61.652021257442954</v>
      </c>
      <c r="AE36" s="233"/>
      <c r="AF36" s="104">
        <v>-560.39722941440914</v>
      </c>
      <c r="AG36" s="104">
        <v>-33.5</v>
      </c>
      <c r="AH36" s="104">
        <v>-39.882737054521897</v>
      </c>
      <c r="AJ36" s="211">
        <f>(AH36/1000+1)/(AF36/1000+1)</f>
        <v>2.1840564418338735</v>
      </c>
      <c r="AK36" s="108">
        <f>(AJ36-1)*1000</f>
        <v>1184.0564418338736</v>
      </c>
      <c r="AL36" s="211">
        <f>(AG36/1000+1)/(AF36/1000+1)</f>
        <v>2.1985757703768205</v>
      </c>
      <c r="AM36" s="108">
        <f>(AL36-1)*1000</f>
        <v>1198.5757703768204</v>
      </c>
      <c r="AN36" s="108">
        <f>AM36-AK36</f>
        <v>14.519328542946823</v>
      </c>
      <c r="AO36" s="108">
        <f>IF(AM36&gt;0,AM36,AK36)</f>
        <v>1198.5757703768204</v>
      </c>
    </row>
    <row r="37" spans="1:44">
      <c r="A37" s="243" t="s">
        <v>23</v>
      </c>
      <c r="B37" s="242" t="s">
        <v>303</v>
      </c>
      <c r="C37" s="242" t="s">
        <v>6</v>
      </c>
      <c r="D37" s="243" t="s">
        <v>7</v>
      </c>
      <c r="E37" s="270">
        <v>14</v>
      </c>
      <c r="F37" s="243" t="s">
        <v>237</v>
      </c>
      <c r="G37" s="243" t="s">
        <v>310</v>
      </c>
      <c r="H37" s="88">
        <v>20190911</v>
      </c>
      <c r="I37" s="258">
        <v>0.67748933333333339</v>
      </c>
      <c r="J37" s="243" t="s">
        <v>239</v>
      </c>
      <c r="K37" s="268">
        <f>(240-181.5+76.7)/(240-181.5)</f>
        <v>2.3111111111111109</v>
      </c>
      <c r="L37" s="268" t="s">
        <v>363</v>
      </c>
      <c r="M37" s="224">
        <v>43.78</v>
      </c>
      <c r="N37" s="88"/>
      <c r="O37" s="222" t="s">
        <v>272</v>
      </c>
      <c r="P37" s="233"/>
      <c r="Q37" s="103">
        <v>-73.73980088092766</v>
      </c>
      <c r="R37" s="103">
        <v>-16.720153434266741</v>
      </c>
      <c r="S37" s="103"/>
      <c r="T37" s="210">
        <v>-21.976021856840148</v>
      </c>
      <c r="U37" s="210">
        <v>-24.6095833400801</v>
      </c>
      <c r="V37" s="233"/>
      <c r="W37" s="245"/>
      <c r="X37" s="245"/>
      <c r="Y37" s="245">
        <f t="shared" si="13"/>
        <v>1.0615589955186351</v>
      </c>
      <c r="Z37" s="245">
        <f t="shared" si="2"/>
        <v>61.558995518635086</v>
      </c>
      <c r="AA37" s="245"/>
      <c r="AB37" s="245"/>
      <c r="AC37" s="247"/>
      <c r="AD37" s="247">
        <f t="shared" si="14"/>
        <v>61.558995518635086</v>
      </c>
      <c r="AE37" s="233"/>
      <c r="AF37" s="104">
        <v>-558.12352689758291</v>
      </c>
      <c r="AG37" s="104">
        <v>-33.799999999999997</v>
      </c>
      <c r="AH37" s="104">
        <v>-39.882737054521897</v>
      </c>
      <c r="AJ37" s="211">
        <f>(AH37/1000+1)/(AF37/1000+1)</f>
        <v>2.1728182453446538</v>
      </c>
      <c r="AK37" s="108">
        <f>(AJ37-1)*1000</f>
        <v>1172.8182453446539</v>
      </c>
      <c r="AL37" s="211">
        <f>(AG37/1000+1)/(AF37/1000+1)</f>
        <v>2.1865839410193182</v>
      </c>
      <c r="AM37" s="108">
        <f>(AL37-1)*1000</f>
        <v>1186.5839410193182</v>
      </c>
      <c r="AN37" s="108">
        <f>AM37-AK37</f>
        <v>13.765695674664357</v>
      </c>
      <c r="AO37" s="108">
        <f>IF(AM37&gt;0,AM37,AK37)</f>
        <v>1186.5839410193182</v>
      </c>
    </row>
    <row r="38" spans="1:44">
      <c r="A38" s="243" t="s">
        <v>23</v>
      </c>
      <c r="B38" s="242" t="s">
        <v>304</v>
      </c>
      <c r="C38" s="242" t="s">
        <v>6</v>
      </c>
      <c r="D38" s="242" t="s">
        <v>7</v>
      </c>
      <c r="E38" s="74">
        <v>14</v>
      </c>
      <c r="F38" s="243" t="s">
        <v>238</v>
      </c>
      <c r="G38" s="243" t="s">
        <v>310</v>
      </c>
      <c r="H38" s="88">
        <v>20190911</v>
      </c>
      <c r="I38" s="258">
        <v>0.64157066666666673</v>
      </c>
      <c r="J38" s="243" t="s">
        <v>240</v>
      </c>
      <c r="K38" s="268">
        <f>(240-181.5+75.8)/(240-181.5)</f>
        <v>2.295726495726496</v>
      </c>
      <c r="L38" s="268" t="s">
        <v>363</v>
      </c>
      <c r="M38" s="224">
        <v>44.32</v>
      </c>
      <c r="N38" s="88"/>
      <c r="O38" s="222" t="s">
        <v>272</v>
      </c>
      <c r="P38" s="233"/>
      <c r="Q38" s="103">
        <v>-73.143708864563166</v>
      </c>
      <c r="R38" s="103">
        <v>-16.985836701392213</v>
      </c>
      <c r="S38" s="103"/>
      <c r="T38" s="210">
        <v>-22.060328920961798</v>
      </c>
      <c r="U38" s="210">
        <v>-24.6095833400801</v>
      </c>
      <c r="V38" s="233"/>
      <c r="W38" s="245"/>
      <c r="X38" s="245"/>
      <c r="Y38" s="245">
        <f t="shared" si="13"/>
        <v>1.0605896218219282</v>
      </c>
      <c r="Z38" s="245">
        <f t="shared" si="2"/>
        <v>60.589621821928176</v>
      </c>
      <c r="AA38" s="245"/>
      <c r="AB38" s="245"/>
      <c r="AC38" s="247"/>
      <c r="AD38" s="247">
        <f t="shared" si="14"/>
        <v>60.589621821928176</v>
      </c>
      <c r="AE38" s="233"/>
      <c r="AF38" s="104">
        <v>-559.12766651836546</v>
      </c>
      <c r="AG38" s="104">
        <v>-32.6</v>
      </c>
      <c r="AH38" s="104">
        <v>-39.882737054521897</v>
      </c>
      <c r="AJ38" s="211">
        <f>(AH38/1000+1)/(AF38/1000+1)</f>
        <v>2.1777670995212803</v>
      </c>
      <c r="AK38" s="108">
        <f>(AJ38-1)*1000</f>
        <v>1177.7670995212804</v>
      </c>
      <c r="AL38" s="211">
        <f>(AG38/1000+1)/(AF38/1000+1)</f>
        <v>2.1942860246191862</v>
      </c>
      <c r="AM38" s="108">
        <f>(AL38-1)*1000</f>
        <v>1194.2860246191863</v>
      </c>
      <c r="AN38" s="108">
        <f>AM38-AK38</f>
        <v>16.518925097905822</v>
      </c>
      <c r="AO38" s="108">
        <f>IF(AM38&gt;0,AM38,AK38)</f>
        <v>1194.2860246191863</v>
      </c>
    </row>
    <row r="39" spans="1:44">
      <c r="A39" s="271" t="s">
        <v>23</v>
      </c>
      <c r="B39" s="272" t="s">
        <v>305</v>
      </c>
      <c r="C39" s="272" t="s">
        <v>6</v>
      </c>
      <c r="D39" s="271" t="s">
        <v>211</v>
      </c>
      <c r="E39" s="273">
        <v>19</v>
      </c>
      <c r="F39" s="271" t="s">
        <v>234</v>
      </c>
      <c r="G39" s="271" t="s">
        <v>311</v>
      </c>
      <c r="H39" s="274">
        <v>20190911</v>
      </c>
      <c r="I39" s="275">
        <v>1.0344026666666666</v>
      </c>
      <c r="J39" s="271" t="s">
        <v>556</v>
      </c>
      <c r="K39" s="276">
        <f>(240-176+64.8)/(240-176)</f>
        <v>2.0125000000000002</v>
      </c>
      <c r="L39" s="268" t="s">
        <v>363</v>
      </c>
      <c r="M39" s="228">
        <v>37.25</v>
      </c>
      <c r="N39" s="88"/>
      <c r="O39" s="222" t="s">
        <v>272</v>
      </c>
      <c r="P39" s="233"/>
      <c r="Q39" s="103">
        <v>-72.949705855762048</v>
      </c>
      <c r="R39" s="103">
        <v>-20.801257577200339</v>
      </c>
      <c r="S39" s="103"/>
      <c r="T39" s="215">
        <v>-23.048984568019076</v>
      </c>
      <c r="U39" s="215">
        <v>-24.6095833400801</v>
      </c>
      <c r="V39" s="233"/>
      <c r="W39" s="245"/>
      <c r="X39" s="245"/>
      <c r="Y39" s="245">
        <f t="shared" si="13"/>
        <v>1.0562520163231273</v>
      </c>
      <c r="Z39" s="245">
        <f t="shared" si="2"/>
        <v>56.252016323127265</v>
      </c>
      <c r="AA39" s="245"/>
      <c r="AB39" s="245"/>
      <c r="AC39" s="247"/>
      <c r="AD39" s="247">
        <f t="shared" si="14"/>
        <v>56.252016323127265</v>
      </c>
      <c r="AE39" s="233"/>
      <c r="AF39" s="104">
        <v>-552.26916034464682</v>
      </c>
      <c r="AG39" s="104">
        <v>-33.450000000000003</v>
      </c>
      <c r="AH39" s="104">
        <v>-39.882737054521897</v>
      </c>
      <c r="AJ39" s="211">
        <f>(AH39/1000+1)/(AF39/1000+1)</f>
        <v>2.1444072596932147</v>
      </c>
      <c r="AK39" s="108">
        <f>(AJ39-1)*1000</f>
        <v>1144.4072596932147</v>
      </c>
      <c r="AL39" s="211">
        <f>(AG39/1000+1)/(AF39/1000+1)</f>
        <v>2.158774679769691</v>
      </c>
      <c r="AM39" s="108">
        <f>(AL39-1)*1000</f>
        <v>1158.7746797696909</v>
      </c>
      <c r="AN39" s="108">
        <f>AM39-AK39</f>
        <v>14.367420076476265</v>
      </c>
      <c r="AO39" s="108">
        <f>IF(AM39&gt;0,AM39,AK39)</f>
        <v>1158.7746797696909</v>
      </c>
    </row>
    <row r="40" spans="1:44">
      <c r="A40" s="243" t="s">
        <v>23</v>
      </c>
      <c r="B40" s="242" t="s">
        <v>306</v>
      </c>
      <c r="C40" s="242" t="s">
        <v>6</v>
      </c>
      <c r="D40" s="243" t="s">
        <v>11</v>
      </c>
      <c r="E40" s="270">
        <v>19</v>
      </c>
      <c r="F40" s="243" t="s">
        <v>314</v>
      </c>
      <c r="G40" s="243" t="s">
        <v>308</v>
      </c>
      <c r="H40" s="88">
        <v>20190821</v>
      </c>
      <c r="I40" s="258">
        <v>0.90846000000000005</v>
      </c>
      <c r="J40" s="243" t="s">
        <v>557</v>
      </c>
      <c r="K40" s="268">
        <v>1.9</v>
      </c>
      <c r="L40" s="268" t="s">
        <v>363</v>
      </c>
      <c r="M40" s="224">
        <v>50.17</v>
      </c>
      <c r="N40" s="88"/>
      <c r="O40" s="223">
        <v>9.7216029455052588</v>
      </c>
      <c r="P40" s="233"/>
      <c r="Q40" s="103">
        <v>-96.077550077696927</v>
      </c>
      <c r="R40" s="103">
        <v>-43.30702604355259</v>
      </c>
      <c r="S40" s="103">
        <v>-37.85165658796484</v>
      </c>
      <c r="T40" s="210">
        <v>-42.625269855950826</v>
      </c>
      <c r="U40" s="210">
        <v>-35.214836337298124</v>
      </c>
      <c r="V40" s="233"/>
      <c r="W40" s="245">
        <f t="shared" ref="W40:W41" si="15">(S40/1000+1)/(Q40/1000+1)</f>
        <v>1.0644147000605382</v>
      </c>
      <c r="X40" s="245">
        <f t="shared" si="1"/>
        <v>64.414700060538181</v>
      </c>
      <c r="Y40" s="245">
        <f t="shared" si="13"/>
        <v>1.0583794816011929</v>
      </c>
      <c r="Z40" s="245">
        <f t="shared" si="2"/>
        <v>58.379481601192886</v>
      </c>
      <c r="AA40" s="245">
        <f>(R40/1000+1)/(S40/1000+1)</f>
        <v>0.99433001210993976</v>
      </c>
      <c r="AB40" s="245">
        <f t="shared" si="6"/>
        <v>-5.6699878900602352</v>
      </c>
      <c r="AC40" s="247">
        <f t="shared" si="5"/>
        <v>-6.0352184593452947</v>
      </c>
      <c r="AD40" s="247">
        <f t="shared" si="14"/>
        <v>58.379481601192886</v>
      </c>
      <c r="AE40" s="233"/>
      <c r="AF40" s="104">
        <v>-521.28596747789641</v>
      </c>
      <c r="AG40" s="104">
        <v>-36.900000000000006</v>
      </c>
      <c r="AH40" s="104">
        <v>-39.882737054521897</v>
      </c>
      <c r="AJ40" s="211">
        <f>(AH40/1000+1)/(AF40/1000+1)</f>
        <v>2.0056175455879224</v>
      </c>
      <c r="AK40" s="108">
        <f>(AJ40-1)*1000</f>
        <v>1005.6175455879223</v>
      </c>
      <c r="AL40" s="211">
        <f>(AG40/1000+1)/(AF40/1000+1)</f>
        <v>2.0118482738555006</v>
      </c>
      <c r="AM40" s="108">
        <f>(AL40-1)*1000</f>
        <v>1011.8482738555006</v>
      </c>
      <c r="AN40" s="108">
        <f>AM40-AK40</f>
        <v>6.230728267578229</v>
      </c>
      <c r="AO40" s="108">
        <f>IF(AM40&gt;0,AM40,AK40)</f>
        <v>1011.8482738555006</v>
      </c>
    </row>
    <row r="41" spans="1:44">
      <c r="A41" s="243" t="s">
        <v>23</v>
      </c>
      <c r="B41" s="242" t="s">
        <v>307</v>
      </c>
      <c r="C41" s="242" t="s">
        <v>6</v>
      </c>
      <c r="D41" s="243" t="s">
        <v>11</v>
      </c>
      <c r="E41" s="270">
        <v>19</v>
      </c>
      <c r="F41" s="243" t="s">
        <v>315</v>
      </c>
      <c r="G41" s="243" t="s">
        <v>308</v>
      </c>
      <c r="H41" s="88">
        <v>20190821</v>
      </c>
      <c r="I41" s="258">
        <v>0.88936400000000004</v>
      </c>
      <c r="J41" s="243" t="s">
        <v>558</v>
      </c>
      <c r="K41" s="268">
        <f>(240-183+56.3)/(240-183)</f>
        <v>1.987719298245614</v>
      </c>
      <c r="L41" s="268" t="s">
        <v>363</v>
      </c>
      <c r="M41" s="224">
        <v>50.26</v>
      </c>
      <c r="N41" s="88"/>
      <c r="O41" s="223">
        <v>9.3536731666594299</v>
      </c>
      <c r="P41" s="233"/>
      <c r="Q41" s="103">
        <v>-97.109556118581679</v>
      </c>
      <c r="R41" s="103">
        <v>-44.135723182521346</v>
      </c>
      <c r="S41" s="103">
        <v>-38.381129772965814</v>
      </c>
      <c r="T41" s="210">
        <v>-42.996970126237649</v>
      </c>
      <c r="U41" s="210">
        <v>-35.214836337298124</v>
      </c>
      <c r="V41" s="233"/>
      <c r="W41" s="245">
        <f t="shared" si="15"/>
        <v>1.0650449085418929</v>
      </c>
      <c r="X41" s="245">
        <f t="shared" si="1"/>
        <v>65.044908541892937</v>
      </c>
      <c r="Y41" s="245">
        <f t="shared" si="13"/>
        <v>1.058671385099982</v>
      </c>
      <c r="Z41" s="245">
        <f t="shared" si="2"/>
        <v>58.671385099982047</v>
      </c>
      <c r="AA41" s="245">
        <f>(R41/1000+1)/(S41/1000+1)</f>
        <v>0.99401572328941834</v>
      </c>
      <c r="AB41" s="245">
        <f t="shared" si="6"/>
        <v>-5.9842767105816597</v>
      </c>
      <c r="AC41" s="247">
        <f t="shared" si="5"/>
        <v>-6.3735234419108906</v>
      </c>
      <c r="AD41" s="247">
        <f t="shared" si="14"/>
        <v>58.671385099982047</v>
      </c>
      <c r="AE41" s="233"/>
      <c r="AF41" s="104">
        <v>-520.39985045114565</v>
      </c>
      <c r="AG41" s="104">
        <v>-37.6</v>
      </c>
      <c r="AH41" s="104">
        <v>-39.882737054521897</v>
      </c>
      <c r="AJ41" s="211">
        <f>(AH41/1000+1)/(AF41/1000+1)</f>
        <v>2.0019119340321976</v>
      </c>
      <c r="AK41" s="108">
        <f>(AJ41-1)*1000</f>
        <v>1001.9119340321976</v>
      </c>
      <c r="AL41" s="211">
        <f>(AG41/1000+1)/(AF41/1000+1)</f>
        <v>2.0066716011354484</v>
      </c>
      <c r="AM41" s="108">
        <f>(AL41-1)*1000</f>
        <v>1006.6716011354484</v>
      </c>
      <c r="AN41" s="108">
        <f>AM41-AK41</f>
        <v>4.7596671032508766</v>
      </c>
      <c r="AO41" s="108">
        <f>IF(AM41&gt;0,AM41,AK41)</f>
        <v>1006.6716011354484</v>
      </c>
    </row>
    <row r="42" spans="1:44" ht="18">
      <c r="A42" s="243" t="s">
        <v>20</v>
      </c>
      <c r="B42" s="242" t="s">
        <v>336</v>
      </c>
      <c r="C42" s="242" t="s">
        <v>10</v>
      </c>
      <c r="D42" s="243" t="s">
        <v>7</v>
      </c>
      <c r="E42" s="270">
        <v>19</v>
      </c>
      <c r="F42" s="243" t="s">
        <v>8</v>
      </c>
      <c r="G42" s="242" t="s">
        <v>9</v>
      </c>
      <c r="H42" s="88">
        <v>20181203</v>
      </c>
      <c r="I42" s="277">
        <v>0.79800000000000004</v>
      </c>
      <c r="J42" s="222" t="s">
        <v>272</v>
      </c>
      <c r="K42" s="222" t="s">
        <v>272</v>
      </c>
      <c r="L42" s="268" t="s">
        <v>362</v>
      </c>
      <c r="M42" s="224" t="s">
        <v>272</v>
      </c>
      <c r="N42" s="87" t="s">
        <v>562</v>
      </c>
      <c r="O42" s="226"/>
      <c r="P42" s="233"/>
      <c r="Q42" s="103">
        <v>-75.510540190283734</v>
      </c>
      <c r="R42" s="103">
        <v>-31.787324405110866</v>
      </c>
      <c r="S42" s="103"/>
      <c r="T42" s="210"/>
      <c r="U42" s="210">
        <v>-24.6095833400801</v>
      </c>
      <c r="V42" s="233"/>
      <c r="W42" s="245"/>
      <c r="X42" s="245"/>
      <c r="Y42" s="245">
        <f t="shared" si="13"/>
        <v>1.0472944448649226</v>
      </c>
      <c r="Z42" s="245">
        <f t="shared" si="2"/>
        <v>47.294444864922625</v>
      </c>
      <c r="AA42" s="245"/>
      <c r="AB42" s="245"/>
      <c r="AC42" s="247"/>
      <c r="AD42" s="247">
        <f t="shared" si="14"/>
        <v>47.294444864922625</v>
      </c>
      <c r="AE42" s="233"/>
      <c r="AF42" s="308" t="s">
        <v>272</v>
      </c>
      <c r="AG42" s="309"/>
      <c r="AH42" s="310"/>
      <c r="AJ42" s="211"/>
      <c r="AK42" s="108"/>
      <c r="AL42" s="211"/>
      <c r="AM42" s="108"/>
      <c r="AN42" s="108"/>
      <c r="AO42" s="108"/>
    </row>
    <row r="43" spans="1:44" ht="18">
      <c r="A43" s="178"/>
      <c r="B43" s="178"/>
      <c r="C43" s="178"/>
      <c r="D43" s="178"/>
      <c r="E43" s="178"/>
      <c r="F43" s="178"/>
      <c r="G43" s="178"/>
      <c r="K43" s="235" t="s">
        <v>588</v>
      </c>
      <c r="L43" s="307" t="s">
        <v>589</v>
      </c>
      <c r="M43" s="307" t="s">
        <v>366</v>
      </c>
      <c r="P43" s="233"/>
      <c r="Q43" s="278"/>
      <c r="R43" s="279"/>
      <c r="S43" s="280"/>
      <c r="AA43" s="281" t="s">
        <v>96</v>
      </c>
      <c r="AB43" s="282">
        <f>AVERAGE(AB9:AB42)</f>
        <v>-5.1741458610536526</v>
      </c>
      <c r="AC43" s="282">
        <f>AVERAGE(AC9:AC42)</f>
        <v>-5.4762922908263709</v>
      </c>
      <c r="AD43" s="283"/>
      <c r="AJ43" s="283"/>
      <c r="AL43" s="283"/>
      <c r="AM43" s="283"/>
      <c r="AN43" s="101" t="s">
        <v>358</v>
      </c>
    </row>
    <row r="44" spans="1:44">
      <c r="B44" s="233"/>
      <c r="C44" s="233"/>
      <c r="D44" s="284"/>
      <c r="E44" s="285"/>
      <c r="F44" s="284"/>
      <c r="G44" s="233"/>
      <c r="H44" s="91"/>
      <c r="I44" s="286"/>
      <c r="J44" s="284"/>
      <c r="K44" s="287"/>
      <c r="L44" s="287"/>
      <c r="M44" s="288"/>
      <c r="N44" s="92"/>
      <c r="O44" s="289"/>
      <c r="P44" s="233"/>
      <c r="Q44" s="109"/>
      <c r="R44" s="109"/>
      <c r="S44" s="109"/>
      <c r="T44" s="290"/>
      <c r="U44" s="290"/>
      <c r="V44" s="284"/>
      <c r="W44" s="280"/>
      <c r="X44" s="280"/>
      <c r="Y44" s="280"/>
      <c r="Z44" s="280"/>
      <c r="AA44" s="291" t="s">
        <v>34</v>
      </c>
      <c r="AB44" s="282">
        <f>STDEV(AB9:AB42)</f>
        <v>1.5010573311105944</v>
      </c>
      <c r="AC44" s="282">
        <f>STDEV(AC9:AC42)</f>
        <v>1.5895883034050369</v>
      </c>
      <c r="AD44" s="280"/>
      <c r="AE44" s="284"/>
      <c r="AF44" s="110"/>
      <c r="AG44" s="110"/>
      <c r="AH44" s="110"/>
      <c r="AI44" s="178"/>
      <c r="AJ44" s="216"/>
      <c r="AK44" s="178"/>
      <c r="AL44" s="178"/>
      <c r="AM44" s="178"/>
      <c r="AN44" s="292" t="s">
        <v>359</v>
      </c>
      <c r="AO44" s="178"/>
      <c r="AP44" s="178"/>
    </row>
    <row r="45" spans="1:44">
      <c r="A45" s="293" t="s">
        <v>367</v>
      </c>
      <c r="B45" s="233"/>
      <c r="C45" s="233"/>
      <c r="D45" s="284"/>
      <c r="E45" s="285"/>
      <c r="F45" s="284"/>
      <c r="G45" s="233"/>
      <c r="H45" s="91"/>
      <c r="J45" s="284"/>
      <c r="K45" s="287"/>
      <c r="L45" s="287"/>
      <c r="M45" s="288"/>
      <c r="N45" s="92"/>
      <c r="O45" s="289"/>
      <c r="P45" s="233"/>
      <c r="Q45" s="109"/>
      <c r="R45" s="109"/>
      <c r="S45" s="109"/>
      <c r="T45" s="290"/>
      <c r="U45" s="290"/>
      <c r="V45" s="284"/>
      <c r="W45" s="280"/>
      <c r="X45" s="280"/>
      <c r="Y45" s="280"/>
      <c r="Z45" s="280"/>
      <c r="AA45" s="280"/>
      <c r="AB45" s="280"/>
      <c r="AC45" s="280"/>
      <c r="AD45" s="280"/>
      <c r="AE45" s="284"/>
      <c r="AF45" s="110"/>
      <c r="AG45" s="110"/>
      <c r="AH45" s="110"/>
      <c r="AI45" s="178"/>
      <c r="AJ45" s="216"/>
      <c r="AK45" s="217"/>
      <c r="AL45" s="216"/>
      <c r="AM45" s="217"/>
      <c r="AN45" s="217"/>
      <c r="AO45" s="217"/>
      <c r="AP45" s="178"/>
    </row>
    <row r="46" spans="1:44">
      <c r="A46" s="242" t="s">
        <v>21</v>
      </c>
      <c r="B46" s="242" t="s">
        <v>294</v>
      </c>
      <c r="C46" s="242" t="s">
        <v>10</v>
      </c>
      <c r="D46" s="242" t="s">
        <v>7</v>
      </c>
      <c r="E46" s="74">
        <v>19</v>
      </c>
      <c r="F46" s="243" t="s">
        <v>17</v>
      </c>
      <c r="G46" s="243" t="s">
        <v>13</v>
      </c>
      <c r="H46" s="87">
        <v>20180710</v>
      </c>
      <c r="I46" s="242">
        <v>1.855</v>
      </c>
      <c r="J46" s="222" t="s">
        <v>272</v>
      </c>
      <c r="K46" s="222" t="s">
        <v>272</v>
      </c>
      <c r="L46" s="88" t="s">
        <v>362</v>
      </c>
      <c r="M46" s="222" t="s">
        <v>364</v>
      </c>
      <c r="N46" s="87"/>
      <c r="O46" s="69">
        <v>12.05372971851852</v>
      </c>
      <c r="Q46" s="103" t="s">
        <v>338</v>
      </c>
      <c r="R46" s="103"/>
      <c r="S46" s="103">
        <v>-26.914605000457865</v>
      </c>
      <c r="T46" s="294">
        <v>-22.814871188245515</v>
      </c>
      <c r="U46" s="254">
        <v>-24.609583340080128</v>
      </c>
      <c r="V46" s="244"/>
      <c r="W46" s="245"/>
      <c r="X46" s="245"/>
      <c r="Y46" s="245"/>
      <c r="Z46" s="245"/>
      <c r="AA46" s="245"/>
      <c r="AB46" s="245"/>
      <c r="AC46" s="247"/>
      <c r="AD46" s="247"/>
      <c r="AE46" s="244"/>
      <c r="AF46" s="104">
        <v>-448.45131730015157</v>
      </c>
      <c r="AG46" s="104">
        <v>-35.664684154281886</v>
      </c>
      <c r="AH46" s="104">
        <v>-39.882737054521897</v>
      </c>
      <c r="AJ46" s="211">
        <f>(AH46/1000+1)/(AF46/1000+1)</f>
        <v>1.7407661246613326</v>
      </c>
      <c r="AK46" s="108">
        <f>(AJ46-1)*1000</f>
        <v>740.76612466133258</v>
      </c>
      <c r="AL46" s="211">
        <f>(AG46/1000+1)/(AF46/1000+1)</f>
        <v>1.7484137775930604</v>
      </c>
      <c r="AM46" s="108">
        <f>(AL46-1)*1000</f>
        <v>748.41377759306033</v>
      </c>
      <c r="AN46" s="108">
        <f>AM46-AK46</f>
        <v>7.6476529317277482</v>
      </c>
      <c r="AO46" s="108">
        <f>IF(AM46&gt;0,AM46,AK46)</f>
        <v>748.41377759306033</v>
      </c>
    </row>
    <row r="47" spans="1:44">
      <c r="Q47" s="261"/>
      <c r="R47" s="178"/>
      <c r="S47" s="178"/>
    </row>
    <row r="48" spans="1:44">
      <c r="P48" s="233"/>
      <c r="Q48" s="261"/>
      <c r="R48" s="295"/>
      <c r="S48" s="178"/>
      <c r="W48" s="235"/>
      <c r="AD48" s="282"/>
    </row>
    <row r="49" spans="1:30">
      <c r="B49" s="178"/>
      <c r="C49" s="178"/>
      <c r="D49" s="178"/>
      <c r="E49" s="178"/>
      <c r="F49" s="178"/>
      <c r="G49" s="178"/>
      <c r="H49" s="178"/>
      <c r="P49" s="233"/>
      <c r="Q49" s="178"/>
      <c r="R49" s="178"/>
      <c r="S49" s="178"/>
      <c r="AD49" s="282"/>
    </row>
    <row r="50" spans="1:30">
      <c r="A50" s="296"/>
      <c r="B50" s="178"/>
      <c r="C50" s="178"/>
      <c r="D50" s="178"/>
      <c r="E50" s="178"/>
      <c r="F50" s="178"/>
      <c r="G50" s="178"/>
      <c r="H50" s="178"/>
      <c r="I50" s="178"/>
      <c r="J50" s="178"/>
      <c r="K50" s="178"/>
      <c r="L50" s="178"/>
      <c r="M50" s="178"/>
      <c r="N50" s="178"/>
      <c r="O50" s="178"/>
      <c r="P50" s="284"/>
      <c r="Q50" s="178"/>
      <c r="R50" s="178"/>
      <c r="S50" s="178"/>
      <c r="T50" s="178"/>
      <c r="U50" s="178"/>
      <c r="V50" s="178"/>
      <c r="W50" s="178"/>
      <c r="X50" s="178"/>
      <c r="Y50" s="178"/>
      <c r="Z50" s="178"/>
      <c r="AA50" s="178"/>
      <c r="AB50" s="178"/>
      <c r="AC50" s="178"/>
      <c r="AD50" s="178"/>
    </row>
    <row r="51" spans="1:30">
      <c r="C51" s="178"/>
      <c r="D51" s="178"/>
      <c r="E51" s="178"/>
      <c r="F51" s="178"/>
      <c r="G51" s="178"/>
      <c r="H51" s="178"/>
      <c r="I51" s="178"/>
      <c r="J51" s="178"/>
      <c r="K51" s="178"/>
      <c r="L51" s="178"/>
      <c r="M51" s="178"/>
      <c r="N51" s="178"/>
      <c r="O51" s="178"/>
      <c r="P51" s="284"/>
      <c r="Q51" s="178"/>
      <c r="R51" s="178"/>
      <c r="S51" s="178"/>
      <c r="T51" s="178"/>
      <c r="U51" s="178"/>
      <c r="V51" s="178"/>
      <c r="W51" s="178"/>
      <c r="X51" s="178"/>
      <c r="Y51" s="178"/>
      <c r="Z51" s="178"/>
      <c r="AA51" s="178"/>
      <c r="AB51" s="178"/>
      <c r="AC51" s="178"/>
      <c r="AD51" s="178"/>
    </row>
    <row r="52" spans="1:30">
      <c r="C52" s="178"/>
      <c r="D52" s="178"/>
      <c r="E52" s="261"/>
      <c r="F52" s="178"/>
      <c r="G52" s="178"/>
      <c r="H52" s="178"/>
      <c r="I52" s="178"/>
      <c r="J52" s="178"/>
      <c r="K52" s="178"/>
      <c r="L52" s="178"/>
      <c r="M52" s="178"/>
      <c r="N52" s="178"/>
      <c r="O52" s="178"/>
      <c r="P52" s="284"/>
      <c r="Q52" s="178"/>
      <c r="R52" s="178"/>
      <c r="S52" s="178"/>
      <c r="T52" s="178"/>
      <c r="U52" s="178"/>
      <c r="V52" s="178"/>
      <c r="W52" s="178"/>
      <c r="X52" s="178"/>
      <c r="Y52" s="178"/>
      <c r="Z52" s="178"/>
      <c r="AA52" s="178"/>
      <c r="AB52" s="178"/>
      <c r="AC52" s="178"/>
      <c r="AD52" s="178"/>
    </row>
    <row r="53" spans="1:30">
      <c r="B53" s="178"/>
      <c r="C53" s="178"/>
      <c r="D53" s="178"/>
      <c r="E53" s="261"/>
      <c r="F53" s="178"/>
      <c r="G53" s="178"/>
      <c r="H53" s="178"/>
      <c r="I53" s="178"/>
      <c r="J53" s="178"/>
      <c r="K53" s="178"/>
      <c r="L53" s="178"/>
      <c r="M53" s="178"/>
      <c r="N53" s="178"/>
      <c r="O53" s="178"/>
      <c r="P53" s="284"/>
      <c r="Q53" s="178"/>
      <c r="R53" s="178"/>
      <c r="S53" s="178"/>
      <c r="T53" s="178"/>
      <c r="U53" s="178"/>
      <c r="V53" s="178"/>
      <c r="W53" s="178"/>
      <c r="X53" s="178"/>
      <c r="Y53" s="178"/>
      <c r="Z53" s="178"/>
      <c r="AA53" s="178"/>
      <c r="AB53" s="178"/>
      <c r="AC53" s="178"/>
      <c r="AD53" s="178"/>
    </row>
    <row r="54" spans="1:30">
      <c r="B54" s="178"/>
      <c r="C54" s="178"/>
      <c r="D54" s="178"/>
      <c r="E54" s="261"/>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row>
    <row r="55" spans="1:30">
      <c r="B55" s="178"/>
      <c r="C55" s="178"/>
      <c r="D55" s="178"/>
      <c r="E55" s="261"/>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row>
    <row r="56" spans="1:30">
      <c r="E56" s="261"/>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row>
    <row r="57" spans="1:30">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row>
    <row r="58" spans="1:30">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row>
    <row r="59" spans="1:30">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row>
    <row r="60" spans="1:30">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row>
    <row r="61" spans="1:30">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row>
    <row r="62" spans="1:30">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row>
    <row r="63" spans="1:30">
      <c r="A63" s="297"/>
      <c r="B63" s="297"/>
      <c r="C63" s="297"/>
      <c r="D63" s="297"/>
      <c r="E63" s="178"/>
      <c r="F63" s="178"/>
      <c r="G63" s="178"/>
      <c r="H63" s="178"/>
      <c r="I63" s="284"/>
      <c r="J63" s="284"/>
      <c r="K63" s="284"/>
      <c r="L63" s="284"/>
      <c r="M63" s="284"/>
      <c r="N63" s="284"/>
      <c r="O63" s="284"/>
      <c r="P63" s="284"/>
      <c r="Q63" s="284"/>
      <c r="R63" s="178"/>
      <c r="S63" s="178"/>
      <c r="T63" s="178"/>
      <c r="U63" s="178"/>
      <c r="V63" s="178"/>
      <c r="W63" s="178"/>
      <c r="X63" s="178"/>
      <c r="Y63" s="178"/>
      <c r="Z63" s="178"/>
      <c r="AA63" s="178"/>
      <c r="AB63" s="178"/>
      <c r="AC63" s="178"/>
      <c r="AD63" s="178"/>
    </row>
    <row r="64" spans="1:30">
      <c r="A64" s="297"/>
      <c r="B64" s="297"/>
      <c r="C64" s="297"/>
      <c r="D64" s="297"/>
      <c r="E64" s="178"/>
      <c r="F64" s="178"/>
      <c r="G64" s="178"/>
      <c r="H64" s="178"/>
      <c r="I64" s="284"/>
      <c r="J64" s="284"/>
      <c r="K64" s="284"/>
      <c r="L64" s="284"/>
      <c r="M64" s="284"/>
      <c r="N64" s="284"/>
      <c r="O64" s="284"/>
      <c r="P64" s="284"/>
      <c r="Q64" s="284"/>
      <c r="R64" s="178"/>
      <c r="S64" s="178"/>
      <c r="T64" s="178"/>
      <c r="U64" s="178"/>
      <c r="V64" s="178"/>
      <c r="W64" s="178"/>
      <c r="X64" s="178"/>
      <c r="Y64" s="178"/>
      <c r="Z64" s="178"/>
      <c r="AA64" s="178"/>
      <c r="AB64" s="178"/>
      <c r="AC64" s="178"/>
      <c r="AD64" s="178"/>
    </row>
    <row r="65" spans="1:30">
      <c r="A65" s="178"/>
      <c r="B65" s="178"/>
      <c r="C65" s="178"/>
      <c r="D65" s="178"/>
      <c r="E65" s="178"/>
      <c r="F65" s="178"/>
      <c r="G65" s="178"/>
      <c r="H65" s="178"/>
      <c r="I65" s="284"/>
      <c r="J65" s="91"/>
      <c r="K65" s="109"/>
      <c r="L65" s="109"/>
      <c r="M65" s="109"/>
      <c r="N65" s="284"/>
      <c r="O65" s="285"/>
      <c r="P65" s="298"/>
      <c r="Q65" s="284"/>
      <c r="R65" s="178"/>
      <c r="S65" s="178"/>
      <c r="T65" s="178"/>
      <c r="U65" s="178"/>
      <c r="V65" s="178"/>
      <c r="W65" s="178"/>
      <c r="X65" s="178"/>
      <c r="Y65" s="178"/>
      <c r="Z65" s="178"/>
      <c r="AA65" s="178"/>
      <c r="AB65" s="178"/>
      <c r="AC65" s="178"/>
      <c r="AD65" s="178"/>
    </row>
    <row r="66" spans="1:30">
      <c r="A66" s="178"/>
      <c r="B66" s="178"/>
      <c r="C66" s="178"/>
      <c r="D66" s="178"/>
      <c r="E66" s="178"/>
      <c r="F66" s="178"/>
      <c r="G66" s="178"/>
      <c r="H66" s="178"/>
      <c r="I66" s="284"/>
      <c r="J66" s="91"/>
      <c r="K66" s="109"/>
      <c r="L66" s="109"/>
      <c r="M66" s="109"/>
      <c r="N66" s="284"/>
      <c r="O66" s="285"/>
      <c r="P66" s="298"/>
      <c r="Q66" s="284"/>
      <c r="R66" s="178"/>
      <c r="S66" s="178"/>
      <c r="T66" s="178"/>
      <c r="U66" s="178"/>
      <c r="V66" s="178"/>
      <c r="W66" s="178"/>
      <c r="X66" s="178"/>
      <c r="Y66" s="178"/>
      <c r="Z66" s="178"/>
      <c r="AA66" s="178"/>
      <c r="AB66" s="178"/>
      <c r="AC66" s="178"/>
      <c r="AD66" s="178"/>
    </row>
    <row r="67" spans="1:30">
      <c r="A67" s="178"/>
      <c r="B67" s="178"/>
      <c r="C67" s="178"/>
      <c r="D67" s="178"/>
      <c r="E67" s="178"/>
      <c r="F67" s="178"/>
      <c r="G67" s="178"/>
      <c r="H67" s="178"/>
      <c r="I67" s="284"/>
      <c r="J67" s="91"/>
      <c r="K67" s="109"/>
      <c r="L67" s="109"/>
      <c r="M67" s="109"/>
      <c r="N67" s="284"/>
      <c r="O67" s="285"/>
      <c r="P67" s="298"/>
      <c r="Q67" s="284"/>
      <c r="R67" s="178"/>
      <c r="S67" s="178"/>
      <c r="T67" s="178"/>
      <c r="U67" s="178"/>
      <c r="V67" s="178"/>
      <c r="W67" s="178"/>
      <c r="X67" s="178"/>
      <c r="Y67" s="178"/>
      <c r="Z67" s="178"/>
      <c r="AA67" s="178"/>
      <c r="AB67" s="178"/>
      <c r="AC67" s="178"/>
      <c r="AD67" s="178"/>
    </row>
    <row r="68" spans="1:30">
      <c r="A68" s="178"/>
      <c r="B68" s="178"/>
      <c r="C68" s="178"/>
      <c r="D68" s="178"/>
      <c r="E68" s="178"/>
      <c r="F68" s="178"/>
      <c r="G68" s="178"/>
      <c r="H68" s="178"/>
      <c r="I68" s="284"/>
      <c r="J68" s="91"/>
      <c r="K68" s="109"/>
      <c r="L68" s="109"/>
      <c r="M68" s="109"/>
      <c r="N68" s="284"/>
      <c r="O68" s="285"/>
      <c r="P68" s="298"/>
      <c r="Q68" s="284"/>
      <c r="R68" s="178"/>
      <c r="S68" s="178"/>
      <c r="T68" s="178"/>
      <c r="U68" s="178"/>
      <c r="V68" s="178"/>
      <c r="W68" s="178"/>
      <c r="X68" s="178"/>
      <c r="Y68" s="178"/>
      <c r="Z68" s="178"/>
      <c r="AA68" s="178"/>
      <c r="AB68" s="178"/>
      <c r="AC68" s="178"/>
      <c r="AD68" s="178"/>
    </row>
    <row r="69" spans="1:30">
      <c r="A69" s="178"/>
      <c r="B69" s="178"/>
      <c r="C69" s="178"/>
      <c r="D69" s="178"/>
      <c r="E69" s="178"/>
      <c r="F69" s="178"/>
      <c r="G69" s="178"/>
      <c r="H69" s="178"/>
      <c r="I69" s="284"/>
      <c r="J69" s="91"/>
      <c r="K69" s="109"/>
      <c r="L69" s="109"/>
      <c r="M69" s="109"/>
      <c r="N69" s="284"/>
      <c r="O69" s="285"/>
      <c r="P69" s="298"/>
      <c r="Q69" s="284"/>
      <c r="R69" s="178"/>
      <c r="S69" s="178"/>
      <c r="T69" s="178"/>
      <c r="U69" s="178"/>
      <c r="V69" s="178"/>
      <c r="W69" s="178"/>
      <c r="X69" s="178"/>
      <c r="Y69" s="178"/>
      <c r="Z69" s="178"/>
      <c r="AA69" s="178"/>
      <c r="AB69" s="178"/>
      <c r="AC69" s="178"/>
      <c r="AD69" s="178"/>
    </row>
    <row r="70" spans="1:30">
      <c r="E70" s="178"/>
      <c r="F70" s="178"/>
      <c r="G70" s="178"/>
      <c r="H70" s="178"/>
      <c r="I70" s="284"/>
      <c r="J70" s="91"/>
      <c r="K70" s="109"/>
      <c r="L70" s="109"/>
      <c r="M70" s="109"/>
      <c r="N70" s="284"/>
      <c r="O70" s="285"/>
      <c r="P70" s="298"/>
      <c r="Q70" s="284"/>
      <c r="R70" s="178"/>
      <c r="S70" s="178"/>
      <c r="T70" s="178"/>
      <c r="U70" s="178"/>
      <c r="V70" s="178"/>
      <c r="W70" s="178"/>
      <c r="X70" s="178"/>
      <c r="Y70" s="178"/>
      <c r="Z70" s="178"/>
      <c r="AA70" s="178"/>
      <c r="AB70" s="178"/>
      <c r="AC70" s="178"/>
      <c r="AD70" s="178"/>
    </row>
    <row r="71" spans="1:30">
      <c r="E71" s="178"/>
      <c r="F71" s="178"/>
      <c r="G71" s="178"/>
      <c r="H71" s="178"/>
      <c r="I71" s="284"/>
      <c r="J71" s="91"/>
      <c r="K71" s="109"/>
      <c r="L71" s="109"/>
      <c r="M71" s="109"/>
      <c r="N71" s="284"/>
      <c r="O71" s="285"/>
      <c r="P71" s="298"/>
      <c r="Q71" s="284"/>
      <c r="R71" s="178"/>
      <c r="S71" s="178"/>
      <c r="T71" s="178"/>
      <c r="U71" s="178"/>
      <c r="V71" s="178"/>
      <c r="W71" s="178"/>
      <c r="X71" s="178"/>
      <c r="Y71" s="178"/>
      <c r="Z71" s="178"/>
      <c r="AA71" s="178"/>
      <c r="AB71" s="178"/>
      <c r="AC71" s="178"/>
      <c r="AD71" s="178"/>
    </row>
    <row r="72" spans="1:30">
      <c r="E72" s="178"/>
      <c r="F72" s="178"/>
      <c r="G72" s="178"/>
      <c r="H72" s="178"/>
      <c r="I72" s="284"/>
      <c r="J72" s="91"/>
      <c r="K72" s="109"/>
      <c r="L72" s="109"/>
      <c r="M72" s="109"/>
      <c r="N72" s="284"/>
      <c r="O72" s="285"/>
      <c r="P72" s="298"/>
      <c r="Q72" s="284"/>
      <c r="R72" s="178"/>
      <c r="S72" s="178"/>
      <c r="T72" s="178"/>
      <c r="U72" s="178"/>
      <c r="V72" s="178"/>
      <c r="W72" s="178"/>
      <c r="X72" s="178"/>
      <c r="Y72" s="178"/>
      <c r="Z72" s="178"/>
      <c r="AA72" s="178"/>
      <c r="AB72" s="178"/>
      <c r="AC72" s="178"/>
      <c r="AD72" s="178"/>
    </row>
    <row r="73" spans="1:30">
      <c r="E73" s="178"/>
      <c r="F73" s="178"/>
      <c r="G73" s="178"/>
      <c r="H73" s="178"/>
      <c r="I73" s="284"/>
      <c r="J73" s="91"/>
      <c r="K73" s="109"/>
      <c r="L73" s="109"/>
      <c r="M73" s="109"/>
      <c r="N73" s="284"/>
      <c r="O73" s="285"/>
      <c r="P73" s="298"/>
      <c r="Q73" s="284"/>
      <c r="R73" s="178"/>
      <c r="S73" s="178"/>
      <c r="T73" s="178"/>
      <c r="U73" s="178"/>
      <c r="V73" s="178"/>
      <c r="W73" s="178"/>
      <c r="X73" s="178"/>
      <c r="Y73" s="178"/>
      <c r="Z73" s="178"/>
      <c r="AA73" s="178"/>
      <c r="AB73" s="178"/>
      <c r="AC73" s="178"/>
      <c r="AD73" s="178"/>
    </row>
    <row r="74" spans="1:30">
      <c r="E74" s="178"/>
      <c r="F74" s="178"/>
      <c r="G74" s="178"/>
      <c r="H74" s="178"/>
      <c r="I74" s="284"/>
      <c r="J74" s="91"/>
      <c r="K74" s="109"/>
      <c r="L74" s="109"/>
      <c r="M74" s="109"/>
      <c r="N74" s="284"/>
      <c r="O74" s="285"/>
      <c r="P74" s="298"/>
      <c r="Q74" s="284"/>
      <c r="R74" s="178"/>
      <c r="S74" s="178"/>
      <c r="T74" s="178"/>
      <c r="U74" s="178"/>
      <c r="V74" s="178"/>
      <c r="W74" s="178"/>
      <c r="X74" s="178"/>
      <c r="Y74" s="178"/>
      <c r="Z74" s="178"/>
      <c r="AA74" s="178"/>
      <c r="AB74" s="178"/>
      <c r="AC74" s="178"/>
      <c r="AD74" s="178"/>
    </row>
    <row r="75" spans="1:30">
      <c r="E75" s="178"/>
      <c r="F75" s="178"/>
      <c r="G75" s="178"/>
      <c r="H75" s="178"/>
      <c r="I75" s="284"/>
      <c r="J75" s="91"/>
      <c r="K75" s="109"/>
      <c r="L75" s="109"/>
      <c r="M75" s="109"/>
      <c r="N75" s="284"/>
      <c r="O75" s="285"/>
      <c r="P75" s="298"/>
      <c r="Q75" s="284"/>
      <c r="R75" s="178"/>
      <c r="S75" s="178"/>
      <c r="T75" s="178"/>
      <c r="U75" s="178"/>
      <c r="V75" s="178"/>
      <c r="W75" s="178"/>
      <c r="X75" s="178"/>
      <c r="Y75" s="178"/>
      <c r="Z75" s="178"/>
      <c r="AA75" s="178"/>
      <c r="AB75" s="178"/>
      <c r="AC75" s="178"/>
      <c r="AD75" s="178"/>
    </row>
    <row r="76" spans="1:30">
      <c r="E76" s="178"/>
      <c r="F76" s="178"/>
      <c r="G76" s="178"/>
      <c r="H76" s="178"/>
      <c r="I76" s="284"/>
      <c r="J76" s="91"/>
      <c r="K76" s="109"/>
      <c r="L76" s="109"/>
      <c r="M76" s="109"/>
      <c r="N76" s="284"/>
      <c r="O76" s="285"/>
      <c r="P76" s="298"/>
      <c r="Q76" s="284"/>
      <c r="R76" s="178"/>
      <c r="S76" s="178"/>
      <c r="T76" s="178"/>
      <c r="U76" s="178"/>
      <c r="V76" s="178"/>
      <c r="W76" s="178"/>
      <c r="X76" s="178"/>
      <c r="Y76" s="178"/>
      <c r="Z76" s="178"/>
      <c r="AA76" s="178"/>
      <c r="AB76" s="178"/>
      <c r="AC76" s="178"/>
      <c r="AD76" s="178"/>
    </row>
    <row r="77" spans="1:30">
      <c r="E77" s="178"/>
      <c r="F77" s="178"/>
      <c r="G77" s="178"/>
      <c r="H77" s="178"/>
      <c r="I77" s="284"/>
      <c r="J77" s="91"/>
      <c r="K77" s="109"/>
      <c r="L77" s="109"/>
      <c r="M77" s="109"/>
      <c r="N77" s="284"/>
      <c r="O77" s="285"/>
      <c r="P77" s="298"/>
      <c r="Q77" s="284"/>
      <c r="R77" s="178"/>
      <c r="S77" s="178"/>
      <c r="T77" s="178"/>
      <c r="U77" s="178"/>
      <c r="V77" s="178"/>
      <c r="W77" s="178"/>
      <c r="X77" s="178"/>
      <c r="Y77" s="178"/>
      <c r="Z77" s="178"/>
      <c r="AA77" s="178"/>
      <c r="AB77" s="178"/>
      <c r="AC77" s="178"/>
      <c r="AD77" s="178"/>
    </row>
    <row r="78" spans="1:30">
      <c r="E78" s="178"/>
      <c r="F78" s="178"/>
      <c r="G78" s="178"/>
      <c r="H78" s="178"/>
      <c r="I78" s="284"/>
      <c r="J78" s="91"/>
      <c r="K78" s="109"/>
      <c r="L78" s="109"/>
      <c r="M78" s="109"/>
      <c r="N78" s="284"/>
      <c r="O78" s="285"/>
      <c r="P78" s="298"/>
      <c r="Q78" s="284"/>
      <c r="R78" s="178"/>
      <c r="S78" s="178"/>
      <c r="T78" s="178"/>
      <c r="U78" s="178"/>
      <c r="V78" s="178"/>
      <c r="W78" s="178"/>
      <c r="X78" s="178"/>
      <c r="Y78" s="178"/>
      <c r="Z78" s="178"/>
      <c r="AA78" s="178"/>
      <c r="AB78" s="178"/>
      <c r="AC78" s="178"/>
      <c r="AD78" s="178"/>
    </row>
    <row r="79" spans="1:30">
      <c r="E79" s="178"/>
      <c r="F79" s="178"/>
      <c r="G79" s="178"/>
      <c r="H79" s="178"/>
      <c r="I79" s="284"/>
      <c r="J79" s="91"/>
      <c r="K79" s="109"/>
      <c r="L79" s="109"/>
      <c r="M79" s="109"/>
      <c r="N79" s="284"/>
      <c r="O79" s="285"/>
      <c r="P79" s="298"/>
      <c r="Q79" s="284"/>
      <c r="R79" s="178"/>
      <c r="S79" s="178"/>
      <c r="T79" s="178"/>
      <c r="U79" s="178"/>
      <c r="V79" s="178"/>
      <c r="W79" s="178"/>
      <c r="X79" s="178"/>
      <c r="Y79" s="178"/>
      <c r="Z79" s="178"/>
      <c r="AA79" s="178"/>
      <c r="AB79" s="178"/>
      <c r="AC79" s="178"/>
      <c r="AD79" s="178"/>
    </row>
    <row r="80" spans="1:30">
      <c r="E80" s="178"/>
      <c r="F80" s="178"/>
      <c r="G80" s="178"/>
      <c r="H80" s="178"/>
      <c r="I80" s="178"/>
      <c r="J80" s="178"/>
      <c r="K80" s="178"/>
      <c r="L80" s="178"/>
      <c r="M80" s="178"/>
      <c r="N80" s="178"/>
      <c r="O80" s="285"/>
      <c r="P80" s="298"/>
      <c r="Q80" s="284"/>
      <c r="R80" s="178"/>
      <c r="S80" s="178"/>
      <c r="T80" s="178"/>
      <c r="U80" s="178"/>
      <c r="V80" s="178"/>
      <c r="W80" s="178"/>
      <c r="X80" s="178"/>
      <c r="Y80" s="178"/>
      <c r="Z80" s="178"/>
      <c r="AA80" s="178"/>
      <c r="AB80" s="178"/>
      <c r="AC80" s="178"/>
      <c r="AD80" s="178"/>
    </row>
    <row r="81" spans="5:30">
      <c r="E81" s="178"/>
      <c r="F81" s="178"/>
      <c r="G81" s="178"/>
      <c r="H81" s="178"/>
      <c r="I81" s="178"/>
      <c r="J81" s="178"/>
      <c r="K81" s="178"/>
      <c r="L81" s="178"/>
      <c r="M81" s="178"/>
      <c r="N81" s="178"/>
      <c r="O81" s="285"/>
      <c r="P81" s="298"/>
      <c r="Q81" s="284"/>
      <c r="R81" s="178"/>
      <c r="S81" s="178"/>
      <c r="T81" s="178"/>
      <c r="U81" s="178"/>
      <c r="V81" s="178"/>
      <c r="W81" s="178"/>
      <c r="X81" s="178"/>
      <c r="Y81" s="178"/>
      <c r="Z81" s="178"/>
      <c r="AA81" s="178"/>
      <c r="AB81" s="178"/>
      <c r="AC81" s="178"/>
      <c r="AD81" s="178"/>
    </row>
    <row r="82" spans="5:30">
      <c r="E82" s="178"/>
      <c r="F82" s="178"/>
      <c r="G82" s="178"/>
      <c r="H82" s="178"/>
      <c r="I82" s="178"/>
      <c r="J82" s="178"/>
      <c r="K82" s="178"/>
      <c r="L82" s="178"/>
      <c r="M82" s="178"/>
      <c r="N82" s="178"/>
      <c r="O82" s="285"/>
      <c r="P82" s="298"/>
      <c r="Q82" s="284"/>
      <c r="R82" s="178"/>
      <c r="S82" s="178"/>
      <c r="T82" s="178"/>
      <c r="U82" s="178"/>
      <c r="V82" s="178"/>
      <c r="W82" s="178"/>
      <c r="X82" s="178"/>
      <c r="Y82" s="178"/>
      <c r="Z82" s="178"/>
      <c r="AA82" s="178"/>
      <c r="AB82" s="178"/>
      <c r="AC82" s="178"/>
      <c r="AD82" s="178"/>
    </row>
    <row r="83" spans="5:30">
      <c r="E83" s="178"/>
      <c r="F83" s="178"/>
      <c r="G83" s="178"/>
      <c r="H83" s="178"/>
      <c r="I83" s="178"/>
      <c r="J83" s="178"/>
      <c r="K83" s="178"/>
      <c r="L83" s="178"/>
      <c r="M83" s="178"/>
      <c r="N83" s="178"/>
      <c r="O83" s="299"/>
      <c r="P83" s="299"/>
      <c r="Q83" s="284"/>
      <c r="R83" s="178"/>
      <c r="S83" s="178"/>
      <c r="T83" s="178"/>
      <c r="U83" s="178"/>
      <c r="V83" s="178"/>
      <c r="W83" s="178"/>
      <c r="X83" s="178"/>
      <c r="Y83" s="178"/>
      <c r="Z83" s="178"/>
      <c r="AA83" s="178"/>
      <c r="AB83" s="178"/>
      <c r="AC83" s="178"/>
      <c r="AD83" s="178"/>
    </row>
    <row r="84" spans="5:30">
      <c r="E84" s="178"/>
      <c r="F84" s="178"/>
      <c r="G84" s="178"/>
      <c r="H84" s="178"/>
      <c r="I84" s="178"/>
      <c r="J84" s="178"/>
      <c r="K84" s="178"/>
      <c r="L84" s="178"/>
      <c r="M84" s="178"/>
      <c r="N84" s="178"/>
      <c r="O84" s="299"/>
      <c r="P84" s="299"/>
      <c r="Q84" s="284"/>
      <c r="R84" s="178"/>
      <c r="S84" s="178"/>
      <c r="T84" s="178"/>
      <c r="U84" s="178"/>
      <c r="V84" s="178"/>
      <c r="W84" s="178"/>
      <c r="X84" s="178"/>
      <c r="Y84" s="178"/>
      <c r="Z84" s="178"/>
      <c r="AA84" s="178"/>
      <c r="AB84" s="178"/>
      <c r="AC84" s="178"/>
      <c r="AD84" s="178"/>
    </row>
    <row r="85" spans="5:30">
      <c r="E85" s="178"/>
      <c r="F85" s="178"/>
      <c r="G85" s="178"/>
      <c r="H85" s="178"/>
      <c r="I85" s="178"/>
      <c r="J85" s="178"/>
      <c r="K85" s="178"/>
      <c r="L85" s="178"/>
      <c r="M85" s="178"/>
      <c r="N85" s="178"/>
      <c r="O85" s="299"/>
      <c r="P85" s="299"/>
      <c r="Q85" s="284"/>
      <c r="R85" s="178"/>
      <c r="S85" s="178"/>
      <c r="T85" s="178"/>
      <c r="U85" s="178"/>
      <c r="V85" s="178"/>
      <c r="W85" s="178"/>
      <c r="X85" s="178"/>
      <c r="Y85" s="178"/>
      <c r="Z85" s="178"/>
      <c r="AA85" s="178"/>
      <c r="AB85" s="178"/>
      <c r="AC85" s="178"/>
      <c r="AD85" s="178"/>
    </row>
    <row r="86" spans="5:30">
      <c r="E86" s="178"/>
      <c r="F86" s="178"/>
      <c r="G86" s="178"/>
      <c r="H86" s="178"/>
      <c r="I86" s="178"/>
      <c r="J86" s="178"/>
      <c r="K86" s="178"/>
      <c r="L86" s="178"/>
      <c r="M86" s="178"/>
      <c r="N86" s="178"/>
      <c r="O86" s="299"/>
      <c r="P86" s="299"/>
      <c r="Q86" s="284"/>
      <c r="R86" s="178"/>
      <c r="S86" s="178"/>
      <c r="T86" s="178"/>
      <c r="U86" s="178"/>
      <c r="V86" s="178"/>
      <c r="W86" s="178"/>
      <c r="X86" s="178"/>
      <c r="Y86" s="178"/>
      <c r="Z86" s="178"/>
      <c r="AA86" s="178"/>
      <c r="AB86" s="178"/>
      <c r="AC86" s="178"/>
      <c r="AD86" s="178"/>
    </row>
    <row r="87" spans="5:30">
      <c r="E87" s="178"/>
      <c r="F87" s="178"/>
      <c r="G87" s="178"/>
      <c r="H87" s="178"/>
      <c r="I87" s="178"/>
      <c r="J87" s="178"/>
      <c r="K87" s="178"/>
      <c r="L87" s="178"/>
      <c r="M87" s="178"/>
      <c r="N87" s="178"/>
      <c r="O87" s="299"/>
      <c r="P87" s="299"/>
      <c r="Q87" s="284"/>
      <c r="R87" s="178"/>
      <c r="S87" s="178"/>
      <c r="T87" s="178"/>
      <c r="U87" s="178"/>
      <c r="V87" s="178"/>
      <c r="W87" s="178"/>
      <c r="X87" s="178"/>
      <c r="Y87" s="178"/>
      <c r="Z87" s="178"/>
      <c r="AA87" s="178"/>
      <c r="AB87" s="178"/>
      <c r="AC87" s="178"/>
      <c r="AD87" s="178"/>
    </row>
    <row r="88" spans="5:30">
      <c r="E88" s="178"/>
      <c r="F88" s="178"/>
      <c r="G88" s="178"/>
      <c r="H88" s="178"/>
      <c r="I88" s="178"/>
      <c r="J88" s="178"/>
      <c r="K88" s="178"/>
      <c r="L88" s="178"/>
      <c r="M88" s="178"/>
      <c r="N88" s="178"/>
      <c r="O88" s="284"/>
      <c r="P88" s="284"/>
      <c r="Q88" s="284"/>
      <c r="R88" s="178"/>
      <c r="S88" s="178"/>
      <c r="T88" s="178"/>
      <c r="U88" s="178"/>
      <c r="V88" s="178"/>
      <c r="W88" s="178"/>
      <c r="X88" s="178"/>
      <c r="Y88" s="178"/>
      <c r="Z88" s="178"/>
      <c r="AA88" s="178"/>
      <c r="AB88" s="178"/>
      <c r="AC88" s="178"/>
      <c r="AD88" s="178"/>
    </row>
    <row r="89" spans="5:30">
      <c r="E89" s="178"/>
      <c r="F89" s="178"/>
      <c r="G89" s="178"/>
      <c r="H89" s="178"/>
      <c r="I89" s="178"/>
      <c r="J89" s="178"/>
      <c r="K89" s="178"/>
      <c r="L89" s="178"/>
      <c r="M89" s="178"/>
      <c r="N89" s="178"/>
      <c r="O89" s="284"/>
      <c r="P89" s="284"/>
      <c r="Q89" s="284"/>
      <c r="R89" s="178"/>
      <c r="S89" s="178"/>
      <c r="T89" s="178"/>
      <c r="U89" s="178"/>
      <c r="V89" s="178"/>
      <c r="W89" s="178"/>
      <c r="X89" s="178"/>
      <c r="Y89" s="178"/>
      <c r="Z89" s="178"/>
      <c r="AA89" s="178"/>
      <c r="AB89" s="178"/>
      <c r="AC89" s="178"/>
      <c r="AD89" s="178"/>
    </row>
    <row r="90" spans="5:30">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row>
    <row r="91" spans="5:30">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row>
    <row r="92" spans="5:30">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row>
    <row r="93" spans="5:30">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row>
    <row r="94" spans="5:30">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row>
    <row r="95" spans="5:30">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row>
    <row r="96" spans="5:30">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row>
    <row r="97" spans="5:30">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row>
    <row r="98" spans="5:30">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row>
    <row r="99" spans="5:30">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row>
    <row r="100" spans="5:30">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row>
    <row r="101" spans="5:30">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row>
    <row r="102" spans="5:30">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row>
    <row r="103" spans="5:30">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row>
    <row r="104" spans="5:30">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row>
    <row r="105" spans="5:30">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row>
    <row r="106" spans="5:30">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row>
    <row r="107" spans="5:30">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row>
    <row r="108" spans="5:30">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row>
    <row r="109" spans="5:30">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row>
    <row r="110" spans="5:30">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row>
    <row r="111" spans="5:30">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row>
    <row r="112" spans="5:30">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row>
  </sheetData>
  <sortState xmlns:xlrd2="http://schemas.microsoft.com/office/spreadsheetml/2017/richdata2" ref="J65:N87">
    <sortCondition ref="J65:J87"/>
  </sortState>
  <mergeCells count="14">
    <mergeCell ref="A7:N7"/>
    <mergeCell ref="Q7:U7"/>
    <mergeCell ref="W7:AD7"/>
    <mergeCell ref="AF9:AH9"/>
    <mergeCell ref="AF23:AH23"/>
    <mergeCell ref="AF7:AH7"/>
    <mergeCell ref="AF42:AH42"/>
    <mergeCell ref="AJ7:AO7"/>
    <mergeCell ref="Q30:U30"/>
    <mergeCell ref="Q31:U31"/>
    <mergeCell ref="Q32:U32"/>
    <mergeCell ref="Q26:U26"/>
    <mergeCell ref="Q24:U24"/>
    <mergeCell ref="Q29:U29"/>
  </mergeCells>
  <phoneticPr fontId="7" type="noConversion"/>
  <dataValidations count="2">
    <dataValidation type="textLength" operator="lessThanOrEqual" allowBlank="1" showInputMessage="1" showErrorMessage="1" errorTitle="Invalid Sample Identifier" error="The Sample Identifier cannot exceed 20 characters." prompt="Sample IDs must be unique." sqref="S20:S23 S25 O79:O83 O23 O25 O33 O46 O28" xr:uid="{02F4FF29-4827-5E40-8A5C-6D3C6D20E742}">
      <formula1>20</formula1>
    </dataValidation>
    <dataValidation allowBlank="1" showInputMessage="1" showErrorMessage="1" prompt="Sample IDs must be unique." sqref="P79:P83" xr:uid="{4C1D3E02-42D6-F341-81E0-110CD387EA4D}"/>
  </dataValidations>
  <pageMargins left="0.7" right="0.7" top="0.75" bottom="0.75" header="0.3" footer="0.3"/>
  <pageSetup scale="13"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DD39A-1CF9-314F-8D35-6E8F99729978}">
  <sheetPr>
    <pageSetUpPr fitToPage="1"/>
  </sheetPr>
  <dimension ref="A1:I56"/>
  <sheetViews>
    <sheetView zoomScale="75" workbookViewId="0">
      <selection activeCell="J10" sqref="J10"/>
    </sheetView>
  </sheetViews>
  <sheetFormatPr baseColWidth="10" defaultRowHeight="16"/>
  <cols>
    <col min="1" max="1" width="10.83203125" style="6"/>
    <col min="2" max="2" width="13.33203125" style="6" bestFit="1" customWidth="1"/>
    <col min="3" max="3" width="10.83203125" style="6"/>
    <col min="4" max="4" width="15.83203125" style="6" customWidth="1"/>
    <col min="5" max="5" width="16" style="6" customWidth="1"/>
    <col min="6" max="6" width="17.6640625" style="6" customWidth="1"/>
    <col min="7" max="7" width="19.83203125" style="6" bestFit="1" customWidth="1"/>
    <col min="8" max="8" width="17" style="6" bestFit="1" customWidth="1"/>
    <col min="9" max="9" width="2.1640625" style="6" bestFit="1" customWidth="1"/>
    <col min="10" max="16384" width="10.83203125" style="6"/>
  </cols>
  <sheetData>
    <row r="1" spans="1:9">
      <c r="A1" s="6" t="s">
        <v>406</v>
      </c>
    </row>
    <row r="3" spans="1:9" ht="26">
      <c r="A3" s="219" t="s">
        <v>581</v>
      </c>
      <c r="B3" s="183"/>
      <c r="C3" s="183"/>
      <c r="D3" s="177"/>
    </row>
    <row r="5" spans="1:9" ht="16" customHeight="1">
      <c r="A5" s="323" t="s">
        <v>544</v>
      </c>
      <c r="B5" s="323"/>
      <c r="C5" s="323"/>
      <c r="D5" s="323"/>
      <c r="E5" s="323"/>
      <c r="F5" s="323"/>
      <c r="G5" s="323"/>
      <c r="H5" s="323"/>
      <c r="I5" s="323"/>
    </row>
    <row r="6" spans="1:9">
      <c r="A6" s="323"/>
      <c r="B6" s="323"/>
      <c r="C6" s="323"/>
      <c r="D6" s="323"/>
      <c r="E6" s="323"/>
      <c r="F6" s="323"/>
      <c r="G6" s="323"/>
      <c r="H6" s="323"/>
      <c r="I6" s="323"/>
    </row>
    <row r="7" spans="1:9">
      <c r="A7" s="323"/>
      <c r="B7" s="323"/>
      <c r="C7" s="323"/>
      <c r="D7" s="323"/>
      <c r="E7" s="323"/>
      <c r="F7" s="323"/>
      <c r="G7" s="323"/>
      <c r="H7" s="323"/>
      <c r="I7" s="323"/>
    </row>
    <row r="8" spans="1:9">
      <c r="A8" s="323"/>
      <c r="B8" s="323"/>
      <c r="C8" s="323"/>
      <c r="D8" s="323"/>
      <c r="E8" s="323"/>
      <c r="F8" s="323"/>
      <c r="G8" s="323"/>
      <c r="H8" s="323"/>
      <c r="I8" s="323"/>
    </row>
    <row r="10" spans="1:9" ht="20">
      <c r="C10" s="198"/>
      <c r="D10" s="199" t="s">
        <v>539</v>
      </c>
      <c r="E10" s="200" t="s">
        <v>167</v>
      </c>
      <c r="F10" s="201" t="s">
        <v>540</v>
      </c>
      <c r="G10" s="196" t="s">
        <v>542</v>
      </c>
      <c r="H10" s="196" t="s">
        <v>543</v>
      </c>
      <c r="I10" s="196" t="s">
        <v>35</v>
      </c>
    </row>
    <row r="11" spans="1:9" ht="19">
      <c r="A11" s="196" t="s">
        <v>273</v>
      </c>
      <c r="B11" s="196" t="s">
        <v>541</v>
      </c>
      <c r="C11" s="200" t="s">
        <v>166</v>
      </c>
      <c r="D11" s="199" t="s">
        <v>538</v>
      </c>
      <c r="E11" s="8" t="s">
        <v>169</v>
      </c>
      <c r="F11" s="2"/>
      <c r="G11" s="203">
        <f>AVERAGE(D12:D14)</f>
        <v>-39.882737054521868</v>
      </c>
      <c r="H11" s="11">
        <f>STDEV(D12:D14)</f>
        <v>2.6355343253512129</v>
      </c>
      <c r="I11" s="2">
        <f>COUNT(D12:D14)</f>
        <v>3</v>
      </c>
    </row>
    <row r="12" spans="1:9">
      <c r="A12" s="2" t="s">
        <v>230</v>
      </c>
      <c r="B12" s="2" t="s">
        <v>231</v>
      </c>
      <c r="C12" s="8" t="s">
        <v>212</v>
      </c>
      <c r="D12" s="172">
        <v>-39.345780511108828</v>
      </c>
      <c r="E12" s="8" t="s">
        <v>169</v>
      </c>
      <c r="F12" s="2"/>
    </row>
    <row r="13" spans="1:9">
      <c r="A13" s="2" t="s">
        <v>230</v>
      </c>
      <c r="B13" s="2" t="s">
        <v>231</v>
      </c>
      <c r="C13" s="8" t="s">
        <v>213</v>
      </c>
      <c r="D13" s="172">
        <v>-37.557029628756268</v>
      </c>
      <c r="E13" s="8" t="s">
        <v>169</v>
      </c>
      <c r="F13" s="2"/>
    </row>
    <row r="14" spans="1:9">
      <c r="A14" s="2" t="s">
        <v>230</v>
      </c>
      <c r="B14" s="2" t="s">
        <v>231</v>
      </c>
      <c r="C14" s="8" t="s">
        <v>214</v>
      </c>
      <c r="D14" s="172">
        <v>-42.745401023700509</v>
      </c>
      <c r="E14" s="8" t="s">
        <v>169</v>
      </c>
      <c r="F14" s="2"/>
    </row>
    <row r="15" spans="1:9">
      <c r="A15" s="102" t="s">
        <v>275</v>
      </c>
      <c r="B15" s="2" t="s">
        <v>231</v>
      </c>
      <c r="C15" s="8" t="s">
        <v>215</v>
      </c>
      <c r="D15" s="172">
        <v>-35.524113586044251</v>
      </c>
      <c r="E15" s="8" t="s">
        <v>169</v>
      </c>
      <c r="F15" s="2"/>
    </row>
    <row r="16" spans="1:9">
      <c r="A16" s="2" t="s">
        <v>287</v>
      </c>
      <c r="B16" s="2" t="s">
        <v>231</v>
      </c>
      <c r="C16" s="8" t="s">
        <v>216</v>
      </c>
      <c r="D16" s="172">
        <v>-40.219859212837235</v>
      </c>
      <c r="E16" s="8" t="s">
        <v>169</v>
      </c>
      <c r="F16" s="2"/>
    </row>
    <row r="17" spans="1:9">
      <c r="A17" s="2" t="s">
        <v>283</v>
      </c>
      <c r="B17" s="2" t="s">
        <v>231</v>
      </c>
      <c r="C17" s="8" t="s">
        <v>217</v>
      </c>
      <c r="D17" s="172">
        <v>-40.57982243630201</v>
      </c>
      <c r="E17" s="8" t="s">
        <v>169</v>
      </c>
      <c r="F17" s="2"/>
    </row>
    <row r="18" spans="1:9">
      <c r="A18" s="2" t="s">
        <v>285</v>
      </c>
      <c r="B18" s="2" t="s">
        <v>231</v>
      </c>
      <c r="C18" s="8" t="s">
        <v>218</v>
      </c>
      <c r="D18" s="172">
        <v>-39.614154753459189</v>
      </c>
      <c r="E18" s="8" t="s">
        <v>169</v>
      </c>
      <c r="F18" s="2"/>
    </row>
    <row r="19" spans="1:9">
      <c r="A19" s="2" t="s">
        <v>284</v>
      </c>
      <c r="B19" s="2" t="s">
        <v>231</v>
      </c>
      <c r="C19" s="8" t="s">
        <v>219</v>
      </c>
      <c r="D19" s="172">
        <v>-36.485514328772155</v>
      </c>
      <c r="E19" s="8" t="s">
        <v>169</v>
      </c>
      <c r="F19" s="2"/>
    </row>
    <row r="20" spans="1:9">
      <c r="A20" s="2" t="s">
        <v>294</v>
      </c>
      <c r="B20" s="2" t="s">
        <v>231</v>
      </c>
      <c r="C20" s="8" t="s">
        <v>220</v>
      </c>
      <c r="D20" s="172">
        <v>-35.664684154281886</v>
      </c>
      <c r="E20" s="8" t="s">
        <v>169</v>
      </c>
      <c r="F20" s="2"/>
    </row>
    <row r="21" spans="1:9">
      <c r="A21" s="2" t="s">
        <v>286</v>
      </c>
      <c r="B21" s="2" t="s">
        <v>231</v>
      </c>
      <c r="C21" s="8" t="s">
        <v>221</v>
      </c>
      <c r="D21" s="172">
        <v>-40.146641590444872</v>
      </c>
      <c r="E21" s="8" t="s">
        <v>169</v>
      </c>
      <c r="F21" s="2"/>
    </row>
    <row r="22" spans="1:9">
      <c r="A22" s="5" t="s">
        <v>279</v>
      </c>
      <c r="B22" s="2" t="s">
        <v>232</v>
      </c>
      <c r="C22" s="8" t="s">
        <v>168</v>
      </c>
      <c r="D22" s="172">
        <v>-36.011090346391626</v>
      </c>
      <c r="E22" s="8" t="s">
        <v>169</v>
      </c>
      <c r="F22" s="202"/>
      <c r="G22" s="197">
        <f>AVERAGE(D22:D23)</f>
        <v>-36.159392258226077</v>
      </c>
      <c r="H22" s="197">
        <f>STDEV(D22:D23)</f>
        <v>0.20973057504214035</v>
      </c>
      <c r="I22" s="2">
        <v>2</v>
      </c>
    </row>
    <row r="23" spans="1:9">
      <c r="A23" s="5" t="s">
        <v>279</v>
      </c>
      <c r="B23" s="2" t="s">
        <v>232</v>
      </c>
      <c r="C23" s="8" t="s">
        <v>168</v>
      </c>
      <c r="D23" s="172">
        <v>-36.307694170060529</v>
      </c>
      <c r="E23" s="8" t="s">
        <v>169</v>
      </c>
      <c r="F23" s="8" t="s">
        <v>170</v>
      </c>
    </row>
    <row r="24" spans="1:9">
      <c r="A24" s="2" t="s">
        <v>290</v>
      </c>
      <c r="B24" s="2" t="s">
        <v>232</v>
      </c>
      <c r="C24" s="8" t="s">
        <v>171</v>
      </c>
      <c r="D24" s="172">
        <v>-35.879561164714033</v>
      </c>
      <c r="E24" s="8" t="s">
        <v>169</v>
      </c>
      <c r="F24" s="202"/>
      <c r="G24" s="197">
        <f>AVERAGE(D24:D25)</f>
        <v>-36.409750176846885</v>
      </c>
      <c r="H24" s="197">
        <f>STDEV(D24:D25)</f>
        <v>0.7498004915794716</v>
      </c>
      <c r="I24" s="2">
        <v>2</v>
      </c>
    </row>
    <row r="25" spans="1:9">
      <c r="A25" s="2" t="s">
        <v>290</v>
      </c>
      <c r="B25" s="2" t="s">
        <v>232</v>
      </c>
      <c r="C25" s="8" t="s">
        <v>171</v>
      </c>
      <c r="D25" s="172">
        <v>-36.939939188979736</v>
      </c>
      <c r="E25" s="8" t="s">
        <v>169</v>
      </c>
      <c r="F25" s="8" t="s">
        <v>170</v>
      </c>
    </row>
    <row r="26" spans="1:9">
      <c r="A26" s="2" t="s">
        <v>295</v>
      </c>
      <c r="B26" s="2" t="s">
        <v>232</v>
      </c>
      <c r="C26" s="8" t="s">
        <v>172</v>
      </c>
      <c r="D26" s="172">
        <v>-31.878948968031978</v>
      </c>
      <c r="E26" s="8" t="s">
        <v>169</v>
      </c>
      <c r="F26" s="202"/>
      <c r="G26" s="197">
        <f>AVERAGE(D26:D29)</f>
        <v>-32.518107065857031</v>
      </c>
      <c r="H26" s="197">
        <f>STDEV(D26:D29)</f>
        <v>0.63097490726684302</v>
      </c>
      <c r="I26" s="2">
        <v>4</v>
      </c>
    </row>
    <row r="27" spans="1:9">
      <c r="A27" s="2" t="s">
        <v>295</v>
      </c>
      <c r="B27" s="2" t="s">
        <v>232</v>
      </c>
      <c r="C27" s="8" t="s">
        <v>172</v>
      </c>
      <c r="D27" s="172">
        <v>-32.771008089350431</v>
      </c>
      <c r="E27" s="8" t="s">
        <v>169</v>
      </c>
      <c r="F27" s="8" t="s">
        <v>170</v>
      </c>
    </row>
    <row r="28" spans="1:9">
      <c r="A28" s="2" t="s">
        <v>295</v>
      </c>
      <c r="B28" s="2" t="s">
        <v>232</v>
      </c>
      <c r="C28" s="8" t="s">
        <v>173</v>
      </c>
      <c r="D28" s="172">
        <v>-32.14232931224808</v>
      </c>
      <c r="E28" s="8" t="s">
        <v>169</v>
      </c>
      <c r="F28" s="202"/>
    </row>
    <row r="29" spans="1:9">
      <c r="A29" s="2" t="s">
        <v>295</v>
      </c>
      <c r="B29" s="2" t="s">
        <v>232</v>
      </c>
      <c r="C29" s="8" t="s">
        <v>173</v>
      </c>
      <c r="D29" s="172">
        <v>-33.280141893797634</v>
      </c>
      <c r="E29" s="8" t="s">
        <v>169</v>
      </c>
      <c r="F29" s="8" t="s">
        <v>170</v>
      </c>
    </row>
    <row r="30" spans="1:9">
      <c r="A30" s="2" t="s">
        <v>296</v>
      </c>
      <c r="B30" s="2" t="s">
        <v>232</v>
      </c>
      <c r="C30" s="8" t="s">
        <v>174</v>
      </c>
      <c r="D30" s="172">
        <v>195.22029150097939</v>
      </c>
      <c r="E30" s="8" t="s">
        <v>169</v>
      </c>
      <c r="F30" s="202"/>
      <c r="G30" s="197">
        <f>AVERAGE(D30:D33)</f>
        <v>194.43605351241317</v>
      </c>
      <c r="H30" s="197">
        <f>STDEV(D30:D33)</f>
        <v>0.89514001141259236</v>
      </c>
      <c r="I30" s="2">
        <v>4</v>
      </c>
    </row>
    <row r="31" spans="1:9">
      <c r="A31" s="2" t="s">
        <v>296</v>
      </c>
      <c r="B31" s="2" t="s">
        <v>232</v>
      </c>
      <c r="C31" s="8" t="s">
        <v>174</v>
      </c>
      <c r="D31" s="172">
        <v>194.64839132895457</v>
      </c>
      <c r="E31" s="8" t="s">
        <v>169</v>
      </c>
      <c r="F31" s="8" t="s">
        <v>170</v>
      </c>
    </row>
    <row r="32" spans="1:9">
      <c r="A32" s="2" t="s">
        <v>296</v>
      </c>
      <c r="B32" s="2" t="s">
        <v>232</v>
      </c>
      <c r="C32" s="8" t="s">
        <v>175</v>
      </c>
      <c r="D32" s="172">
        <v>194.72742651220551</v>
      </c>
      <c r="E32" s="8" t="s">
        <v>169</v>
      </c>
      <c r="F32" s="202"/>
    </row>
    <row r="33" spans="1:9">
      <c r="A33" s="2" t="s">
        <v>296</v>
      </c>
      <c r="B33" s="2" t="s">
        <v>232</v>
      </c>
      <c r="C33" s="8" t="s">
        <v>175</v>
      </c>
      <c r="D33" s="172">
        <v>193.1481047075132</v>
      </c>
      <c r="E33" s="8" t="s">
        <v>169</v>
      </c>
      <c r="F33" s="8" t="s">
        <v>170</v>
      </c>
    </row>
    <row r="34" spans="1:9">
      <c r="A34" s="2" t="s">
        <v>297</v>
      </c>
      <c r="B34" s="2" t="s">
        <v>232</v>
      </c>
      <c r="C34" s="8" t="s">
        <v>176</v>
      </c>
      <c r="D34" s="172">
        <v>344.68836770444392</v>
      </c>
      <c r="E34" s="8" t="s">
        <v>169</v>
      </c>
      <c r="F34" s="202"/>
      <c r="G34" s="197">
        <f>AVERAGE(D34:D37)</f>
        <v>346.5653410286435</v>
      </c>
      <c r="H34" s="197">
        <f>STDEV(D34:D37)</f>
        <v>2.3227604348405664</v>
      </c>
      <c r="I34" s="2">
        <v>4</v>
      </c>
    </row>
    <row r="35" spans="1:9">
      <c r="A35" s="2" t="s">
        <v>297</v>
      </c>
      <c r="B35" s="2" t="s">
        <v>232</v>
      </c>
      <c r="C35" s="8" t="s">
        <v>176</v>
      </c>
      <c r="D35" s="172">
        <v>344.46904984670749</v>
      </c>
      <c r="E35" s="8" t="s">
        <v>169</v>
      </c>
      <c r="F35" s="8" t="s">
        <v>170</v>
      </c>
    </row>
    <row r="36" spans="1:9">
      <c r="A36" s="2" t="s">
        <v>297</v>
      </c>
      <c r="B36" s="2" t="s">
        <v>232</v>
      </c>
      <c r="C36" s="8" t="s">
        <v>177</v>
      </c>
      <c r="D36" s="172">
        <v>348.11909505639568</v>
      </c>
      <c r="E36" s="8" t="s">
        <v>169</v>
      </c>
      <c r="F36" s="202"/>
    </row>
    <row r="37" spans="1:9">
      <c r="A37" s="2" t="s">
        <v>297</v>
      </c>
      <c r="B37" s="2" t="s">
        <v>232</v>
      </c>
      <c r="C37" s="8" t="s">
        <v>177</v>
      </c>
      <c r="D37" s="172">
        <v>348.9848515070268</v>
      </c>
      <c r="E37" s="8" t="s">
        <v>169</v>
      </c>
      <c r="F37" s="8" t="s">
        <v>170</v>
      </c>
    </row>
    <row r="38" spans="1:9">
      <c r="A38" s="2" t="s">
        <v>298</v>
      </c>
      <c r="B38" s="2" t="s">
        <v>232</v>
      </c>
      <c r="C38" s="8" t="s">
        <v>178</v>
      </c>
      <c r="D38" s="172">
        <v>546.94474417984839</v>
      </c>
      <c r="E38" s="8" t="s">
        <v>169</v>
      </c>
      <c r="F38" s="202"/>
      <c r="G38" s="197">
        <f>AVERAGE(D38:D41)</f>
        <v>547.78109818041128</v>
      </c>
      <c r="H38" s="197">
        <f>STDEV(D38:D41)</f>
        <v>1.440576766463151</v>
      </c>
      <c r="I38" s="2">
        <v>4</v>
      </c>
    </row>
    <row r="39" spans="1:9">
      <c r="A39" s="2" t="s">
        <v>298</v>
      </c>
      <c r="B39" s="2" t="s">
        <v>232</v>
      </c>
      <c r="C39" s="8" t="s">
        <v>178</v>
      </c>
      <c r="D39" s="172">
        <v>546.21946909880785</v>
      </c>
      <c r="E39" s="8" t="s">
        <v>169</v>
      </c>
      <c r="F39" s="8" t="s">
        <v>170</v>
      </c>
    </row>
    <row r="40" spans="1:9">
      <c r="A40" s="2" t="s">
        <v>298</v>
      </c>
      <c r="B40" s="2" t="s">
        <v>232</v>
      </c>
      <c r="C40" s="8" t="s">
        <v>179</v>
      </c>
      <c r="D40" s="172">
        <v>549.30601105117034</v>
      </c>
      <c r="E40" s="8" t="s">
        <v>169</v>
      </c>
      <c r="F40" s="202"/>
    </row>
    <row r="41" spans="1:9">
      <c r="A41" s="2" t="s">
        <v>298</v>
      </c>
      <c r="B41" s="2" t="s">
        <v>232</v>
      </c>
      <c r="C41" s="8" t="s">
        <v>179</v>
      </c>
      <c r="D41" s="172">
        <v>548.65416839181842</v>
      </c>
      <c r="E41" s="8" t="s">
        <v>169</v>
      </c>
      <c r="F41" s="8" t="s">
        <v>170</v>
      </c>
    </row>
    <row r="42" spans="1:9">
      <c r="A42" s="2" t="s">
        <v>306</v>
      </c>
      <c r="B42" s="2" t="s">
        <v>271</v>
      </c>
      <c r="C42" s="2" t="s">
        <v>261</v>
      </c>
      <c r="D42" s="7">
        <v>-36.6</v>
      </c>
      <c r="E42" s="2" t="s">
        <v>169</v>
      </c>
      <c r="F42" s="2"/>
      <c r="G42" s="197">
        <f>AVERAGE(D42:D43)</f>
        <v>-36.900000000000006</v>
      </c>
      <c r="H42" s="197">
        <f>STDEV(D42:D43)</f>
        <v>0.42426406871192951</v>
      </c>
      <c r="I42" s="2">
        <v>2</v>
      </c>
    </row>
    <row r="43" spans="1:9">
      <c r="A43" s="2" t="s">
        <v>306</v>
      </c>
      <c r="B43" s="2" t="s">
        <v>271</v>
      </c>
      <c r="C43" s="2" t="s">
        <v>261</v>
      </c>
      <c r="D43" s="7">
        <v>-37.200000000000003</v>
      </c>
      <c r="E43" s="2" t="s">
        <v>169</v>
      </c>
      <c r="F43" s="2" t="s">
        <v>170</v>
      </c>
      <c r="H43" s="17"/>
      <c r="I43" s="17"/>
    </row>
    <row r="44" spans="1:9">
      <c r="A44" s="2" t="s">
        <v>307</v>
      </c>
      <c r="B44" s="2" t="s">
        <v>271</v>
      </c>
      <c r="C44" s="2" t="s">
        <v>262</v>
      </c>
      <c r="D44" s="7">
        <v>-37.6</v>
      </c>
      <c r="E44" s="2" t="s">
        <v>169</v>
      </c>
      <c r="F44" s="2"/>
      <c r="H44" s="17"/>
      <c r="I44" s="17"/>
    </row>
    <row r="45" spans="1:9">
      <c r="A45" s="2" t="s">
        <v>299</v>
      </c>
      <c r="B45" s="2" t="s">
        <v>271</v>
      </c>
      <c r="C45" s="2" t="s">
        <v>263</v>
      </c>
      <c r="D45" s="7">
        <v>-33.1</v>
      </c>
      <c r="E45" s="2" t="s">
        <v>169</v>
      </c>
      <c r="F45" s="2"/>
      <c r="H45" s="17"/>
      <c r="I45" s="17"/>
    </row>
    <row r="46" spans="1:9">
      <c r="A46" s="2" t="s">
        <v>300</v>
      </c>
      <c r="B46" s="2" t="s">
        <v>271</v>
      </c>
      <c r="C46" s="2" t="s">
        <v>264</v>
      </c>
      <c r="D46" s="7">
        <v>-32.799999999999997</v>
      </c>
      <c r="E46" s="2" t="s">
        <v>169</v>
      </c>
      <c r="F46" s="2"/>
      <c r="G46" s="197">
        <f>AVERAGE(D46:D47)</f>
        <v>-33.450000000000003</v>
      </c>
      <c r="H46" s="197">
        <f>STDEV(D46:D47)</f>
        <v>0.91923881554251474</v>
      </c>
      <c r="I46" s="2">
        <v>2</v>
      </c>
    </row>
    <row r="47" spans="1:9">
      <c r="A47" s="2" t="s">
        <v>300</v>
      </c>
      <c r="B47" s="2" t="s">
        <v>271</v>
      </c>
      <c r="C47" s="2" t="s">
        <v>264</v>
      </c>
      <c r="D47" s="7">
        <v>-34.1</v>
      </c>
      <c r="E47" s="2" t="s">
        <v>169</v>
      </c>
      <c r="F47" s="2" t="s">
        <v>170</v>
      </c>
      <c r="H47" s="17"/>
      <c r="I47" s="17"/>
    </row>
    <row r="48" spans="1:9">
      <c r="A48" s="2" t="s">
        <v>301</v>
      </c>
      <c r="B48" s="2" t="s">
        <v>271</v>
      </c>
      <c r="C48" s="2" t="s">
        <v>265</v>
      </c>
      <c r="D48" s="7">
        <v>-33.299999999999997</v>
      </c>
      <c r="E48" s="2" t="s">
        <v>169</v>
      </c>
      <c r="F48" s="2"/>
      <c r="G48" s="197">
        <f>AVERAGE(D48:D49)</f>
        <v>-33.700000000000003</v>
      </c>
      <c r="H48" s="197">
        <f>STDEV(D48:D49)</f>
        <v>0.56568542494924101</v>
      </c>
      <c r="I48" s="2">
        <v>2</v>
      </c>
    </row>
    <row r="49" spans="1:9">
      <c r="A49" s="2" t="s">
        <v>301</v>
      </c>
      <c r="B49" s="2" t="s">
        <v>271</v>
      </c>
      <c r="C49" s="2" t="s">
        <v>265</v>
      </c>
      <c r="D49" s="7">
        <v>-34.1</v>
      </c>
      <c r="E49" s="2" t="s">
        <v>169</v>
      </c>
      <c r="F49" s="2" t="s">
        <v>170</v>
      </c>
      <c r="H49" s="17"/>
      <c r="I49" s="17"/>
    </row>
    <row r="50" spans="1:9">
      <c r="A50" s="2" t="s">
        <v>302</v>
      </c>
      <c r="B50" s="2" t="s">
        <v>271</v>
      </c>
      <c r="C50" s="2" t="s">
        <v>266</v>
      </c>
      <c r="D50" s="7">
        <v>-33.5</v>
      </c>
      <c r="E50" s="2" t="s">
        <v>169</v>
      </c>
      <c r="F50" s="2"/>
      <c r="H50" s="17"/>
      <c r="I50" s="17"/>
    </row>
    <row r="51" spans="1:9">
      <c r="A51" s="2" t="s">
        <v>303</v>
      </c>
      <c r="B51" s="2" t="s">
        <v>271</v>
      </c>
      <c r="C51" s="2" t="s">
        <v>267</v>
      </c>
      <c r="D51" s="7">
        <v>-33.799999999999997</v>
      </c>
      <c r="E51" s="2" t="s">
        <v>169</v>
      </c>
      <c r="F51" s="2"/>
      <c r="H51" s="17"/>
      <c r="I51" s="17"/>
    </row>
    <row r="52" spans="1:9">
      <c r="A52" s="2" t="s">
        <v>304</v>
      </c>
      <c r="B52" s="2" t="s">
        <v>271</v>
      </c>
      <c r="C52" s="2" t="s">
        <v>268</v>
      </c>
      <c r="D52" s="7">
        <v>-32.6</v>
      </c>
      <c r="E52" s="2" t="s">
        <v>169</v>
      </c>
      <c r="F52" s="2"/>
      <c r="H52" s="17"/>
      <c r="I52" s="17"/>
    </row>
    <row r="53" spans="1:9">
      <c r="A53" s="2" t="s">
        <v>305</v>
      </c>
      <c r="B53" s="2" t="s">
        <v>271</v>
      </c>
      <c r="C53" s="2" t="s">
        <v>269</v>
      </c>
      <c r="D53" s="7">
        <v>-32.6</v>
      </c>
      <c r="E53" s="2" t="s">
        <v>169</v>
      </c>
      <c r="F53" s="2"/>
      <c r="G53" s="197">
        <f>AVERAGE(D53:D54)</f>
        <v>-33.450000000000003</v>
      </c>
      <c r="H53" s="197">
        <f>STDEV(D53:D54)</f>
        <v>1.2020815280171278</v>
      </c>
      <c r="I53" s="2">
        <v>2</v>
      </c>
    </row>
    <row r="54" spans="1:9">
      <c r="A54" s="2" t="s">
        <v>305</v>
      </c>
      <c r="B54" s="2" t="s">
        <v>271</v>
      </c>
      <c r="C54" s="2" t="s">
        <v>270</v>
      </c>
      <c r="D54" s="74">
        <v>-34.299999999999997</v>
      </c>
      <c r="E54" s="2" t="s">
        <v>169</v>
      </c>
      <c r="F54" s="2"/>
      <c r="H54" s="17"/>
      <c r="I54" s="17"/>
    </row>
    <row r="55" spans="1:9">
      <c r="F55" s="17"/>
      <c r="G55" s="17"/>
      <c r="H55" s="17"/>
      <c r="I55" s="17"/>
    </row>
    <row r="56" spans="1:9">
      <c r="F56" s="17"/>
      <c r="G56" s="17"/>
      <c r="H56" s="17"/>
      <c r="I56" s="17"/>
    </row>
  </sheetData>
  <mergeCells count="1">
    <mergeCell ref="A5:I8"/>
  </mergeCells>
  <phoneticPr fontId="7" type="noConversion"/>
  <pageMargins left="0.7" right="0.7" top="0.75" bottom="0.75" header="0.3" footer="0.3"/>
  <pageSetup scale="60"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B0703-C8DF-5B41-8960-9D268DD95B9D}">
  <sheetPr>
    <pageSetUpPr fitToPage="1"/>
  </sheetPr>
  <dimension ref="A1:Y130"/>
  <sheetViews>
    <sheetView zoomScale="58" zoomScaleNormal="75" workbookViewId="0">
      <selection activeCell="D116" sqref="D116"/>
    </sheetView>
  </sheetViews>
  <sheetFormatPr baseColWidth="10" defaultRowHeight="16"/>
  <cols>
    <col min="1" max="1" width="15.6640625" customWidth="1"/>
    <col min="2" max="2" width="23.6640625" customWidth="1"/>
    <col min="3" max="3" width="33.5" customWidth="1"/>
    <col min="4" max="4" width="22.5" customWidth="1"/>
    <col min="5" max="5" width="19.83203125" customWidth="1"/>
    <col min="6" max="6" width="19.1640625" customWidth="1"/>
    <col min="7" max="7" width="22.33203125" customWidth="1"/>
    <col min="8" max="8" width="16" customWidth="1"/>
    <col min="9" max="9" width="18.1640625" customWidth="1"/>
    <col min="10" max="11" width="24.33203125" customWidth="1"/>
  </cols>
  <sheetData>
    <row r="1" spans="1:12">
      <c r="A1" s="145" t="s">
        <v>406</v>
      </c>
    </row>
    <row r="3" spans="1:12" ht="26">
      <c r="A3" s="164" t="s">
        <v>404</v>
      </c>
      <c r="B3" s="165"/>
      <c r="C3" s="166"/>
      <c r="D3" s="167"/>
    </row>
    <row r="5" spans="1:12" ht="21" customHeight="1">
      <c r="A5" s="324" t="s">
        <v>405</v>
      </c>
      <c r="B5" s="324"/>
      <c r="C5" s="324"/>
      <c r="D5" s="324"/>
      <c r="E5" s="324"/>
      <c r="F5" s="324"/>
      <c r="G5" s="324"/>
      <c r="H5" s="324"/>
      <c r="I5" s="168"/>
      <c r="J5" s="168"/>
      <c r="K5" s="168"/>
    </row>
    <row r="6" spans="1:12">
      <c r="A6" s="324"/>
      <c r="B6" s="324"/>
      <c r="C6" s="324"/>
      <c r="D6" s="324"/>
      <c r="E6" s="324"/>
      <c r="F6" s="324"/>
      <c r="G6" s="324"/>
      <c r="H6" s="324"/>
      <c r="I6" s="168"/>
      <c r="J6" s="168"/>
      <c r="K6" s="168"/>
    </row>
    <row r="7" spans="1:12">
      <c r="A7" s="324"/>
      <c r="B7" s="324"/>
      <c r="C7" s="324"/>
      <c r="D7" s="324"/>
      <c r="E7" s="324"/>
      <c r="F7" s="324"/>
      <c r="G7" s="324"/>
      <c r="H7" s="324"/>
      <c r="I7" s="207"/>
      <c r="J7" s="207"/>
      <c r="K7" s="207"/>
    </row>
    <row r="8" spans="1:12">
      <c r="A8" s="146"/>
      <c r="B8" s="146"/>
      <c r="C8" s="146"/>
      <c r="D8" s="146"/>
      <c r="E8" s="146"/>
      <c r="F8" s="146"/>
      <c r="G8" s="146"/>
      <c r="H8" s="146"/>
      <c r="I8" s="146"/>
      <c r="J8" s="146"/>
      <c r="K8" s="146"/>
    </row>
    <row r="9" spans="1:12">
      <c r="A9" s="148" t="s">
        <v>409</v>
      </c>
      <c r="B9" s="146"/>
      <c r="C9" s="146"/>
      <c r="D9" s="146"/>
      <c r="E9" s="146"/>
      <c r="F9" s="146"/>
      <c r="G9" s="146"/>
      <c r="H9" s="146"/>
      <c r="I9" s="146"/>
      <c r="J9" s="146"/>
      <c r="K9" s="146"/>
    </row>
    <row r="10" spans="1:12">
      <c r="F10" s="34" t="s">
        <v>245</v>
      </c>
      <c r="G10" s="34" t="s">
        <v>245</v>
      </c>
      <c r="H10" s="34" t="s">
        <v>407</v>
      </c>
      <c r="K10" s="34"/>
      <c r="L10" s="34" t="s">
        <v>249</v>
      </c>
    </row>
    <row r="11" spans="1:12">
      <c r="A11" s="38" t="s">
        <v>241</v>
      </c>
      <c r="B11" s="38" t="s">
        <v>273</v>
      </c>
      <c r="C11" s="38" t="s">
        <v>242</v>
      </c>
      <c r="D11" s="38" t="s">
        <v>243</v>
      </c>
      <c r="E11" s="23" t="s">
        <v>30</v>
      </c>
      <c r="F11" s="22" t="s">
        <v>244</v>
      </c>
      <c r="G11" s="22" t="s">
        <v>26</v>
      </c>
      <c r="H11" s="31" t="s">
        <v>248</v>
      </c>
    </row>
    <row r="12" spans="1:12">
      <c r="A12" s="21">
        <v>20180709</v>
      </c>
      <c r="B12" s="21" t="s">
        <v>275</v>
      </c>
      <c r="C12" s="39">
        <v>43294</v>
      </c>
      <c r="D12" s="39" t="s">
        <v>31</v>
      </c>
      <c r="E12" s="20" t="s">
        <v>222</v>
      </c>
      <c r="F12" s="24">
        <v>-544.42034971601458</v>
      </c>
      <c r="G12" s="24">
        <v>29.175586186317155</v>
      </c>
      <c r="H12" s="32">
        <v>-556.49250195458296</v>
      </c>
    </row>
    <row r="13" spans="1:12">
      <c r="A13" s="21">
        <v>20180709</v>
      </c>
      <c r="B13" s="21" t="s">
        <v>287</v>
      </c>
      <c r="C13" s="39">
        <v>43294</v>
      </c>
      <c r="D13" s="39" t="s">
        <v>31</v>
      </c>
      <c r="E13" s="20" t="s">
        <v>223</v>
      </c>
      <c r="F13" s="24">
        <v>-543.16209241338436</v>
      </c>
      <c r="G13" s="24">
        <v>29.405240385167161</v>
      </c>
      <c r="H13" s="32">
        <v>-555.09483820063258</v>
      </c>
    </row>
    <row r="14" spans="1:12">
      <c r="A14" s="21">
        <v>20180710</v>
      </c>
      <c r="B14" s="21" t="s">
        <v>274</v>
      </c>
      <c r="C14" s="39">
        <v>43294</v>
      </c>
      <c r="D14" s="39" t="s">
        <v>31</v>
      </c>
      <c r="E14" s="20" t="s">
        <v>224</v>
      </c>
      <c r="F14" s="24">
        <v>-541.37449899071532</v>
      </c>
      <c r="G14" s="24">
        <v>29.327633104176471</v>
      </c>
      <c r="H14" s="32">
        <v>-553.35423237373777</v>
      </c>
    </row>
    <row r="15" spans="1:12">
      <c r="A15" s="21">
        <v>20180710</v>
      </c>
      <c r="B15" s="21" t="s">
        <v>285</v>
      </c>
      <c r="C15" s="39">
        <v>43294</v>
      </c>
      <c r="D15" s="39" t="s">
        <v>31</v>
      </c>
      <c r="E15" s="20" t="s">
        <v>225</v>
      </c>
      <c r="F15" s="24">
        <v>-546.53026050111328</v>
      </c>
      <c r="G15" s="24">
        <v>35.693541908161272</v>
      </c>
      <c r="H15" s="32">
        <v>-555.01729792845481</v>
      </c>
    </row>
    <row r="16" spans="1:12">
      <c r="A16" s="21">
        <v>20180710</v>
      </c>
      <c r="B16" s="21" t="s">
        <v>284</v>
      </c>
      <c r="C16" s="39">
        <v>43294</v>
      </c>
      <c r="D16" s="39" t="s">
        <v>31</v>
      </c>
      <c r="E16" s="20" t="s">
        <v>226</v>
      </c>
      <c r="F16" s="24">
        <v>-544.64798149942533</v>
      </c>
      <c r="G16" s="24">
        <v>43.479611160207043</v>
      </c>
      <c r="H16" s="32">
        <v>-549.62662761906245</v>
      </c>
    </row>
    <row r="17" spans="1:8">
      <c r="A17" s="21">
        <v>20180710</v>
      </c>
      <c r="B17" s="21" t="s">
        <v>294</v>
      </c>
      <c r="C17" s="39">
        <v>43294</v>
      </c>
      <c r="D17" s="39" t="s">
        <v>31</v>
      </c>
      <c r="E17" s="20" t="s">
        <v>227</v>
      </c>
      <c r="F17" s="24">
        <v>-407.41310205584858</v>
      </c>
      <c r="G17" s="35">
        <v>5.7212932251437483</v>
      </c>
      <c r="H17" s="32">
        <v>-448.45131730015157</v>
      </c>
    </row>
    <row r="18" spans="1:8">
      <c r="A18" s="21">
        <v>20180710</v>
      </c>
      <c r="B18" s="21" t="s">
        <v>286</v>
      </c>
      <c r="C18" s="39">
        <v>43294</v>
      </c>
      <c r="D18" s="39" t="s">
        <v>31</v>
      </c>
      <c r="E18" s="20" t="s">
        <v>228</v>
      </c>
      <c r="F18" s="24">
        <v>-541.81884230998799</v>
      </c>
      <c r="G18" s="24">
        <v>28.272807611527469</v>
      </c>
      <c r="H18" s="32">
        <v>-554.44985175883733</v>
      </c>
    </row>
    <row r="19" spans="1:8">
      <c r="A19" s="21">
        <v>20181126</v>
      </c>
      <c r="B19" s="4" t="s">
        <v>279</v>
      </c>
      <c r="C19" s="39">
        <v>43440</v>
      </c>
      <c r="D19" s="39" t="s">
        <v>31</v>
      </c>
      <c r="E19" s="20" t="s">
        <v>58</v>
      </c>
      <c r="F19" s="24">
        <v>-496.91704198893143</v>
      </c>
      <c r="G19" s="35">
        <v>6.8859567466999216</v>
      </c>
      <c r="H19" s="32">
        <v>-534.66081498327651</v>
      </c>
    </row>
    <row r="20" spans="1:8">
      <c r="A20" s="21">
        <v>20181203</v>
      </c>
      <c r="B20" s="4" t="s">
        <v>291</v>
      </c>
      <c r="C20" s="39">
        <v>43440</v>
      </c>
      <c r="D20" s="39" t="s">
        <v>31</v>
      </c>
      <c r="E20" s="20" t="s">
        <v>43</v>
      </c>
      <c r="F20" s="24">
        <v>-503.50853146291922</v>
      </c>
      <c r="G20" s="35">
        <v>16.875262784986223</v>
      </c>
      <c r="H20" s="32">
        <v>-525.31493963745947</v>
      </c>
    </row>
    <row r="21" spans="1:8">
      <c r="A21" s="21">
        <v>20181129</v>
      </c>
      <c r="B21" s="4" t="s">
        <v>280</v>
      </c>
      <c r="C21" s="39">
        <v>43440</v>
      </c>
      <c r="D21" s="39" t="s">
        <v>31</v>
      </c>
      <c r="E21" s="20" t="s">
        <v>48</v>
      </c>
      <c r="F21" s="24">
        <v>-529.33854025605876</v>
      </c>
      <c r="G21" s="35">
        <v>25.4071847311765</v>
      </c>
      <c r="H21" s="32">
        <v>-543.86967134124984</v>
      </c>
    </row>
    <row r="22" spans="1:8">
      <c r="A22" s="21">
        <v>20181129</v>
      </c>
      <c r="B22" s="4" t="s">
        <v>281</v>
      </c>
      <c r="C22" s="39">
        <v>43440</v>
      </c>
      <c r="D22" s="39" t="s">
        <v>31</v>
      </c>
      <c r="E22" s="20" t="s">
        <v>52</v>
      </c>
      <c r="F22" s="24">
        <v>-531.55925783378416</v>
      </c>
      <c r="G22" s="35">
        <v>31.727398155693422</v>
      </c>
      <c r="H22" s="32">
        <v>-542.14058671728822</v>
      </c>
    </row>
    <row r="23" spans="1:8">
      <c r="A23" s="21">
        <v>20181122</v>
      </c>
      <c r="B23" s="4" t="s">
        <v>276</v>
      </c>
      <c r="C23" s="39">
        <v>43440</v>
      </c>
      <c r="D23" s="39" t="s">
        <v>31</v>
      </c>
      <c r="E23" s="20" t="s">
        <v>87</v>
      </c>
      <c r="F23" s="24">
        <v>-401.65061166655511</v>
      </c>
      <c r="G23" s="35">
        <v>9.3649744108934065</v>
      </c>
      <c r="H23" s="32">
        <v>-433.92716765680456</v>
      </c>
    </row>
    <row r="24" spans="1:8">
      <c r="A24" s="21">
        <v>20181125</v>
      </c>
      <c r="B24" s="4" t="s">
        <v>277</v>
      </c>
      <c r="C24" s="39">
        <v>43440</v>
      </c>
      <c r="D24" s="39" t="s">
        <v>31</v>
      </c>
      <c r="E24" s="20" t="s">
        <v>93</v>
      </c>
      <c r="F24" s="24">
        <v>-489.67530168075103</v>
      </c>
      <c r="G24" s="24">
        <v>23.629395844963891</v>
      </c>
      <c r="H24" s="32">
        <v>-505.49620239144366</v>
      </c>
    </row>
    <row r="25" spans="1:8">
      <c r="A25" s="21">
        <v>20181125</v>
      </c>
      <c r="B25" s="4" t="s">
        <v>278</v>
      </c>
      <c r="C25" s="39">
        <v>43440</v>
      </c>
      <c r="D25" s="39" t="s">
        <v>31</v>
      </c>
      <c r="E25" s="20" t="s">
        <v>56</v>
      </c>
      <c r="F25" s="24">
        <v>-487.05571485848532</v>
      </c>
      <c r="G25" s="24">
        <v>24.763933963559577</v>
      </c>
      <c r="H25" s="32">
        <v>-502.0427905462596</v>
      </c>
    </row>
    <row r="26" spans="1:8">
      <c r="A26" s="21">
        <v>20181123</v>
      </c>
      <c r="B26" s="4" t="s">
        <v>290</v>
      </c>
      <c r="C26" s="39">
        <v>43440</v>
      </c>
      <c r="D26" s="39" t="s">
        <v>31</v>
      </c>
      <c r="E26" s="20" t="s">
        <v>83</v>
      </c>
      <c r="F26" s="24">
        <v>-539.60309177690726</v>
      </c>
      <c r="G26" s="24">
        <v>55.203609994327273</v>
      </c>
      <c r="H26" s="32">
        <v>-539.60309177690726</v>
      </c>
    </row>
    <row r="27" spans="1:8">
      <c r="A27" s="21">
        <v>20181125</v>
      </c>
      <c r="B27" s="4" t="s">
        <v>293</v>
      </c>
      <c r="C27" s="39">
        <v>43440</v>
      </c>
      <c r="D27" s="39" t="s">
        <v>31</v>
      </c>
      <c r="E27" s="20" t="s">
        <v>89</v>
      </c>
      <c r="F27" s="24">
        <v>-542.94967791047577</v>
      </c>
      <c r="G27" s="24">
        <v>84.250593186668212</v>
      </c>
      <c r="H27" s="32">
        <v>-542.94967791047577</v>
      </c>
    </row>
    <row r="28" spans="1:8">
      <c r="A28" s="21">
        <v>20181126</v>
      </c>
      <c r="B28" s="4" t="s">
        <v>279</v>
      </c>
      <c r="C28" s="39">
        <v>43440</v>
      </c>
      <c r="D28" s="39" t="s">
        <v>31</v>
      </c>
      <c r="E28" s="20" t="s">
        <v>88</v>
      </c>
      <c r="F28" s="24">
        <v>-502.81667412939527</v>
      </c>
      <c r="G28" s="24">
        <v>28.12421738528516</v>
      </c>
      <c r="H28" s="32">
        <v>-515.54137434778306</v>
      </c>
    </row>
    <row r="29" spans="1:8">
      <c r="A29" s="21">
        <v>20181120</v>
      </c>
      <c r="B29" s="4" t="s">
        <v>289</v>
      </c>
      <c r="C29" s="39">
        <v>43440</v>
      </c>
      <c r="D29" s="39" t="s">
        <v>31</v>
      </c>
      <c r="E29" s="20" t="s">
        <v>60</v>
      </c>
      <c r="F29" s="24">
        <v>-520.41709239947647</v>
      </c>
      <c r="G29" s="24">
        <v>25.656185028318536</v>
      </c>
      <c r="H29" s="32">
        <v>-534.77482089117768</v>
      </c>
    </row>
    <row r="30" spans="1:8">
      <c r="A30" s="21">
        <v>20181203</v>
      </c>
      <c r="B30" s="4" t="s">
        <v>292</v>
      </c>
      <c r="C30" s="39">
        <v>43440</v>
      </c>
      <c r="D30" s="39" t="s">
        <v>31</v>
      </c>
      <c r="E30" s="20" t="s">
        <v>62</v>
      </c>
      <c r="F30" s="24">
        <v>-524.97134173257052</v>
      </c>
      <c r="G30" s="24">
        <v>28.909056557159321</v>
      </c>
      <c r="H30" s="32">
        <v>-537.20666722462477</v>
      </c>
    </row>
    <row r="31" spans="1:8">
      <c r="A31" s="21">
        <v>20181203</v>
      </c>
      <c r="B31" s="4" t="s">
        <v>282</v>
      </c>
      <c r="C31" s="39">
        <v>43440</v>
      </c>
      <c r="D31" s="39" t="s">
        <v>31</v>
      </c>
      <c r="E31" s="20" t="s">
        <v>67</v>
      </c>
      <c r="F31" s="24">
        <v>-547.56565239387805</v>
      </c>
      <c r="G31" s="24">
        <v>68.706993755515128</v>
      </c>
      <c r="H31" s="32">
        <v>-547.56565239387805</v>
      </c>
    </row>
    <row r="32" spans="1:8">
      <c r="A32" s="37">
        <v>20190711</v>
      </c>
      <c r="B32" s="159" t="s">
        <v>295</v>
      </c>
      <c r="C32" s="40">
        <v>43662</v>
      </c>
      <c r="D32" s="28" t="s">
        <v>97</v>
      </c>
      <c r="E32" s="28" t="s">
        <v>98</v>
      </c>
      <c r="F32" s="29">
        <v>-468.5020436094764</v>
      </c>
      <c r="G32" s="29">
        <v>1.9738409977199955</v>
      </c>
      <c r="H32" s="32">
        <v>-528.4619745041731</v>
      </c>
    </row>
    <row r="33" spans="1:17">
      <c r="A33" s="37">
        <v>20190711</v>
      </c>
      <c r="B33" s="159" t="s">
        <v>295</v>
      </c>
      <c r="C33" s="40">
        <v>43662</v>
      </c>
      <c r="D33" s="28" t="s">
        <v>99</v>
      </c>
      <c r="E33" s="28" t="s">
        <v>100</v>
      </c>
      <c r="F33" s="29">
        <v>-481.06976222052225</v>
      </c>
      <c r="G33" s="29">
        <v>3.6256980177665925</v>
      </c>
      <c r="H33" s="32">
        <v>-530.21828964721453</v>
      </c>
    </row>
    <row r="34" spans="1:17">
      <c r="A34" s="37">
        <v>20190711</v>
      </c>
      <c r="B34" s="159" t="s">
        <v>295</v>
      </c>
      <c r="C34" s="40">
        <v>43662</v>
      </c>
      <c r="D34" s="28" t="s">
        <v>101</v>
      </c>
      <c r="E34" s="28" t="s">
        <v>102</v>
      </c>
      <c r="F34" s="29">
        <v>-475.97902818699328</v>
      </c>
      <c r="G34" s="29">
        <v>2.7944108742509002</v>
      </c>
      <c r="H34" s="32">
        <v>-529.75792136725852</v>
      </c>
      <c r="K34" s="13"/>
      <c r="M34" s="26"/>
      <c r="N34" s="26"/>
      <c r="O34" s="13"/>
      <c r="P34" s="13"/>
      <c r="Q34" s="13"/>
    </row>
    <row r="35" spans="1:17">
      <c r="A35" s="37">
        <v>20190711</v>
      </c>
      <c r="B35" s="159" t="s">
        <v>295</v>
      </c>
      <c r="C35" s="40">
        <v>43662</v>
      </c>
      <c r="D35" s="28" t="s">
        <v>103</v>
      </c>
      <c r="E35" s="28" t="s">
        <v>104</v>
      </c>
      <c r="F35" s="29">
        <v>-503.92338821393025</v>
      </c>
      <c r="G35" s="29">
        <v>9.8561578809663253</v>
      </c>
      <c r="H35" s="32">
        <v>-535.29103376978946</v>
      </c>
      <c r="J35" s="30" t="s">
        <v>246</v>
      </c>
      <c r="K35" s="13"/>
      <c r="M35" s="26"/>
      <c r="N35" s="26"/>
      <c r="O35" s="13"/>
      <c r="P35" s="13"/>
      <c r="Q35" s="13"/>
    </row>
    <row r="36" spans="1:17">
      <c r="A36" s="37">
        <v>20190711</v>
      </c>
      <c r="B36" s="159" t="s">
        <v>295</v>
      </c>
      <c r="C36" s="40">
        <v>43662</v>
      </c>
      <c r="D36" s="28" t="s">
        <v>105</v>
      </c>
      <c r="E36" s="28" t="s">
        <v>106</v>
      </c>
      <c r="F36" s="29">
        <v>-510.6385131946829</v>
      </c>
      <c r="G36" s="29">
        <v>16.108984214395175</v>
      </c>
      <c r="H36" s="32">
        <v>-533.27118760830876</v>
      </c>
      <c r="J36" s="26" t="s">
        <v>402</v>
      </c>
      <c r="K36" s="13"/>
      <c r="N36" s="26"/>
      <c r="O36" s="13"/>
      <c r="P36" s="13"/>
      <c r="Q36" s="13"/>
    </row>
    <row r="37" spans="1:17">
      <c r="A37" s="37">
        <v>20190711</v>
      </c>
      <c r="B37" s="159" t="s">
        <v>295</v>
      </c>
      <c r="C37" s="40">
        <v>43662</v>
      </c>
      <c r="D37" s="28" t="s">
        <v>107</v>
      </c>
      <c r="E37" s="28" t="s">
        <v>108</v>
      </c>
      <c r="F37" s="29">
        <v>-522.0469292140192</v>
      </c>
      <c r="G37" s="29">
        <v>25.784812429139205</v>
      </c>
      <c r="H37" s="32">
        <v>-536.31574030263459</v>
      </c>
      <c r="K37" s="13"/>
      <c r="N37" s="26"/>
      <c r="O37" s="13"/>
      <c r="P37" s="13"/>
      <c r="Q37" s="13"/>
    </row>
    <row r="38" spans="1:17">
      <c r="A38" s="37">
        <v>20190711</v>
      </c>
      <c r="B38" s="159" t="s">
        <v>295</v>
      </c>
      <c r="C38" s="40">
        <v>43662</v>
      </c>
      <c r="D38" s="28" t="s">
        <v>109</v>
      </c>
      <c r="E38" s="28" t="s">
        <v>110</v>
      </c>
      <c r="F38" s="29">
        <v>-516.55485310316976</v>
      </c>
      <c r="G38" s="29">
        <v>26.841162179335438</v>
      </c>
      <c r="H38" s="32">
        <v>-530.10978015177807</v>
      </c>
      <c r="K38" s="13"/>
      <c r="M38" s="26"/>
      <c r="N38" s="26"/>
      <c r="O38" s="13"/>
      <c r="P38" s="13"/>
      <c r="Q38" s="13"/>
    </row>
    <row r="39" spans="1:17">
      <c r="A39" s="37">
        <v>20190711</v>
      </c>
      <c r="B39" s="159" t="s">
        <v>295</v>
      </c>
      <c r="C39" s="40">
        <v>43662</v>
      </c>
      <c r="D39" s="28" t="s">
        <v>111</v>
      </c>
      <c r="E39" s="28" t="s">
        <v>112</v>
      </c>
      <c r="F39" s="29">
        <v>-522.0996835858947</v>
      </c>
      <c r="G39" s="29">
        <v>38.970778565466034</v>
      </c>
      <c r="H39" s="32">
        <v>-529.02488448814381</v>
      </c>
      <c r="K39" s="13"/>
      <c r="M39" s="26"/>
      <c r="N39" s="26"/>
      <c r="O39" s="13"/>
      <c r="P39" s="13"/>
      <c r="Q39" s="13"/>
    </row>
    <row r="40" spans="1:17">
      <c r="A40" s="37">
        <v>20190711</v>
      </c>
      <c r="B40" s="159" t="s">
        <v>295</v>
      </c>
      <c r="C40" s="40">
        <v>43662</v>
      </c>
      <c r="D40" s="28" t="s">
        <v>113</v>
      </c>
      <c r="E40" s="28" t="s">
        <v>114</v>
      </c>
      <c r="F40" s="29">
        <v>-524.73931161703956</v>
      </c>
      <c r="G40" s="29">
        <v>52.992691526606286</v>
      </c>
      <c r="H40" s="32">
        <v>-524.73931161703956</v>
      </c>
      <c r="K40" s="13"/>
      <c r="M40" s="26"/>
      <c r="N40" s="26"/>
      <c r="O40" s="13"/>
      <c r="P40" s="13"/>
      <c r="Q40" s="13"/>
    </row>
    <row r="41" spans="1:17">
      <c r="A41" s="37">
        <v>20190711</v>
      </c>
      <c r="B41" s="159" t="s">
        <v>295</v>
      </c>
      <c r="C41" s="40">
        <v>43662</v>
      </c>
      <c r="D41" s="28" t="s">
        <v>115</v>
      </c>
      <c r="E41" s="28" t="s">
        <v>116</v>
      </c>
      <c r="F41" s="29">
        <v>-536.14837659288469</v>
      </c>
      <c r="G41" s="29">
        <v>77.642871559747334</v>
      </c>
      <c r="H41" s="32">
        <v>-536.14837659288469</v>
      </c>
      <c r="K41" s="13"/>
      <c r="M41" s="26"/>
      <c r="N41" s="26"/>
      <c r="O41" s="13"/>
      <c r="P41" s="13"/>
      <c r="Q41" s="13"/>
    </row>
    <row r="42" spans="1:17">
      <c r="A42" s="37">
        <v>20190711</v>
      </c>
      <c r="B42" s="159" t="s">
        <v>295</v>
      </c>
      <c r="C42" s="40">
        <v>43662</v>
      </c>
      <c r="D42" s="28" t="s">
        <v>117</v>
      </c>
      <c r="E42" s="28" t="s">
        <v>118</v>
      </c>
      <c r="F42" s="29">
        <v>-531.86162330638194</v>
      </c>
      <c r="G42" s="29">
        <v>62.737483024556774</v>
      </c>
      <c r="H42" s="32">
        <v>-531.86162330638194</v>
      </c>
      <c r="K42" s="13"/>
      <c r="M42" s="26"/>
      <c r="N42" s="26"/>
      <c r="O42" s="13"/>
      <c r="P42" s="13"/>
      <c r="Q42" s="13"/>
    </row>
    <row r="43" spans="1:17">
      <c r="A43" s="21">
        <v>20190711</v>
      </c>
      <c r="B43" s="4" t="s">
        <v>296</v>
      </c>
      <c r="C43" s="39">
        <v>43662</v>
      </c>
      <c r="D43" s="27" t="s">
        <v>119</v>
      </c>
      <c r="E43" s="27" t="s">
        <v>120</v>
      </c>
      <c r="F43" s="35">
        <v>-413.17007564826736</v>
      </c>
      <c r="G43" s="35">
        <v>24.5355518732168</v>
      </c>
      <c r="H43" s="32">
        <v>-428.32188581736335</v>
      </c>
      <c r="K43" s="13"/>
      <c r="M43" s="13"/>
      <c r="N43" s="13"/>
      <c r="O43" s="13"/>
      <c r="P43" s="13"/>
      <c r="Q43" s="13"/>
    </row>
    <row r="44" spans="1:17">
      <c r="A44" s="21">
        <v>20190711</v>
      </c>
      <c r="B44" s="4" t="s">
        <v>296</v>
      </c>
      <c r="C44" s="39">
        <v>43662</v>
      </c>
      <c r="D44" s="27" t="s">
        <v>121</v>
      </c>
      <c r="E44" s="27" t="s">
        <v>122</v>
      </c>
      <c r="F44" s="35">
        <v>-391.9052037486893</v>
      </c>
      <c r="G44" s="35">
        <v>141.82578772286112</v>
      </c>
      <c r="H44" s="32">
        <v>-391.9052037486893</v>
      </c>
      <c r="K44" s="13"/>
      <c r="M44" s="13"/>
      <c r="N44" s="13"/>
      <c r="O44" s="13"/>
      <c r="P44" s="13"/>
      <c r="Q44" s="13"/>
    </row>
    <row r="45" spans="1:17">
      <c r="A45" s="21">
        <v>20190711</v>
      </c>
      <c r="B45" s="4" t="s">
        <v>296</v>
      </c>
      <c r="C45" s="39">
        <v>43662</v>
      </c>
      <c r="D45" s="27" t="s">
        <v>123</v>
      </c>
      <c r="E45" s="27" t="s">
        <v>124</v>
      </c>
      <c r="F45" s="35">
        <v>-389.68349125300648</v>
      </c>
      <c r="G45" s="35">
        <v>163.87912736877516</v>
      </c>
      <c r="H45" s="32">
        <v>-389.68349125300648</v>
      </c>
      <c r="K45" s="14"/>
      <c r="M45" s="13"/>
      <c r="N45" s="13"/>
      <c r="O45" s="13"/>
      <c r="P45" s="13"/>
      <c r="Q45" s="13"/>
    </row>
    <row r="46" spans="1:17">
      <c r="A46" s="21">
        <v>20190711</v>
      </c>
      <c r="B46" s="4" t="s">
        <v>297</v>
      </c>
      <c r="C46" s="39">
        <v>43662</v>
      </c>
      <c r="D46" s="27" t="s">
        <v>125</v>
      </c>
      <c r="E46" s="27" t="s">
        <v>126</v>
      </c>
      <c r="F46" s="35">
        <v>-348.23802511846941</v>
      </c>
      <c r="G46" s="35">
        <v>71.030783798263215</v>
      </c>
      <c r="H46" s="32">
        <v>-348.23802511846941</v>
      </c>
      <c r="K46" s="13"/>
      <c r="M46" s="13"/>
      <c r="N46" s="13"/>
      <c r="O46" s="13"/>
      <c r="P46" s="13"/>
      <c r="Q46" s="13"/>
    </row>
    <row r="47" spans="1:17">
      <c r="A47" s="21">
        <v>20190711</v>
      </c>
      <c r="B47" s="4" t="s">
        <v>297</v>
      </c>
      <c r="C47" s="39">
        <v>43662</v>
      </c>
      <c r="D47" s="27" t="s">
        <v>127</v>
      </c>
      <c r="E47" s="27" t="s">
        <v>128</v>
      </c>
      <c r="F47" s="35">
        <v>-354.7435821740379</v>
      </c>
      <c r="G47" s="35">
        <v>92.271475025852496</v>
      </c>
      <c r="H47" s="32">
        <v>-354.7435821740379</v>
      </c>
      <c r="K47" s="13"/>
      <c r="M47" s="13"/>
      <c r="N47" s="13"/>
      <c r="O47" s="13"/>
      <c r="P47" s="13"/>
      <c r="Q47" s="13"/>
    </row>
    <row r="48" spans="1:17">
      <c r="A48" s="21">
        <v>20190711</v>
      </c>
      <c r="B48" s="4" t="s">
        <v>298</v>
      </c>
      <c r="C48" s="39">
        <v>43662</v>
      </c>
      <c r="D48" s="27" t="s">
        <v>129</v>
      </c>
      <c r="E48" s="27" t="s">
        <v>130</v>
      </c>
      <c r="F48" s="35">
        <v>-251.10094894910392</v>
      </c>
      <c r="G48" s="35">
        <v>72.791677360676786</v>
      </c>
      <c r="H48" s="32">
        <v>-251.10094894910392</v>
      </c>
      <c r="K48" s="13"/>
      <c r="M48" s="13"/>
      <c r="N48" s="13"/>
      <c r="O48" s="13"/>
      <c r="P48" s="13"/>
      <c r="Q48" s="13"/>
    </row>
    <row r="49" spans="1:25">
      <c r="A49" s="21">
        <v>20190711</v>
      </c>
      <c r="B49" s="4" t="s">
        <v>298</v>
      </c>
      <c r="C49" s="39">
        <v>43662</v>
      </c>
      <c r="D49" s="27" t="s">
        <v>131</v>
      </c>
      <c r="E49" s="27" t="s">
        <v>132</v>
      </c>
      <c r="F49" s="35">
        <v>-241.09560538836723</v>
      </c>
      <c r="G49" s="35">
        <v>158.7236559809626</v>
      </c>
      <c r="H49" s="32">
        <v>-241.09560538836723</v>
      </c>
      <c r="K49" s="13"/>
      <c r="M49" s="13"/>
      <c r="N49" s="13"/>
      <c r="O49" s="13"/>
      <c r="P49" s="13"/>
      <c r="Q49" s="13"/>
    </row>
    <row r="50" spans="1:25">
      <c r="A50" s="21">
        <v>20190711</v>
      </c>
      <c r="B50" s="4" t="s">
        <v>298</v>
      </c>
      <c r="C50" s="39">
        <v>43662</v>
      </c>
      <c r="D50" s="27" t="s">
        <v>133</v>
      </c>
      <c r="E50" s="27" t="s">
        <v>134</v>
      </c>
      <c r="F50" s="35">
        <v>-238.25262381511445</v>
      </c>
      <c r="G50" s="35">
        <v>166.90978408482115</v>
      </c>
      <c r="H50" s="32">
        <v>-238.25262381511445</v>
      </c>
      <c r="K50" s="13"/>
      <c r="M50" s="13"/>
      <c r="N50" s="13"/>
      <c r="O50" s="13"/>
      <c r="P50" s="13"/>
      <c r="Q50" s="13"/>
    </row>
    <row r="51" spans="1:25">
      <c r="A51" s="21">
        <v>20181125</v>
      </c>
      <c r="B51" s="4" t="s">
        <v>277</v>
      </c>
      <c r="C51" s="39">
        <v>43662</v>
      </c>
      <c r="D51" s="27" t="s">
        <v>135</v>
      </c>
      <c r="E51" s="27" t="s">
        <v>136</v>
      </c>
      <c r="F51" s="35">
        <v>-526.17866378679946</v>
      </c>
      <c r="G51" s="35">
        <v>54.245679827566882</v>
      </c>
      <c r="H51" s="32">
        <v>-526.17866378679946</v>
      </c>
      <c r="K51" s="13"/>
      <c r="M51" s="13"/>
      <c r="N51" s="13"/>
      <c r="O51" s="13"/>
      <c r="P51" s="13"/>
      <c r="Q51" s="13"/>
    </row>
    <row r="52" spans="1:25">
      <c r="A52" s="21">
        <v>20181122</v>
      </c>
      <c r="B52" s="4" t="s">
        <v>276</v>
      </c>
      <c r="C52" s="39">
        <v>43662</v>
      </c>
      <c r="D52" s="27" t="s">
        <v>137</v>
      </c>
      <c r="E52" s="27" t="s">
        <v>138</v>
      </c>
      <c r="F52" s="24">
        <v>-484.24376488538246</v>
      </c>
      <c r="G52" s="24">
        <v>12.751683839378046</v>
      </c>
      <c r="H52" s="32">
        <v>-511.03187090077495</v>
      </c>
      <c r="K52" s="13"/>
      <c r="M52" s="13"/>
      <c r="N52" s="13"/>
      <c r="O52" s="13"/>
      <c r="P52" s="13"/>
      <c r="Q52" s="13"/>
    </row>
    <row r="53" spans="1:25">
      <c r="A53" s="21">
        <v>20181126</v>
      </c>
      <c r="B53" s="4" t="s">
        <v>279</v>
      </c>
      <c r="C53" s="39">
        <v>43662</v>
      </c>
      <c r="D53" s="27" t="s">
        <v>139</v>
      </c>
      <c r="E53" s="27" t="s">
        <v>140</v>
      </c>
      <c r="F53" s="24">
        <v>-504.82084924411936</v>
      </c>
      <c r="G53" s="24">
        <v>183.80765234292267</v>
      </c>
      <c r="H53" s="32">
        <v>-504.82084924411936</v>
      </c>
      <c r="J53" t="s">
        <v>247</v>
      </c>
    </row>
    <row r="54" spans="1:25">
      <c r="A54" s="41">
        <v>20190821</v>
      </c>
      <c r="B54" s="2" t="s">
        <v>306</v>
      </c>
      <c r="C54" s="39">
        <v>43717</v>
      </c>
      <c r="D54" s="27" t="s">
        <v>345</v>
      </c>
      <c r="E54" s="27" t="s">
        <v>185</v>
      </c>
      <c r="F54" s="24">
        <v>-521.28596747789641</v>
      </c>
      <c r="G54" s="24">
        <v>121.10992587661025</v>
      </c>
      <c r="H54" s="32">
        <v>-521.28596747789641</v>
      </c>
    </row>
    <row r="55" spans="1:25" ht="16" customHeight="1">
      <c r="A55" s="41">
        <v>20190821</v>
      </c>
      <c r="B55" s="2" t="s">
        <v>307</v>
      </c>
      <c r="C55" s="39">
        <v>43717</v>
      </c>
      <c r="D55" s="27" t="s">
        <v>346</v>
      </c>
      <c r="E55" s="27" t="s">
        <v>186</v>
      </c>
      <c r="F55" s="24">
        <v>-520.39985045114565</v>
      </c>
      <c r="G55" s="24">
        <v>107.55632028880288</v>
      </c>
      <c r="H55" s="32">
        <v>-520.39985045114565</v>
      </c>
      <c r="J55" s="325" t="s">
        <v>250</v>
      </c>
      <c r="K55" s="325"/>
      <c r="L55" s="325"/>
      <c r="M55" s="325"/>
      <c r="N55" s="325"/>
      <c r="O55" s="325"/>
      <c r="P55" s="325"/>
      <c r="Q55" s="325"/>
      <c r="R55" s="325"/>
      <c r="S55" s="33"/>
      <c r="T55" s="33"/>
      <c r="U55" s="33"/>
      <c r="V55" s="33"/>
      <c r="W55" s="33"/>
      <c r="X55" s="33"/>
    </row>
    <row r="56" spans="1:25">
      <c r="A56" s="41">
        <v>20190822</v>
      </c>
      <c r="B56" s="18" t="s">
        <v>301</v>
      </c>
      <c r="C56" s="39">
        <v>43717</v>
      </c>
      <c r="D56" s="27" t="s">
        <v>347</v>
      </c>
      <c r="E56" s="27" t="s">
        <v>187</v>
      </c>
      <c r="F56" s="24">
        <v>-510.11462669519358</v>
      </c>
      <c r="G56" s="35">
        <v>222.56447070504748</v>
      </c>
      <c r="H56" s="32">
        <v>-510.11462669519358</v>
      </c>
      <c r="J56" s="325"/>
      <c r="K56" s="325"/>
      <c r="L56" s="325"/>
      <c r="M56" s="325"/>
      <c r="N56" s="325"/>
      <c r="O56" s="325"/>
      <c r="P56" s="325"/>
      <c r="Q56" s="325"/>
      <c r="R56" s="325"/>
      <c r="S56" s="33"/>
      <c r="T56" s="33"/>
      <c r="U56" s="33"/>
      <c r="V56" s="33"/>
      <c r="W56" s="33"/>
      <c r="X56" s="33"/>
    </row>
    <row r="57" spans="1:25">
      <c r="A57" s="41">
        <v>20190822</v>
      </c>
      <c r="B57" s="18" t="s">
        <v>300</v>
      </c>
      <c r="C57" s="39">
        <v>43717</v>
      </c>
      <c r="D57" s="27" t="s">
        <v>348</v>
      </c>
      <c r="E57" s="27" t="s">
        <v>188</v>
      </c>
      <c r="F57" s="24">
        <v>-518.35782274215319</v>
      </c>
      <c r="G57" s="35">
        <v>26.960316581198544</v>
      </c>
      <c r="H57" s="32">
        <v>-531.83399475362341</v>
      </c>
      <c r="J57" s="325"/>
      <c r="K57" s="325"/>
      <c r="L57" s="325"/>
      <c r="M57" s="325"/>
      <c r="N57" s="325"/>
      <c r="O57" s="325"/>
      <c r="P57" s="325"/>
      <c r="Q57" s="325"/>
      <c r="R57" s="325"/>
      <c r="S57" s="300"/>
      <c r="T57" s="300"/>
      <c r="U57" s="300"/>
      <c r="V57" s="300"/>
      <c r="W57" s="300"/>
      <c r="X57" s="300"/>
      <c r="Y57" s="42"/>
    </row>
    <row r="58" spans="1:25">
      <c r="A58" s="41">
        <v>20190822</v>
      </c>
      <c r="B58" s="18" t="s">
        <v>299</v>
      </c>
      <c r="C58" s="39">
        <v>43717</v>
      </c>
      <c r="D58" s="27" t="s">
        <v>349</v>
      </c>
      <c r="E58" s="27" t="s">
        <v>189</v>
      </c>
      <c r="F58" s="24">
        <v>-511.73404502942395</v>
      </c>
      <c r="G58" s="35">
        <v>19.503082304798365</v>
      </c>
      <c r="H58" s="32">
        <v>-530.96726562398078</v>
      </c>
      <c r="M58" s="42"/>
      <c r="N58" s="42"/>
      <c r="O58" s="42"/>
      <c r="P58" s="42"/>
      <c r="Q58" s="42"/>
      <c r="R58" s="42"/>
      <c r="S58" s="42"/>
      <c r="T58" s="42"/>
      <c r="U58" s="42"/>
      <c r="V58" s="42"/>
      <c r="W58" s="42"/>
      <c r="X58" s="42"/>
      <c r="Y58" s="42"/>
    </row>
    <row r="59" spans="1:25">
      <c r="A59" s="41">
        <v>20190911</v>
      </c>
      <c r="B59" s="2" t="s">
        <v>305</v>
      </c>
      <c r="C59" s="39">
        <v>43728</v>
      </c>
      <c r="D59" s="27" t="s">
        <v>350</v>
      </c>
      <c r="E59" s="27" t="s">
        <v>195</v>
      </c>
      <c r="F59" s="24">
        <v>-543.25071906863968</v>
      </c>
      <c r="G59" s="35">
        <v>42.863744393396338</v>
      </c>
      <c r="H59" s="32">
        <v>-548.48301057302729</v>
      </c>
      <c r="M59" s="42"/>
      <c r="N59" s="42"/>
      <c r="O59" s="42"/>
      <c r="P59" s="42"/>
      <c r="Q59" s="42"/>
      <c r="R59" s="42"/>
      <c r="S59" s="42"/>
      <c r="T59" s="42"/>
      <c r="U59" s="42"/>
      <c r="V59" s="42"/>
      <c r="W59" s="42"/>
      <c r="X59" s="42"/>
      <c r="Y59" s="42"/>
    </row>
    <row r="60" spans="1:25">
      <c r="A60" s="41">
        <v>20190911</v>
      </c>
      <c r="B60" s="2" t="s">
        <v>305</v>
      </c>
      <c r="C60" s="39">
        <v>43728</v>
      </c>
      <c r="D60" s="27" t="s">
        <v>351</v>
      </c>
      <c r="E60" s="27" t="s">
        <v>196</v>
      </c>
      <c r="F60" s="24">
        <v>-522.6304939376389</v>
      </c>
      <c r="G60" s="35">
        <v>8.7792856261460734</v>
      </c>
      <c r="H60" s="32">
        <v>-556.05531011626636</v>
      </c>
      <c r="M60" s="42"/>
      <c r="N60" s="42"/>
      <c r="O60" s="42"/>
      <c r="P60" s="42"/>
      <c r="Q60" s="42"/>
      <c r="R60" s="42"/>
      <c r="S60" s="42"/>
      <c r="T60" s="42"/>
      <c r="U60" s="42"/>
      <c r="V60" s="42"/>
      <c r="W60" s="42"/>
      <c r="X60" s="42"/>
      <c r="Y60" s="42"/>
    </row>
    <row r="61" spans="1:25">
      <c r="A61" s="41">
        <v>20190911</v>
      </c>
      <c r="B61" s="2" t="s">
        <v>302</v>
      </c>
      <c r="C61" s="39">
        <v>43728</v>
      </c>
      <c r="D61" s="27" t="s">
        <v>352</v>
      </c>
      <c r="E61" s="27" t="s">
        <v>197</v>
      </c>
      <c r="F61" s="24">
        <v>-543.81726203558071</v>
      </c>
      <c r="G61" s="35">
        <v>113.12750657870194</v>
      </c>
      <c r="H61" s="32">
        <v>-543.81726203558071</v>
      </c>
      <c r="M61" s="42"/>
      <c r="N61" s="42"/>
      <c r="O61" s="42"/>
      <c r="P61" s="42"/>
      <c r="Q61" s="42"/>
      <c r="R61" s="42"/>
      <c r="S61" s="42"/>
      <c r="T61" s="42"/>
      <c r="U61" s="42"/>
      <c r="V61" s="42"/>
      <c r="W61" s="42"/>
      <c r="X61" s="42"/>
      <c r="Y61" s="42"/>
    </row>
    <row r="62" spans="1:25">
      <c r="A62" s="41">
        <v>20190911</v>
      </c>
      <c r="B62" s="2" t="s">
        <v>303</v>
      </c>
      <c r="C62" s="39">
        <v>43728</v>
      </c>
      <c r="D62" s="27" t="s">
        <v>353</v>
      </c>
      <c r="E62" s="27" t="s">
        <v>198</v>
      </c>
      <c r="F62" s="24">
        <v>-573.37114756070548</v>
      </c>
      <c r="G62" s="35">
        <v>58.604556450571494</v>
      </c>
      <c r="H62" s="32">
        <v>-573.37114756070548</v>
      </c>
      <c r="M62" s="42"/>
      <c r="N62" s="42"/>
      <c r="O62" s="42"/>
      <c r="P62" s="42"/>
      <c r="Q62" s="42"/>
      <c r="R62" s="42"/>
      <c r="S62" s="42"/>
      <c r="T62" s="42"/>
      <c r="U62" s="42"/>
      <c r="V62" s="42"/>
      <c r="W62" s="42"/>
      <c r="X62" s="42"/>
      <c r="Y62" s="42"/>
    </row>
    <row r="63" spans="1:25">
      <c r="A63" s="41">
        <v>20190911</v>
      </c>
      <c r="B63" s="2" t="s">
        <v>303</v>
      </c>
      <c r="C63" s="39">
        <v>43728</v>
      </c>
      <c r="D63" s="27" t="s">
        <v>354</v>
      </c>
      <c r="E63" s="27" t="s">
        <v>199</v>
      </c>
      <c r="F63" s="24">
        <v>-542.87590623446033</v>
      </c>
      <c r="G63" s="24">
        <v>95.82440418626409</v>
      </c>
      <c r="H63" s="32">
        <v>-542.87590623446033</v>
      </c>
      <c r="M63" s="42"/>
      <c r="N63" s="42"/>
      <c r="O63" s="42"/>
      <c r="P63" s="42"/>
      <c r="Q63" s="42"/>
      <c r="R63" s="42"/>
      <c r="S63" s="42"/>
      <c r="T63" s="42"/>
      <c r="U63" s="42"/>
      <c r="V63" s="42"/>
      <c r="W63" s="42"/>
      <c r="X63" s="42"/>
      <c r="Y63" s="42"/>
    </row>
    <row r="64" spans="1:25">
      <c r="A64" s="41">
        <v>20190911</v>
      </c>
      <c r="B64" s="2" t="s">
        <v>304</v>
      </c>
      <c r="C64" s="39">
        <v>43728</v>
      </c>
      <c r="D64" s="27" t="s">
        <v>355</v>
      </c>
      <c r="E64" s="27" t="s">
        <v>200</v>
      </c>
      <c r="F64" s="24">
        <v>-577.35174242606058</v>
      </c>
      <c r="G64" s="24">
        <v>73.902719579422225</v>
      </c>
      <c r="H64" s="32">
        <v>-577.35174242606058</v>
      </c>
      <c r="M64" s="42"/>
      <c r="N64" s="42"/>
      <c r="O64" s="42"/>
      <c r="P64" s="42"/>
      <c r="Q64" s="42"/>
      <c r="R64" s="42"/>
      <c r="S64" s="42"/>
      <c r="T64" s="42"/>
      <c r="U64" s="42"/>
      <c r="V64" s="42"/>
      <c r="W64" s="42"/>
      <c r="X64" s="42"/>
      <c r="Y64" s="42"/>
    </row>
    <row r="65" spans="1:25">
      <c r="A65" s="41">
        <v>20190911</v>
      </c>
      <c r="B65" s="2" t="s">
        <v>304</v>
      </c>
      <c r="C65" s="39">
        <v>43728</v>
      </c>
      <c r="D65" s="27" t="s">
        <v>356</v>
      </c>
      <c r="E65" s="27" t="s">
        <v>201</v>
      </c>
      <c r="F65" s="24">
        <v>-540.90359061067022</v>
      </c>
      <c r="G65" s="24">
        <v>92.976908971426781</v>
      </c>
      <c r="H65" s="32">
        <v>-540.90359061067022</v>
      </c>
      <c r="M65" s="42"/>
      <c r="N65" s="42"/>
      <c r="O65" s="42"/>
      <c r="P65" s="42"/>
      <c r="Q65" s="42"/>
      <c r="R65" s="42"/>
      <c r="S65" s="42"/>
      <c r="T65" s="42"/>
      <c r="U65" s="42"/>
      <c r="V65" s="42"/>
      <c r="W65" s="42"/>
      <c r="X65" s="42"/>
      <c r="Y65" s="42"/>
    </row>
    <row r="66" spans="1:25">
      <c r="A66" s="41">
        <v>20190911</v>
      </c>
      <c r="B66" s="2" t="s">
        <v>302</v>
      </c>
      <c r="C66" s="39">
        <v>43728</v>
      </c>
      <c r="D66" s="27" t="s">
        <v>357</v>
      </c>
      <c r="E66" s="27" t="s">
        <v>202</v>
      </c>
      <c r="F66" s="24">
        <v>-576.97719679323768</v>
      </c>
      <c r="G66" s="24">
        <v>83.479362820075011</v>
      </c>
      <c r="H66" s="32">
        <v>-576.97719679323768</v>
      </c>
      <c r="M66" s="42"/>
      <c r="N66" s="42"/>
      <c r="O66" s="42"/>
      <c r="P66" s="42"/>
      <c r="Q66" s="42"/>
      <c r="R66" s="42"/>
      <c r="S66" s="42"/>
      <c r="T66" s="42"/>
      <c r="U66" s="42"/>
      <c r="V66" s="42"/>
      <c r="W66" s="42"/>
      <c r="X66" s="42"/>
      <c r="Y66" s="42"/>
    </row>
    <row r="67" spans="1:25">
      <c r="M67" s="42"/>
      <c r="N67" s="42"/>
      <c r="O67" s="42"/>
      <c r="P67" s="42"/>
      <c r="Q67" s="42"/>
      <c r="R67" s="42"/>
      <c r="S67" s="42"/>
      <c r="T67" s="42"/>
      <c r="U67" s="42"/>
      <c r="V67" s="42"/>
      <c r="W67" s="42"/>
      <c r="X67" s="42"/>
      <c r="Y67" s="42"/>
    </row>
    <row r="68" spans="1:25">
      <c r="M68" s="42"/>
      <c r="N68" s="42"/>
      <c r="O68" s="42"/>
      <c r="P68" s="42"/>
      <c r="Q68" s="42"/>
      <c r="R68" s="42"/>
      <c r="S68" s="42"/>
      <c r="T68" s="42"/>
      <c r="U68" s="42"/>
      <c r="V68" s="42"/>
      <c r="W68" s="42"/>
      <c r="X68" s="42"/>
      <c r="Y68" s="42"/>
    </row>
    <row r="69" spans="1:25">
      <c r="A69" s="42"/>
      <c r="B69" s="42"/>
      <c r="C69" s="42"/>
      <c r="M69" s="42"/>
      <c r="N69" s="42"/>
      <c r="O69" s="42"/>
      <c r="P69" s="42"/>
      <c r="Q69" s="42"/>
      <c r="R69" s="42"/>
      <c r="S69" s="42"/>
      <c r="T69" s="42"/>
      <c r="U69" s="42"/>
      <c r="V69" s="42"/>
      <c r="W69" s="42"/>
      <c r="X69" s="42"/>
      <c r="Y69" s="42"/>
    </row>
    <row r="70" spans="1:25">
      <c r="A70" s="106" t="s">
        <v>403</v>
      </c>
      <c r="B70" s="14"/>
      <c r="C70" s="15"/>
      <c r="D70" s="97"/>
      <c r="E70" s="12"/>
      <c r="F70" s="13"/>
      <c r="M70" s="42"/>
      <c r="N70" s="42"/>
      <c r="O70" s="42"/>
      <c r="P70" s="42"/>
      <c r="Q70" s="42"/>
      <c r="R70" s="42"/>
      <c r="S70" s="42"/>
      <c r="T70" s="42"/>
      <c r="U70" s="42"/>
      <c r="V70" s="42"/>
      <c r="W70" s="42"/>
      <c r="X70" s="42"/>
      <c r="Y70" s="42"/>
    </row>
    <row r="71" spans="1:25">
      <c r="F71" s="42"/>
      <c r="G71" s="42"/>
      <c r="H71" s="42"/>
      <c r="I71" s="42"/>
      <c r="M71" s="42"/>
      <c r="N71" s="42"/>
      <c r="O71" s="42"/>
      <c r="P71" s="42"/>
      <c r="Q71" s="42"/>
      <c r="R71" s="42"/>
      <c r="S71" s="42"/>
      <c r="T71" s="42"/>
      <c r="U71" s="42"/>
      <c r="V71" s="42"/>
      <c r="W71" s="42"/>
      <c r="X71" s="42"/>
      <c r="Y71" s="42"/>
    </row>
    <row r="72" spans="1:25">
      <c r="A72" s="147" t="s">
        <v>273</v>
      </c>
      <c r="B72" s="302" t="s">
        <v>318</v>
      </c>
      <c r="C72" s="326" t="s">
        <v>317</v>
      </c>
      <c r="D72" s="327"/>
      <c r="E72" s="327"/>
      <c r="F72" s="327"/>
      <c r="G72" s="327"/>
      <c r="H72" s="327"/>
      <c r="I72" s="327"/>
      <c r="J72" s="327"/>
      <c r="K72" s="327"/>
      <c r="L72" s="327"/>
      <c r="M72" s="328"/>
      <c r="P72" s="42"/>
      <c r="Q72" s="42"/>
      <c r="R72" s="42"/>
      <c r="S72" s="42"/>
      <c r="T72" s="42"/>
      <c r="U72" s="42"/>
      <c r="V72" s="42"/>
      <c r="W72" s="42"/>
      <c r="X72" s="42"/>
      <c r="Y72" s="42"/>
    </row>
    <row r="73" spans="1:25">
      <c r="A73" s="2" t="s">
        <v>274</v>
      </c>
      <c r="B73" s="32"/>
      <c r="C73" s="25" t="s">
        <v>272</v>
      </c>
      <c r="D73" s="46"/>
      <c r="E73" s="46"/>
      <c r="F73" s="42"/>
      <c r="G73" s="14"/>
      <c r="H73" s="14"/>
      <c r="I73" s="14"/>
      <c r="J73" s="42"/>
      <c r="K73" s="42"/>
      <c r="L73" s="42"/>
      <c r="M73" s="42"/>
      <c r="P73" s="42"/>
      <c r="Q73" s="42"/>
      <c r="R73" s="42"/>
      <c r="S73" s="42"/>
      <c r="T73" s="42"/>
      <c r="U73" s="42"/>
      <c r="V73" s="42"/>
      <c r="W73" s="42"/>
      <c r="X73" s="42"/>
      <c r="Y73" s="42"/>
    </row>
    <row r="74" spans="1:25">
      <c r="A74" s="2" t="s">
        <v>275</v>
      </c>
      <c r="B74" s="32">
        <f t="shared" ref="B74:B86" si="0">AVERAGE(C74:E74)</f>
        <v>-556.49250195458296</v>
      </c>
      <c r="C74" s="36">
        <v>-556.49250195458296</v>
      </c>
      <c r="D74" s="46"/>
      <c r="E74" s="46"/>
      <c r="F74" s="42"/>
      <c r="G74" s="14"/>
      <c r="H74" s="14"/>
      <c r="I74" s="14"/>
      <c r="J74" s="42"/>
      <c r="K74" s="42"/>
      <c r="L74" s="42"/>
      <c r="M74" s="42"/>
      <c r="P74" s="42"/>
      <c r="Q74" s="42"/>
      <c r="R74" s="42"/>
      <c r="S74" s="42"/>
      <c r="T74" s="42"/>
      <c r="U74" s="42"/>
      <c r="V74" s="42"/>
      <c r="W74" s="42"/>
      <c r="X74" s="42"/>
      <c r="Y74" s="42"/>
    </row>
    <row r="75" spans="1:25">
      <c r="A75" s="2" t="s">
        <v>276</v>
      </c>
      <c r="B75" s="32">
        <f t="shared" si="0"/>
        <v>-472.47951927878978</v>
      </c>
      <c r="C75" s="36">
        <v>-433.92716765680456</v>
      </c>
      <c r="D75" s="36">
        <v>-511.03187090077495</v>
      </c>
      <c r="E75" s="46"/>
      <c r="F75" s="42"/>
      <c r="G75" s="14"/>
      <c r="H75" s="14"/>
      <c r="I75" s="14"/>
      <c r="J75" s="42"/>
      <c r="K75" s="42"/>
      <c r="L75" s="42"/>
      <c r="M75" s="42"/>
      <c r="P75" s="42"/>
      <c r="Q75" s="42"/>
      <c r="R75" s="42"/>
      <c r="S75" s="42"/>
      <c r="T75" s="42"/>
      <c r="U75" s="42"/>
      <c r="V75" s="42"/>
      <c r="W75" s="42"/>
      <c r="X75" s="42"/>
      <c r="Y75" s="42"/>
    </row>
    <row r="76" spans="1:25">
      <c r="A76" s="2" t="s">
        <v>277</v>
      </c>
      <c r="B76" s="32">
        <f t="shared" si="0"/>
        <v>-515.83743308912153</v>
      </c>
      <c r="C76" s="36">
        <v>-505.49620239144366</v>
      </c>
      <c r="D76" s="36">
        <v>-526.17866378679946</v>
      </c>
      <c r="E76" s="46"/>
      <c r="F76" s="14"/>
      <c r="G76" s="14"/>
      <c r="H76" s="14"/>
      <c r="I76" s="42"/>
      <c r="J76" s="42"/>
      <c r="K76" s="301"/>
      <c r="L76" s="301"/>
      <c r="M76" s="301"/>
      <c r="P76" s="301"/>
      <c r="Q76" s="301"/>
      <c r="R76" s="301"/>
      <c r="S76" s="301"/>
      <c r="T76" s="42"/>
      <c r="U76" s="42"/>
      <c r="V76" s="42"/>
      <c r="W76" s="42"/>
      <c r="X76" s="42"/>
      <c r="Y76" s="42"/>
    </row>
    <row r="77" spans="1:25">
      <c r="A77" s="5" t="s">
        <v>278</v>
      </c>
      <c r="B77" s="32">
        <f t="shared" si="0"/>
        <v>-502.0427905462596</v>
      </c>
      <c r="C77" s="36">
        <v>-502.0427905462596</v>
      </c>
      <c r="D77" s="46"/>
      <c r="E77" s="46"/>
      <c r="F77" s="47"/>
      <c r="G77" s="48"/>
      <c r="H77" s="14"/>
      <c r="I77" s="42"/>
      <c r="J77" s="42"/>
      <c r="K77" s="301"/>
      <c r="L77" s="301"/>
      <c r="M77" s="301"/>
      <c r="P77" s="301"/>
      <c r="Q77" s="301"/>
      <c r="R77" s="301"/>
      <c r="S77" s="301"/>
      <c r="T77" s="42"/>
      <c r="U77" s="42"/>
      <c r="V77" s="42"/>
      <c r="W77" s="42"/>
      <c r="X77" s="42"/>
      <c r="Y77" s="42"/>
    </row>
    <row r="78" spans="1:25">
      <c r="A78" s="5" t="s">
        <v>279</v>
      </c>
      <c r="B78" s="32">
        <f t="shared" si="0"/>
        <v>-518.3410128583929</v>
      </c>
      <c r="C78" s="36">
        <v>-515.54137434778306</v>
      </c>
      <c r="D78" s="36">
        <v>-534.66081498327651</v>
      </c>
      <c r="E78" s="36">
        <v>-504.82084924411936</v>
      </c>
      <c r="F78" s="49"/>
      <c r="G78" s="14"/>
      <c r="H78" s="14"/>
      <c r="I78" s="42"/>
      <c r="J78" s="42"/>
      <c r="K78" s="301"/>
      <c r="L78" s="301"/>
      <c r="M78" s="301"/>
      <c r="P78" s="301"/>
      <c r="Q78" s="301"/>
      <c r="R78" s="301"/>
      <c r="S78" s="301"/>
      <c r="T78" s="42"/>
      <c r="U78" s="42"/>
      <c r="V78" s="42"/>
      <c r="W78" s="42"/>
      <c r="X78" s="42"/>
      <c r="Y78" s="42"/>
    </row>
    <row r="79" spans="1:25">
      <c r="A79" s="2" t="s">
        <v>280</v>
      </c>
      <c r="B79" s="32">
        <f t="shared" si="0"/>
        <v>-543.86967134124984</v>
      </c>
      <c r="C79" s="36">
        <v>-543.86967134124984</v>
      </c>
      <c r="D79" s="46"/>
      <c r="E79" s="46"/>
      <c r="F79" s="49"/>
      <c r="G79" s="14"/>
      <c r="H79" s="14"/>
      <c r="I79" s="42"/>
      <c r="J79" s="42"/>
      <c r="K79" s="42"/>
      <c r="L79" s="42"/>
      <c r="M79" s="42"/>
      <c r="P79" s="42"/>
      <c r="Q79" s="42"/>
      <c r="R79" s="42"/>
      <c r="S79" s="42"/>
      <c r="T79" s="42"/>
      <c r="U79" s="42"/>
      <c r="V79" s="42"/>
      <c r="W79" s="42"/>
      <c r="X79" s="42"/>
      <c r="Y79" s="42"/>
    </row>
    <row r="80" spans="1:25">
      <c r="A80" s="2" t="s">
        <v>281</v>
      </c>
      <c r="B80" s="32">
        <f t="shared" si="0"/>
        <v>-542.14058671728822</v>
      </c>
      <c r="C80" s="36">
        <v>-542.14058671728822</v>
      </c>
      <c r="D80" s="46"/>
      <c r="E80" s="46"/>
      <c r="F80" s="49"/>
      <c r="G80" s="14"/>
      <c r="H80" s="14"/>
      <c r="I80" s="42"/>
      <c r="J80" s="42"/>
      <c r="K80" s="42"/>
      <c r="L80" s="42"/>
      <c r="M80" s="42"/>
      <c r="P80" s="42"/>
      <c r="Q80" s="42"/>
      <c r="R80" s="42"/>
      <c r="S80" s="42"/>
      <c r="T80" s="42"/>
      <c r="U80" s="42"/>
      <c r="V80" s="42"/>
      <c r="W80" s="42"/>
      <c r="X80" s="42"/>
      <c r="Y80" s="42"/>
    </row>
    <row r="81" spans="1:25">
      <c r="A81" s="2" t="s">
        <v>282</v>
      </c>
      <c r="B81" s="32">
        <f t="shared" si="0"/>
        <v>-547.56565239387805</v>
      </c>
      <c r="C81" s="36">
        <v>-547.56565239387805</v>
      </c>
      <c r="D81" s="46"/>
      <c r="E81" s="46"/>
      <c r="F81" s="49"/>
      <c r="G81" s="14"/>
      <c r="H81" s="14"/>
      <c r="I81" s="42"/>
      <c r="J81" s="42"/>
      <c r="K81" s="42"/>
      <c r="L81" s="42"/>
      <c r="M81" s="42"/>
      <c r="P81" s="42"/>
      <c r="Q81" s="42"/>
      <c r="R81" s="42"/>
      <c r="S81" s="42"/>
      <c r="T81" s="42"/>
      <c r="U81" s="42"/>
      <c r="V81" s="42"/>
      <c r="W81" s="42"/>
      <c r="X81" s="42"/>
      <c r="Y81" s="42"/>
    </row>
    <row r="82" spans="1:25">
      <c r="A82" s="2" t="s">
        <v>283</v>
      </c>
      <c r="B82" s="32">
        <f t="shared" si="0"/>
        <v>-553.35423237373777</v>
      </c>
      <c r="C82" s="36">
        <v>-553.35423237373777</v>
      </c>
      <c r="D82" s="46"/>
      <c r="E82" s="46"/>
      <c r="F82" s="49"/>
      <c r="G82" s="14"/>
      <c r="H82" s="14"/>
      <c r="I82" s="42"/>
      <c r="J82" s="42"/>
      <c r="K82" s="42"/>
      <c r="L82" s="42"/>
      <c r="M82" s="42"/>
      <c r="P82" s="42"/>
      <c r="Q82" s="42"/>
      <c r="R82" s="42"/>
      <c r="S82" s="42"/>
      <c r="T82" s="42"/>
      <c r="U82" s="42"/>
      <c r="V82" s="42"/>
      <c r="W82" s="42"/>
      <c r="X82" s="42"/>
      <c r="Y82" s="42"/>
    </row>
    <row r="83" spans="1:25">
      <c r="A83" s="2" t="s">
        <v>284</v>
      </c>
      <c r="B83" s="32">
        <f t="shared" si="0"/>
        <v>-549.62662761906245</v>
      </c>
      <c r="C83" s="36">
        <v>-549.62662761906245</v>
      </c>
      <c r="D83" s="46"/>
      <c r="E83" s="46"/>
      <c r="F83" s="49"/>
      <c r="G83" s="14"/>
      <c r="H83" s="14"/>
      <c r="I83" s="42"/>
      <c r="J83" s="42"/>
      <c r="K83" s="42"/>
      <c r="L83" s="42"/>
      <c r="M83" s="42"/>
      <c r="P83" s="42"/>
      <c r="Q83" s="42"/>
      <c r="R83" s="42"/>
      <c r="S83" s="42"/>
      <c r="T83" s="42"/>
      <c r="U83" s="42"/>
      <c r="V83" s="42"/>
      <c r="W83" s="42"/>
      <c r="X83" s="42"/>
      <c r="Y83" s="42"/>
    </row>
    <row r="84" spans="1:25">
      <c r="A84" s="2" t="s">
        <v>285</v>
      </c>
      <c r="B84" s="32">
        <f t="shared" si="0"/>
        <v>-555.01729792845481</v>
      </c>
      <c r="C84" s="36">
        <v>-555.01729792845481</v>
      </c>
      <c r="D84" s="46"/>
      <c r="E84" s="46"/>
      <c r="F84" s="49"/>
      <c r="G84" s="14"/>
      <c r="H84" s="14"/>
      <c r="I84" s="42"/>
      <c r="J84" s="42"/>
      <c r="K84" s="42"/>
      <c r="L84" s="42"/>
      <c r="M84" s="42"/>
    </row>
    <row r="85" spans="1:25">
      <c r="A85" s="2" t="s">
        <v>286</v>
      </c>
      <c r="B85" s="32">
        <f t="shared" si="0"/>
        <v>-554.44985175883733</v>
      </c>
      <c r="C85" s="36">
        <v>-554.44985175883733</v>
      </c>
      <c r="D85" s="46"/>
      <c r="E85" s="46"/>
      <c r="F85" s="49"/>
      <c r="G85" s="14"/>
      <c r="H85" s="14"/>
      <c r="I85" s="42"/>
      <c r="J85" s="42"/>
      <c r="K85" s="42"/>
      <c r="L85" s="42"/>
      <c r="M85" s="42"/>
    </row>
    <row r="86" spans="1:25">
      <c r="A86" s="2" t="s">
        <v>287</v>
      </c>
      <c r="B86" s="32">
        <f t="shared" si="0"/>
        <v>-555.09483820063258</v>
      </c>
      <c r="C86" s="36">
        <v>-555.09483820063258</v>
      </c>
      <c r="D86" s="46"/>
      <c r="E86" s="46"/>
      <c r="F86" s="49"/>
      <c r="G86" s="14"/>
      <c r="H86" s="14"/>
      <c r="I86" s="42"/>
      <c r="J86" s="42"/>
      <c r="K86" s="42"/>
      <c r="L86" s="42"/>
      <c r="M86" s="42"/>
    </row>
    <row r="87" spans="1:25">
      <c r="A87" s="2" t="s">
        <v>288</v>
      </c>
      <c r="B87" s="32"/>
      <c r="C87" s="25" t="s">
        <v>272</v>
      </c>
      <c r="D87" s="46"/>
      <c r="E87" s="46"/>
      <c r="F87" s="49"/>
      <c r="G87" s="14"/>
      <c r="H87" s="14"/>
      <c r="I87" s="42"/>
      <c r="J87" s="42"/>
      <c r="K87" s="42"/>
      <c r="L87" s="42"/>
      <c r="M87" s="42"/>
    </row>
    <row r="88" spans="1:25">
      <c r="A88" s="2" t="s">
        <v>289</v>
      </c>
      <c r="B88" s="32">
        <f t="shared" ref="B88:B93" si="1">AVERAGE(C88:E88)</f>
        <v>-534.77482089117768</v>
      </c>
      <c r="C88" s="36">
        <v>-534.77482089117768</v>
      </c>
      <c r="D88" s="46"/>
      <c r="E88" s="46"/>
      <c r="F88" s="49"/>
      <c r="G88" s="14"/>
      <c r="H88" s="14"/>
      <c r="I88" s="42"/>
      <c r="J88" s="42"/>
      <c r="K88" s="42"/>
      <c r="L88" s="42"/>
      <c r="M88" s="42"/>
    </row>
    <row r="89" spans="1:25">
      <c r="A89" s="2" t="s">
        <v>290</v>
      </c>
      <c r="B89" s="32">
        <f t="shared" si="1"/>
        <v>-539.60309177690726</v>
      </c>
      <c r="C89" s="36">
        <v>-539.60309177690726</v>
      </c>
      <c r="D89" s="46"/>
      <c r="E89" s="46"/>
      <c r="F89" s="49"/>
      <c r="G89" s="14"/>
      <c r="H89" s="14"/>
      <c r="I89" s="42"/>
      <c r="J89" s="42"/>
      <c r="K89" s="42"/>
      <c r="L89" s="42"/>
      <c r="M89" s="42"/>
    </row>
    <row r="90" spans="1:25">
      <c r="A90" s="2" t="s">
        <v>291</v>
      </c>
      <c r="B90" s="32">
        <f t="shared" si="1"/>
        <v>-525.31493963745947</v>
      </c>
      <c r="C90" s="36">
        <v>-525.31493963745947</v>
      </c>
      <c r="D90" s="46"/>
      <c r="E90" s="46"/>
      <c r="F90" s="49"/>
      <c r="G90" s="14"/>
      <c r="H90" s="14"/>
      <c r="I90" s="42"/>
      <c r="J90" s="42"/>
      <c r="K90" s="42"/>
      <c r="L90" s="42"/>
      <c r="M90" s="42"/>
    </row>
    <row r="91" spans="1:25">
      <c r="A91" s="2" t="s">
        <v>292</v>
      </c>
      <c r="B91" s="32">
        <f t="shared" si="1"/>
        <v>-537.20666722462477</v>
      </c>
      <c r="C91" s="36">
        <v>-537.20666722462477</v>
      </c>
      <c r="D91" s="46"/>
      <c r="E91" s="46"/>
      <c r="F91" s="49"/>
      <c r="G91" s="14"/>
      <c r="H91" s="14"/>
      <c r="I91" s="42"/>
      <c r="J91" s="42"/>
      <c r="K91" s="42"/>
      <c r="L91" s="42"/>
      <c r="M91" s="42"/>
    </row>
    <row r="92" spans="1:25">
      <c r="A92" s="2" t="s">
        <v>293</v>
      </c>
      <c r="B92" s="32">
        <f t="shared" si="1"/>
        <v>-542.94967791047577</v>
      </c>
      <c r="C92" s="36">
        <v>-542.94967791047577</v>
      </c>
      <c r="D92" s="46"/>
      <c r="E92" s="46"/>
      <c r="F92" s="49"/>
      <c r="G92" s="14"/>
      <c r="H92" s="14"/>
      <c r="I92" s="42"/>
      <c r="J92" s="42"/>
      <c r="K92" s="42"/>
      <c r="L92" s="42"/>
      <c r="M92" s="42"/>
    </row>
    <row r="93" spans="1:25">
      <c r="A93" s="2" t="s">
        <v>294</v>
      </c>
      <c r="B93" s="32">
        <f t="shared" si="1"/>
        <v>-448.45131730015157</v>
      </c>
      <c r="C93" s="36">
        <v>-448.45131730015157</v>
      </c>
      <c r="D93" s="46"/>
      <c r="E93" s="46"/>
      <c r="F93" s="49"/>
      <c r="G93" s="14"/>
      <c r="H93" s="14"/>
      <c r="I93" s="42"/>
      <c r="J93" s="42"/>
      <c r="K93" s="42"/>
      <c r="L93" s="42"/>
      <c r="M93" s="42"/>
    </row>
    <row r="94" spans="1:25">
      <c r="A94" s="2" t="s">
        <v>295</v>
      </c>
      <c r="B94" s="32">
        <f>AVERAGE(C94:M94)</f>
        <v>-531.38182939596436</v>
      </c>
      <c r="C94" s="36">
        <v>-528.4619745041731</v>
      </c>
      <c r="D94" s="36">
        <v>-530.21828964721453</v>
      </c>
      <c r="E94" s="36">
        <v>-529.75792136725852</v>
      </c>
      <c r="F94" s="36">
        <v>-535.29103376978946</v>
      </c>
      <c r="G94" s="36">
        <v>-533.27118760830876</v>
      </c>
      <c r="H94" s="36">
        <v>-536.31574030263459</v>
      </c>
      <c r="I94" s="36">
        <v>-530.10978015177807</v>
      </c>
      <c r="J94" s="36">
        <v>-529.02488448814381</v>
      </c>
      <c r="K94" s="36">
        <v>-524.73931161703956</v>
      </c>
      <c r="L94" s="36">
        <v>-536.14837659288469</v>
      </c>
      <c r="M94" s="36">
        <v>-531.86162330638194</v>
      </c>
    </row>
    <row r="95" spans="1:25">
      <c r="A95" s="2" t="s">
        <v>296</v>
      </c>
      <c r="B95" s="32">
        <f t="shared" ref="B95:B100" si="2">AVERAGE(C95:E95)</f>
        <v>-403.30352693968638</v>
      </c>
      <c r="C95" s="36">
        <v>-428.32188581736335</v>
      </c>
      <c r="D95" s="36">
        <v>-391.9052037486893</v>
      </c>
      <c r="E95" s="36">
        <v>-389.68349125300648</v>
      </c>
      <c r="F95" s="49"/>
      <c r="G95" s="42"/>
      <c r="H95" s="42"/>
      <c r="I95" s="42"/>
      <c r="J95" s="42"/>
      <c r="K95" s="42"/>
      <c r="L95" s="42"/>
      <c r="M95" s="42"/>
    </row>
    <row r="96" spans="1:25">
      <c r="A96" s="2" t="s">
        <v>297</v>
      </c>
      <c r="B96" s="32">
        <f t="shared" si="2"/>
        <v>-351.49080364625365</v>
      </c>
      <c r="C96" s="36">
        <v>-348.23802511846941</v>
      </c>
      <c r="D96" s="36">
        <v>-354.7435821740379</v>
      </c>
      <c r="E96" s="46"/>
      <c r="F96" s="49"/>
      <c r="G96" s="42"/>
      <c r="H96" s="42"/>
      <c r="I96" s="42"/>
      <c r="J96" s="42"/>
      <c r="K96" s="42"/>
      <c r="L96" s="42"/>
      <c r="M96" s="42"/>
    </row>
    <row r="97" spans="1:15">
      <c r="A97" s="2" t="s">
        <v>298</v>
      </c>
      <c r="B97" s="32">
        <f t="shared" si="2"/>
        <v>-243.48305938419523</v>
      </c>
      <c r="C97" s="36">
        <v>-251.10094894910392</v>
      </c>
      <c r="D97" s="36">
        <v>-241.09560538836723</v>
      </c>
      <c r="E97" s="36">
        <v>-238.25262381511445</v>
      </c>
      <c r="F97" s="49"/>
      <c r="G97" s="42"/>
      <c r="H97" s="42"/>
      <c r="I97" s="42"/>
      <c r="J97" s="42"/>
      <c r="K97" s="42"/>
      <c r="L97" s="42"/>
      <c r="M97" s="42"/>
    </row>
    <row r="98" spans="1:15">
      <c r="A98" s="2" t="s">
        <v>299</v>
      </c>
      <c r="B98" s="32">
        <f t="shared" si="2"/>
        <v>-530.96726562398078</v>
      </c>
      <c r="C98" s="36">
        <v>-530.96726562398078</v>
      </c>
      <c r="D98" s="46"/>
      <c r="E98" s="46"/>
      <c r="F98" s="49"/>
      <c r="G98" s="14"/>
      <c r="H98" s="42"/>
      <c r="I98" s="42"/>
      <c r="J98" s="42"/>
      <c r="K98" s="42"/>
      <c r="L98" s="42"/>
      <c r="M98" s="42"/>
    </row>
    <row r="99" spans="1:15">
      <c r="A99" s="2" t="s">
        <v>300</v>
      </c>
      <c r="B99" s="32">
        <f t="shared" si="2"/>
        <v>-531.83399475362341</v>
      </c>
      <c r="C99" s="36">
        <v>-531.83399475362341</v>
      </c>
      <c r="D99" s="42"/>
      <c r="E99" s="46"/>
      <c r="F99" s="46"/>
      <c r="G99" s="49"/>
      <c r="H99" s="14"/>
      <c r="I99" s="42"/>
      <c r="J99" s="42"/>
      <c r="K99" s="42"/>
      <c r="L99" s="42"/>
      <c r="M99" s="42"/>
    </row>
    <row r="100" spans="1:15">
      <c r="A100" s="2" t="s">
        <v>301</v>
      </c>
      <c r="B100" s="32">
        <f t="shared" si="2"/>
        <v>-510.11462669519358</v>
      </c>
      <c r="C100" s="36">
        <v>-510.11462669519358</v>
      </c>
      <c r="D100" s="42"/>
      <c r="E100" s="46"/>
      <c r="F100" s="46"/>
      <c r="G100" s="49"/>
      <c r="H100" s="14"/>
      <c r="I100" s="42"/>
      <c r="J100" s="42"/>
      <c r="K100" s="42"/>
      <c r="L100" s="42"/>
      <c r="M100" s="42"/>
    </row>
    <row r="101" spans="1:15">
      <c r="A101" s="2" t="s">
        <v>302</v>
      </c>
      <c r="B101" s="32">
        <f t="shared" ref="B101:B106" si="3">AVERAGE(C101:E101)</f>
        <v>-560.39722941440914</v>
      </c>
      <c r="C101" s="36">
        <v>-543.81726203558071</v>
      </c>
      <c r="D101" s="36">
        <v>-576.97719679323768</v>
      </c>
      <c r="E101" s="46"/>
      <c r="F101" s="46"/>
      <c r="G101" s="49"/>
      <c r="H101" s="14"/>
      <c r="I101" s="42"/>
      <c r="J101" s="42"/>
      <c r="K101" s="42"/>
      <c r="L101" s="42"/>
      <c r="M101" s="42"/>
    </row>
    <row r="102" spans="1:15">
      <c r="A102" s="2" t="s">
        <v>303</v>
      </c>
      <c r="B102" s="32">
        <f t="shared" si="3"/>
        <v>-558.12352689758291</v>
      </c>
      <c r="C102" s="36">
        <v>-573.37114756070548</v>
      </c>
      <c r="D102" s="36">
        <v>-542.87590623446033</v>
      </c>
      <c r="E102" s="46"/>
      <c r="F102" s="46"/>
      <c r="G102" s="49"/>
      <c r="H102" s="14"/>
      <c r="I102" s="42"/>
      <c r="J102" s="42"/>
      <c r="K102" s="42"/>
      <c r="L102" s="42"/>
      <c r="M102" s="42"/>
    </row>
    <row r="103" spans="1:15">
      <c r="A103" s="2" t="s">
        <v>304</v>
      </c>
      <c r="B103" s="32">
        <f t="shared" si="3"/>
        <v>-559.12766651836546</v>
      </c>
      <c r="C103" s="36">
        <v>-577.35174242606058</v>
      </c>
      <c r="D103" s="36">
        <v>-540.90359061067022</v>
      </c>
      <c r="E103" s="46"/>
      <c r="F103" s="46"/>
      <c r="G103" s="49"/>
      <c r="H103" s="14"/>
      <c r="I103" s="42"/>
      <c r="J103" s="42"/>
      <c r="K103" s="42"/>
      <c r="L103" s="42"/>
      <c r="M103" s="42"/>
    </row>
    <row r="104" spans="1:15">
      <c r="A104" s="2" t="s">
        <v>305</v>
      </c>
      <c r="B104" s="32">
        <f t="shared" si="3"/>
        <v>-552.26916034464682</v>
      </c>
      <c r="C104" s="36">
        <v>-548.48301057302729</v>
      </c>
      <c r="D104" s="36">
        <v>-556.05531011626636</v>
      </c>
      <c r="E104" s="46"/>
      <c r="F104" s="46"/>
      <c r="G104" s="49"/>
      <c r="H104" s="50"/>
      <c r="I104" s="42"/>
      <c r="J104" s="42"/>
      <c r="K104" s="42"/>
      <c r="L104" s="42"/>
      <c r="M104" s="42"/>
    </row>
    <row r="105" spans="1:15">
      <c r="A105" s="2" t="s">
        <v>306</v>
      </c>
      <c r="B105" s="32">
        <f t="shared" si="3"/>
        <v>-521.28596747789641</v>
      </c>
      <c r="C105" s="36">
        <v>-521.28596747789641</v>
      </c>
      <c r="D105" s="42"/>
      <c r="E105" s="46"/>
      <c r="F105" s="46"/>
      <c r="G105" s="49"/>
      <c r="H105" s="42"/>
      <c r="I105" s="42"/>
      <c r="J105" s="42"/>
      <c r="K105" s="42"/>
      <c r="L105" s="42"/>
      <c r="M105" s="42"/>
    </row>
    <row r="106" spans="1:15">
      <c r="A106" s="2" t="s">
        <v>307</v>
      </c>
      <c r="B106" s="32">
        <f t="shared" si="3"/>
        <v>-520.39985045114565</v>
      </c>
      <c r="C106" s="36">
        <v>-520.39985045114565</v>
      </c>
      <c r="D106" s="42"/>
      <c r="E106" s="46"/>
      <c r="F106" s="46"/>
      <c r="G106" s="49"/>
      <c r="H106" s="42"/>
      <c r="I106" s="42"/>
      <c r="J106" s="42"/>
      <c r="K106" s="42"/>
      <c r="L106" s="42"/>
      <c r="M106" s="42"/>
    </row>
    <row r="107" spans="1:15">
      <c r="E107" s="42"/>
      <c r="F107" s="42"/>
      <c r="G107" s="46"/>
      <c r="H107" s="46"/>
      <c r="I107" s="49"/>
      <c r="J107" s="42"/>
      <c r="K107" s="42"/>
      <c r="L107" s="42"/>
      <c r="M107" s="42"/>
      <c r="N107" s="42"/>
      <c r="O107" s="42"/>
    </row>
    <row r="108" spans="1:15">
      <c r="A108" s="157" t="s">
        <v>419</v>
      </c>
    </row>
    <row r="110" spans="1:15">
      <c r="A110" s="3" t="s">
        <v>242</v>
      </c>
      <c r="B110" s="3" t="s">
        <v>412</v>
      </c>
      <c r="C110" s="3" t="s">
        <v>410</v>
      </c>
      <c r="D110" s="15" t="s">
        <v>249</v>
      </c>
      <c r="E110" s="13"/>
    </row>
    <row r="111" spans="1:15">
      <c r="A111" s="54">
        <v>43294</v>
      </c>
      <c r="B111" s="154" t="s">
        <v>413</v>
      </c>
      <c r="C111" s="7"/>
      <c r="D111" s="13"/>
      <c r="E111" s="13"/>
      <c r="G111" s="44"/>
      <c r="H111" s="44"/>
      <c r="I111" s="45"/>
    </row>
    <row r="112" spans="1:15">
      <c r="A112" s="54">
        <v>43440</v>
      </c>
      <c r="B112" s="154" t="s">
        <v>414</v>
      </c>
      <c r="C112" s="155"/>
      <c r="D112" s="150"/>
      <c r="G112" s="44"/>
      <c r="H112" s="44"/>
      <c r="I112" s="45"/>
    </row>
    <row r="113" spans="1:9">
      <c r="A113" s="54">
        <v>43662</v>
      </c>
      <c r="B113" s="155" t="s">
        <v>415</v>
      </c>
      <c r="C113" s="155" t="s">
        <v>417</v>
      </c>
      <c r="D113" s="150"/>
      <c r="E113" s="150"/>
      <c r="F113" s="150"/>
      <c r="G113" s="99"/>
      <c r="H113" s="100"/>
      <c r="I113" s="13"/>
    </row>
    <row r="114" spans="1:9">
      <c r="A114" s="54" t="s">
        <v>411</v>
      </c>
      <c r="B114" s="156" t="s">
        <v>416</v>
      </c>
      <c r="C114" s="156" t="s">
        <v>418</v>
      </c>
      <c r="D114" s="150"/>
      <c r="E114" s="150"/>
      <c r="G114" s="99"/>
      <c r="H114" s="100"/>
      <c r="I114" s="13"/>
    </row>
    <row r="115" spans="1:9">
      <c r="A115" s="6"/>
      <c r="B115" s="12"/>
      <c r="C115" s="153"/>
      <c r="D115" s="150"/>
      <c r="E115" s="150"/>
      <c r="F115" s="151"/>
      <c r="G115" s="99"/>
      <c r="H115" s="100"/>
      <c r="I115" s="13"/>
    </row>
    <row r="116" spans="1:9">
      <c r="A116" s="73" t="s">
        <v>422</v>
      </c>
      <c r="B116" s="12"/>
      <c r="C116" s="6"/>
      <c r="D116" s="152"/>
      <c r="E116" s="152"/>
      <c r="G116" s="13"/>
      <c r="H116" s="13"/>
      <c r="I116" s="13"/>
    </row>
    <row r="117" spans="1:9">
      <c r="B117" s="4" t="s">
        <v>421</v>
      </c>
      <c r="C117" s="12" t="s">
        <v>249</v>
      </c>
      <c r="D117" s="149"/>
      <c r="H117" s="100"/>
      <c r="I117" s="13"/>
    </row>
    <row r="118" spans="1:9">
      <c r="A118" s="4" t="str">
        <f>A75</f>
        <v>CH4_006</v>
      </c>
      <c r="B118" s="158">
        <f>STDEV(C75:D75)</f>
        <v>54.521258525187854</v>
      </c>
      <c r="C118" s="12"/>
      <c r="D118" s="149"/>
      <c r="E118" s="149"/>
      <c r="F118" s="149"/>
      <c r="G118" s="149"/>
      <c r="H118" s="100"/>
      <c r="I118" s="13"/>
    </row>
    <row r="119" spans="1:9">
      <c r="A119" s="4" t="str">
        <f>A76</f>
        <v>CH4_007</v>
      </c>
      <c r="B119" s="158">
        <f>STDEV(C76:D76)</f>
        <v>14.624708704285071</v>
      </c>
      <c r="C119" s="13"/>
      <c r="D119" s="149"/>
      <c r="H119" s="13"/>
      <c r="I119" s="13"/>
    </row>
    <row r="120" spans="1:9">
      <c r="A120" s="4" t="str">
        <f>A78</f>
        <v>CH4_009</v>
      </c>
      <c r="B120" s="158">
        <f>STDEV(C78:E78)</f>
        <v>15.115699476738934</v>
      </c>
      <c r="C120" s="12"/>
      <c r="D120" s="98"/>
      <c r="E120" s="13"/>
      <c r="F120" s="99"/>
      <c r="G120" s="99"/>
      <c r="H120" s="100"/>
      <c r="I120" s="13"/>
    </row>
    <row r="121" spans="1:9">
      <c r="A121" s="4" t="str">
        <f>A94</f>
        <v>CH4_025</v>
      </c>
      <c r="B121" s="158">
        <f>STDEV(C94:M94)</f>
        <v>3.6049687952323595</v>
      </c>
      <c r="C121" s="12"/>
      <c r="D121" s="98"/>
      <c r="E121" s="13"/>
      <c r="F121" s="99"/>
      <c r="G121" s="99"/>
      <c r="H121" s="100"/>
      <c r="I121" s="13"/>
    </row>
    <row r="122" spans="1:9">
      <c r="A122" s="4" t="str">
        <f>A95</f>
        <v>CH4_026</v>
      </c>
      <c r="B122" s="158">
        <f>STDEV(C95:E95)</f>
        <v>21.694992793327842</v>
      </c>
      <c r="C122" s="13"/>
      <c r="D122" s="13"/>
      <c r="E122" s="13"/>
      <c r="F122" s="13"/>
      <c r="G122" s="13"/>
      <c r="H122" s="13"/>
      <c r="I122" s="13"/>
    </row>
    <row r="123" spans="1:9">
      <c r="A123" s="4" t="str">
        <f>A96</f>
        <v>CH4_027</v>
      </c>
      <c r="B123" s="158">
        <f>STDEV(C96:D96)</f>
        <v>4.6001235093884674</v>
      </c>
      <c r="C123" s="13"/>
      <c r="D123" s="13"/>
      <c r="E123" s="13"/>
      <c r="F123" s="13"/>
      <c r="G123" s="13"/>
      <c r="H123" s="13"/>
      <c r="I123" s="13"/>
    </row>
    <row r="124" spans="1:9">
      <c r="A124" s="4" t="str">
        <f>A97</f>
        <v>CH4_028</v>
      </c>
      <c r="B124" s="158">
        <f>STDEV(C97:E97)</f>
        <v>6.7486900302075377</v>
      </c>
      <c r="C124" s="12"/>
      <c r="D124" s="98"/>
      <c r="E124" s="13"/>
      <c r="F124" s="99"/>
      <c r="G124" s="99"/>
      <c r="H124" s="100"/>
    </row>
    <row r="125" spans="1:9">
      <c r="A125" s="4" t="str">
        <f>A101</f>
        <v>CH4_032</v>
      </c>
      <c r="B125" s="158">
        <f>STDEV(C101:D101)</f>
        <v>23.447614730842741</v>
      </c>
      <c r="C125" s="12"/>
      <c r="D125" s="98"/>
      <c r="E125" s="13"/>
      <c r="F125" s="99"/>
      <c r="G125" s="99"/>
      <c r="H125" s="100"/>
    </row>
    <row r="126" spans="1:9">
      <c r="A126" s="4" t="str">
        <f>A102</f>
        <v>CH4_033</v>
      </c>
      <c r="B126" s="158">
        <f>STDEV(C102:D102)</f>
        <v>21.563391935708193</v>
      </c>
      <c r="C126" s="13"/>
      <c r="D126" s="13"/>
      <c r="E126" s="13"/>
      <c r="F126" s="13"/>
      <c r="G126" s="13"/>
      <c r="H126" s="13"/>
    </row>
    <row r="127" spans="1:9">
      <c r="A127" s="4" t="str">
        <f>A103</f>
        <v>CH4_034</v>
      </c>
      <c r="B127" s="158">
        <f>STDEV(C103:D103)</f>
        <v>25.772735310379296</v>
      </c>
      <c r="C127" s="13"/>
      <c r="D127" s="13"/>
      <c r="E127" s="13"/>
      <c r="F127" s="13"/>
      <c r="G127" s="13"/>
      <c r="H127" s="13"/>
    </row>
    <row r="128" spans="1:9">
      <c r="A128" s="4" t="str">
        <f>A104</f>
        <v>CH4_035</v>
      </c>
      <c r="B128" s="158">
        <f>STDEV(C104:D104)</f>
        <v>5.3544243562001421</v>
      </c>
    </row>
    <row r="130" spans="1:1">
      <c r="A130" t="s">
        <v>420</v>
      </c>
    </row>
  </sheetData>
  <sortState xmlns:xlrd2="http://schemas.microsoft.com/office/spreadsheetml/2017/richdata2" ref="C113:I125">
    <sortCondition ref="C113:C125"/>
  </sortState>
  <mergeCells count="3">
    <mergeCell ref="A5:H7"/>
    <mergeCell ref="J55:R57"/>
    <mergeCell ref="C72:M72"/>
  </mergeCells>
  <phoneticPr fontId="7" type="noConversion"/>
  <dataValidations count="2">
    <dataValidation type="textLength" operator="lessThanOrEqual" allowBlank="1" showInputMessage="1" showErrorMessage="1" errorTitle="Invalid Sample Identifier" error="The Sample Identifier cannot exceed 20 characters." prompt="Sample IDs must be unique." sqref="E33:E53" xr:uid="{98CE5A47-79B3-EB4A-93C4-E515C024A65D}">
      <formula1>20</formula1>
    </dataValidation>
    <dataValidation allowBlank="1" showInputMessage="1" showErrorMessage="1" prompt="Sample IDs must be unique." sqref="E58 E63:E66" xr:uid="{745B3585-9ADA-9048-B48E-E61F7511A136}"/>
  </dataValidations>
  <pageMargins left="0.25" right="0.25" top="0.75" bottom="0.75" header="0.3" footer="0.3"/>
  <pageSetup scale="32"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3BB8-FD09-BB43-AAB0-5C9FD97EF8B2}">
  <sheetPr>
    <pageSetUpPr fitToPage="1"/>
  </sheetPr>
  <dimension ref="A1:L93"/>
  <sheetViews>
    <sheetView zoomScale="75" workbookViewId="0">
      <selection activeCell="C88" sqref="C88"/>
    </sheetView>
  </sheetViews>
  <sheetFormatPr baseColWidth="10" defaultRowHeight="16"/>
  <cols>
    <col min="1" max="1" width="17" style="6" customWidth="1"/>
    <col min="2" max="2" width="62.1640625" style="6" customWidth="1"/>
    <col min="3" max="3" width="25.6640625" style="6" customWidth="1"/>
    <col min="4" max="4" width="21.5" style="6" bestFit="1" customWidth="1"/>
    <col min="5" max="5" width="15.1640625" style="6" bestFit="1" customWidth="1"/>
    <col min="6" max="6" width="21.5" style="6" bestFit="1" customWidth="1"/>
    <col min="7" max="7" width="7.83203125" style="51" bestFit="1" customWidth="1"/>
    <col min="8" max="8" width="8" style="51" customWidth="1"/>
    <col min="9" max="9" width="15.6640625" style="6" bestFit="1" customWidth="1"/>
    <col min="10" max="16384" width="10.83203125" style="6"/>
  </cols>
  <sheetData>
    <row r="1" spans="1:11" customFormat="1">
      <c r="A1" s="145" t="s">
        <v>406</v>
      </c>
    </row>
    <row r="2" spans="1:11" customFormat="1"/>
    <row r="3" spans="1:11" customFormat="1" ht="26">
      <c r="A3" s="164" t="s">
        <v>424</v>
      </c>
      <c r="B3" s="165"/>
      <c r="C3" s="166"/>
      <c r="D3" s="167"/>
    </row>
    <row r="5" spans="1:11" ht="16" customHeight="1">
      <c r="A5" s="324" t="s">
        <v>425</v>
      </c>
      <c r="B5" s="324"/>
      <c r="C5" s="324"/>
      <c r="D5" s="324"/>
      <c r="E5" s="324"/>
      <c r="F5" s="324"/>
      <c r="G5" s="324"/>
      <c r="H5" s="324"/>
      <c r="I5" s="168"/>
      <c r="J5" s="168"/>
      <c r="K5" s="168"/>
    </row>
    <row r="6" spans="1:11">
      <c r="A6" s="324"/>
      <c r="B6" s="324"/>
      <c r="C6" s="324"/>
      <c r="D6" s="324"/>
      <c r="E6" s="324"/>
      <c r="F6" s="324"/>
      <c r="G6" s="324"/>
      <c r="H6" s="324"/>
      <c r="I6" s="168"/>
      <c r="J6" s="168"/>
      <c r="K6" s="168"/>
    </row>
    <row r="7" spans="1:11">
      <c r="A7" s="146"/>
      <c r="B7" s="146"/>
      <c r="C7" s="146"/>
      <c r="D7" s="146"/>
      <c r="E7" s="146"/>
      <c r="F7" s="146"/>
      <c r="G7" s="146"/>
      <c r="H7" s="146"/>
      <c r="I7" s="146"/>
      <c r="J7" s="146"/>
      <c r="K7" s="146"/>
    </row>
    <row r="8" spans="1:11">
      <c r="A8" s="148" t="s">
        <v>408</v>
      </c>
      <c r="B8" s="146"/>
      <c r="C8" s="146"/>
      <c r="D8" s="146"/>
      <c r="E8" s="146"/>
      <c r="F8" s="146"/>
      <c r="G8" s="146"/>
      <c r="H8" s="146"/>
      <c r="I8" s="146"/>
      <c r="J8" s="146"/>
      <c r="K8" s="146"/>
    </row>
    <row r="10" spans="1:11" ht="19">
      <c r="A10" s="52" t="s">
        <v>241</v>
      </c>
      <c r="B10" s="52" t="s">
        <v>273</v>
      </c>
      <c r="C10" s="52" t="s">
        <v>242</v>
      </c>
      <c r="D10" s="52" t="s">
        <v>243</v>
      </c>
      <c r="E10" s="60" t="s">
        <v>30</v>
      </c>
      <c r="F10" s="67" t="s">
        <v>25</v>
      </c>
      <c r="G10" s="68" t="s">
        <v>26</v>
      </c>
      <c r="H10" s="6"/>
      <c r="J10" s="73" t="s">
        <v>329</v>
      </c>
    </row>
    <row r="11" spans="1:11">
      <c r="A11" s="3">
        <v>20180709</v>
      </c>
      <c r="B11" s="2" t="s">
        <v>275</v>
      </c>
      <c r="C11" s="53">
        <v>43294</v>
      </c>
      <c r="D11" s="53" t="s">
        <v>31</v>
      </c>
      <c r="E11" s="8" t="s">
        <v>36</v>
      </c>
      <c r="F11" s="69">
        <v>-85.668261221645579</v>
      </c>
      <c r="G11" s="70">
        <v>26.246510211729436</v>
      </c>
      <c r="H11" s="6"/>
    </row>
    <row r="12" spans="1:11">
      <c r="A12" s="19">
        <v>20180709</v>
      </c>
      <c r="B12" s="5" t="s">
        <v>287</v>
      </c>
      <c r="C12" s="54">
        <v>43294</v>
      </c>
      <c r="D12" s="19" t="s">
        <v>31</v>
      </c>
      <c r="E12" s="63" t="s">
        <v>78</v>
      </c>
      <c r="F12" s="71">
        <v>-78.411274258524585</v>
      </c>
      <c r="G12" s="72">
        <v>22.85988148772719</v>
      </c>
      <c r="H12" s="17"/>
      <c r="I12" s="17"/>
    </row>
    <row r="13" spans="1:11">
      <c r="A13" s="19">
        <v>20180710</v>
      </c>
      <c r="B13" s="5" t="s">
        <v>274</v>
      </c>
      <c r="C13" s="54">
        <v>43294</v>
      </c>
      <c r="D13" s="54" t="s">
        <v>31</v>
      </c>
      <c r="E13" s="63" t="s">
        <v>32</v>
      </c>
      <c r="F13" s="71">
        <v>-67.118131982510008</v>
      </c>
      <c r="G13" s="72">
        <v>5.7847339329211174</v>
      </c>
      <c r="H13" s="17" t="s">
        <v>328</v>
      </c>
      <c r="I13" s="17"/>
    </row>
    <row r="14" spans="1:11">
      <c r="A14" s="19">
        <v>20180710</v>
      </c>
      <c r="B14" s="5" t="s">
        <v>283</v>
      </c>
      <c r="C14" s="54">
        <v>43294</v>
      </c>
      <c r="D14" s="54" t="s">
        <v>31</v>
      </c>
      <c r="E14" s="63" t="s">
        <v>68</v>
      </c>
      <c r="F14" s="71">
        <v>-77.849447599927032</v>
      </c>
      <c r="G14" s="72">
        <v>21.760727000187373</v>
      </c>
      <c r="H14" s="17"/>
      <c r="I14" s="17"/>
    </row>
    <row r="15" spans="1:11">
      <c r="A15" s="19">
        <v>20180710</v>
      </c>
      <c r="B15" s="5" t="s">
        <v>285</v>
      </c>
      <c r="C15" s="54">
        <v>43294</v>
      </c>
      <c r="D15" s="19" t="s">
        <v>31</v>
      </c>
      <c r="E15" s="63" t="s">
        <v>73</v>
      </c>
      <c r="F15" s="71">
        <v>-79.115304236311189</v>
      </c>
      <c r="G15" s="72">
        <v>28.813589094997191</v>
      </c>
      <c r="H15" s="17"/>
      <c r="I15" s="17"/>
    </row>
    <row r="16" spans="1:11">
      <c r="A16" s="19">
        <v>20180710</v>
      </c>
      <c r="B16" s="5" t="s">
        <v>284</v>
      </c>
      <c r="C16" s="54">
        <v>43294</v>
      </c>
      <c r="D16" s="54" t="s">
        <v>31</v>
      </c>
      <c r="E16" s="63" t="s">
        <v>70</v>
      </c>
      <c r="F16" s="71">
        <v>-74.680547196382491</v>
      </c>
      <c r="G16" s="72">
        <v>41.542205358815814</v>
      </c>
      <c r="H16" s="17"/>
      <c r="I16" s="17"/>
    </row>
    <row r="17" spans="1:10">
      <c r="A17" s="19">
        <v>20180710</v>
      </c>
      <c r="B17" s="5" t="s">
        <v>288</v>
      </c>
      <c r="C17" s="54">
        <v>43294</v>
      </c>
      <c r="D17" s="54" t="s">
        <v>31</v>
      </c>
      <c r="E17" s="63" t="s">
        <v>81</v>
      </c>
      <c r="F17" s="71">
        <v>-68.737369008679181</v>
      </c>
      <c r="G17" s="72">
        <v>3.2770985572418962</v>
      </c>
      <c r="H17" s="17" t="s">
        <v>328</v>
      </c>
      <c r="I17" s="17"/>
    </row>
    <row r="18" spans="1:10">
      <c r="A18" s="19">
        <v>20180710</v>
      </c>
      <c r="B18" s="5" t="s">
        <v>294</v>
      </c>
      <c r="C18" s="54">
        <v>43294</v>
      </c>
      <c r="D18" s="19" t="s">
        <v>31</v>
      </c>
      <c r="E18" s="63" t="s">
        <v>94</v>
      </c>
      <c r="F18" s="71">
        <v>-53.131330072052563</v>
      </c>
      <c r="G18" s="72">
        <v>2.6193671538317411</v>
      </c>
      <c r="H18" s="17" t="s">
        <v>328</v>
      </c>
      <c r="I18" s="17"/>
    </row>
    <row r="19" spans="1:10">
      <c r="A19" s="19">
        <v>20180710</v>
      </c>
      <c r="B19" s="5" t="s">
        <v>286</v>
      </c>
      <c r="C19" s="54">
        <v>43294</v>
      </c>
      <c r="D19" s="54" t="s">
        <v>31</v>
      </c>
      <c r="E19" s="63" t="s">
        <v>75</v>
      </c>
      <c r="F19" s="71">
        <v>-78.367540524747938</v>
      </c>
      <c r="G19" s="72">
        <v>20.051175754169012</v>
      </c>
      <c r="H19" s="17"/>
      <c r="I19" s="17"/>
    </row>
    <row r="20" spans="1:10">
      <c r="A20" s="19">
        <v>20181126</v>
      </c>
      <c r="B20" s="5" t="s">
        <v>279</v>
      </c>
      <c r="C20" s="54">
        <v>43438</v>
      </c>
      <c r="D20" s="5" t="s">
        <v>31</v>
      </c>
      <c r="E20" s="63" t="s">
        <v>57</v>
      </c>
      <c r="F20" s="71">
        <v>-78.650896624870342</v>
      </c>
      <c r="G20" s="72">
        <v>5.7989100779638765</v>
      </c>
      <c r="H20" s="17" t="s">
        <v>328</v>
      </c>
      <c r="I20" s="17"/>
    </row>
    <row r="21" spans="1:10">
      <c r="A21" s="19">
        <v>20181122</v>
      </c>
      <c r="B21" s="5" t="s">
        <v>276</v>
      </c>
      <c r="C21" s="54">
        <v>43438</v>
      </c>
      <c r="D21" s="5" t="s">
        <v>31</v>
      </c>
      <c r="E21" s="63" t="s">
        <v>39</v>
      </c>
      <c r="F21" s="71">
        <v>-73.774699648083725</v>
      </c>
      <c r="G21" s="72">
        <v>15.872480971450239</v>
      </c>
      <c r="H21" s="17"/>
      <c r="I21" s="17"/>
    </row>
    <row r="22" spans="1:10">
      <c r="A22" s="3">
        <v>20181125</v>
      </c>
      <c r="B22" s="2" t="s">
        <v>277</v>
      </c>
      <c r="C22" s="53">
        <v>43438</v>
      </c>
      <c r="D22" s="2" t="s">
        <v>31</v>
      </c>
      <c r="E22" s="8" t="s">
        <v>44</v>
      </c>
      <c r="F22" s="69">
        <v>-79.040060869717834</v>
      </c>
      <c r="G22" s="70">
        <v>26.572918882425299</v>
      </c>
      <c r="H22" s="6"/>
    </row>
    <row r="23" spans="1:10">
      <c r="A23" s="3">
        <v>20181125</v>
      </c>
      <c r="B23" s="2" t="s">
        <v>278</v>
      </c>
      <c r="C23" s="53">
        <v>43438</v>
      </c>
      <c r="D23" s="2" t="s">
        <v>31</v>
      </c>
      <c r="E23" s="8" t="s">
        <v>49</v>
      </c>
      <c r="F23" s="69">
        <v>-78.882065424745477</v>
      </c>
      <c r="G23" s="70">
        <v>22.303460282815578</v>
      </c>
      <c r="H23" s="6"/>
    </row>
    <row r="24" spans="1:10">
      <c r="A24" s="3">
        <v>20181123</v>
      </c>
      <c r="B24" s="2" t="s">
        <v>290</v>
      </c>
      <c r="C24" s="53">
        <v>43438</v>
      </c>
      <c r="D24" s="2" t="s">
        <v>31</v>
      </c>
      <c r="E24" s="8" t="s">
        <v>84</v>
      </c>
      <c r="F24" s="69">
        <v>-81.220643329470889</v>
      </c>
      <c r="G24" s="70">
        <v>15.205036669841947</v>
      </c>
      <c r="H24" s="6"/>
    </row>
    <row r="25" spans="1:10">
      <c r="A25" s="3">
        <v>20181125</v>
      </c>
      <c r="B25" s="2" t="s">
        <v>293</v>
      </c>
      <c r="C25" s="53">
        <v>43438</v>
      </c>
      <c r="D25" s="2" t="s">
        <v>31</v>
      </c>
      <c r="E25" s="8" t="s">
        <v>90</v>
      </c>
      <c r="F25" s="69">
        <v>-83.975116858339007</v>
      </c>
      <c r="G25" s="70">
        <v>18.091226058246324</v>
      </c>
      <c r="H25" s="6"/>
      <c r="J25" s="6" t="s">
        <v>423</v>
      </c>
    </row>
    <row r="26" spans="1:10">
      <c r="A26" s="3">
        <v>20181126</v>
      </c>
      <c r="B26" s="5" t="s">
        <v>279</v>
      </c>
      <c r="C26" s="53">
        <v>43438</v>
      </c>
      <c r="D26" s="2" t="s">
        <v>31</v>
      </c>
      <c r="E26" s="8" t="s">
        <v>53</v>
      </c>
      <c r="F26" s="69">
        <v>-80.145516280843523</v>
      </c>
      <c r="G26" s="70">
        <v>26.496966530098867</v>
      </c>
      <c r="H26" s="6"/>
    </row>
    <row r="27" spans="1:10">
      <c r="A27" s="3">
        <v>20181129</v>
      </c>
      <c r="B27" s="2" t="s">
        <v>280</v>
      </c>
      <c r="C27" s="53">
        <v>43438</v>
      </c>
      <c r="D27" s="2" t="s">
        <v>31</v>
      </c>
      <c r="E27" s="8" t="s">
        <v>59</v>
      </c>
      <c r="F27" s="69">
        <v>-78.60849671166676</v>
      </c>
      <c r="G27" s="70">
        <v>49.756073876090156</v>
      </c>
      <c r="H27" s="6"/>
    </row>
    <row r="28" spans="1:10">
      <c r="A28" s="3">
        <v>20181129</v>
      </c>
      <c r="B28" s="2" t="s">
        <v>281</v>
      </c>
      <c r="C28" s="53">
        <v>43438</v>
      </c>
      <c r="D28" s="2" t="s">
        <v>31</v>
      </c>
      <c r="E28" s="8" t="s">
        <v>61</v>
      </c>
      <c r="F28" s="69">
        <v>-78.55904110591554</v>
      </c>
      <c r="G28" s="70">
        <v>60.389923423381767</v>
      </c>
      <c r="H28" s="6"/>
    </row>
    <row r="29" spans="1:10">
      <c r="A29" s="3">
        <v>20181203</v>
      </c>
      <c r="B29" s="2" t="s">
        <v>282</v>
      </c>
      <c r="C29" s="53">
        <v>43438</v>
      </c>
      <c r="D29" s="2" t="s">
        <v>31</v>
      </c>
      <c r="E29" s="8" t="s">
        <v>63</v>
      </c>
      <c r="F29" s="69">
        <v>-77.533112443806914</v>
      </c>
      <c r="G29" s="70">
        <v>50.552012910743855</v>
      </c>
      <c r="H29" s="6"/>
    </row>
    <row r="30" spans="1:10">
      <c r="A30" s="19">
        <v>20181123</v>
      </c>
      <c r="B30" s="2" t="s">
        <v>290</v>
      </c>
      <c r="C30" s="54">
        <v>43662</v>
      </c>
      <c r="D30" s="53" t="s">
        <v>31</v>
      </c>
      <c r="E30" s="63" t="s">
        <v>160</v>
      </c>
      <c r="F30" s="71">
        <v>-81.40167800818854</v>
      </c>
      <c r="G30" s="72">
        <v>17.280813956752933</v>
      </c>
      <c r="H30" s="6"/>
    </row>
    <row r="31" spans="1:10">
      <c r="A31" s="19">
        <v>20181125</v>
      </c>
      <c r="B31" s="2" t="s">
        <v>293</v>
      </c>
      <c r="C31" s="54">
        <v>43662</v>
      </c>
      <c r="D31" s="3" t="s">
        <v>31</v>
      </c>
      <c r="E31" s="63" t="s">
        <v>161</v>
      </c>
      <c r="F31" s="71">
        <v>-84.190024088900074</v>
      </c>
      <c r="G31" s="72">
        <v>21.981885868619202</v>
      </c>
      <c r="H31" s="6"/>
    </row>
    <row r="32" spans="1:10">
      <c r="A32" s="19">
        <v>20181203</v>
      </c>
      <c r="B32" s="2" t="s">
        <v>292</v>
      </c>
      <c r="C32" s="54">
        <v>43662</v>
      </c>
      <c r="D32" s="53" t="s">
        <v>31</v>
      </c>
      <c r="E32" s="63" t="s">
        <v>162</v>
      </c>
      <c r="F32" s="71">
        <v>-76.169281616086963</v>
      </c>
      <c r="G32" s="72">
        <v>19.222653332809266</v>
      </c>
      <c r="H32" s="6"/>
    </row>
    <row r="33" spans="1:8">
      <c r="A33" s="19">
        <v>20181203</v>
      </c>
      <c r="B33" s="2" t="s">
        <v>336</v>
      </c>
      <c r="C33" s="54">
        <v>43662</v>
      </c>
      <c r="D33" s="53" t="s">
        <v>31</v>
      </c>
      <c r="E33" s="63" t="s">
        <v>163</v>
      </c>
      <c r="F33" s="71">
        <v>-75.563676740435483</v>
      </c>
      <c r="G33" s="72">
        <v>17.619940143632824</v>
      </c>
      <c r="H33" s="6"/>
    </row>
    <row r="34" spans="1:8">
      <c r="A34" s="19">
        <v>20181203</v>
      </c>
      <c r="B34" s="2" t="s">
        <v>336</v>
      </c>
      <c r="C34" s="54">
        <v>43662</v>
      </c>
      <c r="D34" s="3" t="s">
        <v>31</v>
      </c>
      <c r="E34" s="63" t="s">
        <v>164</v>
      </c>
      <c r="F34" s="71">
        <v>-75.457403640131986</v>
      </c>
      <c r="G34" s="72">
        <v>18.100565434913221</v>
      </c>
      <c r="H34" s="6"/>
    </row>
    <row r="35" spans="1:8">
      <c r="A35" s="19">
        <v>20181126</v>
      </c>
      <c r="B35" s="5" t="s">
        <v>279</v>
      </c>
      <c r="C35" s="54">
        <v>43662</v>
      </c>
      <c r="D35" s="53" t="s">
        <v>31</v>
      </c>
      <c r="E35" s="63" t="s">
        <v>165</v>
      </c>
      <c r="F35" s="71">
        <v>-79.883586660601694</v>
      </c>
      <c r="G35" s="72">
        <v>44.716075308967788</v>
      </c>
      <c r="H35" s="6"/>
    </row>
    <row r="36" spans="1:8">
      <c r="A36" s="19">
        <v>20190911</v>
      </c>
      <c r="B36" s="2" t="s">
        <v>305</v>
      </c>
      <c r="C36" s="54">
        <v>43717</v>
      </c>
      <c r="D36" s="65" t="s">
        <v>324</v>
      </c>
      <c r="E36" s="55" t="s">
        <v>203</v>
      </c>
      <c r="F36" s="69">
        <v>-72.949705855762048</v>
      </c>
      <c r="G36" s="70">
        <v>69.346663261210637</v>
      </c>
      <c r="H36" s="6"/>
    </row>
    <row r="37" spans="1:8">
      <c r="A37" s="19">
        <v>20190911</v>
      </c>
      <c r="B37" s="2" t="s">
        <v>302</v>
      </c>
      <c r="C37" s="54">
        <v>43717</v>
      </c>
      <c r="D37" s="65" t="s">
        <v>325</v>
      </c>
      <c r="E37" s="55" t="s">
        <v>204</v>
      </c>
      <c r="F37" s="69">
        <v>-73.513051774755468</v>
      </c>
      <c r="G37" s="70">
        <v>89.952056044076329</v>
      </c>
      <c r="H37" s="6"/>
    </row>
    <row r="38" spans="1:8">
      <c r="A38" s="19">
        <v>20190911</v>
      </c>
      <c r="B38" s="2" t="s">
        <v>303</v>
      </c>
      <c r="C38" s="54">
        <v>43717</v>
      </c>
      <c r="D38" s="65" t="s">
        <v>326</v>
      </c>
      <c r="E38" s="55" t="s">
        <v>205</v>
      </c>
      <c r="F38" s="69">
        <v>-73.73980088092766</v>
      </c>
      <c r="G38" s="70">
        <v>93.791775823694664</v>
      </c>
      <c r="H38" s="6"/>
    </row>
    <row r="39" spans="1:8">
      <c r="A39" s="19">
        <v>20190911</v>
      </c>
      <c r="B39" s="2" t="s">
        <v>304</v>
      </c>
      <c r="C39" s="54">
        <v>43717</v>
      </c>
      <c r="D39" s="65" t="s">
        <v>327</v>
      </c>
      <c r="E39" s="55" t="s">
        <v>206</v>
      </c>
      <c r="F39" s="69">
        <v>-73.143708864563166</v>
      </c>
      <c r="G39" s="70">
        <v>58.837085416134556</v>
      </c>
      <c r="H39" s="6"/>
    </row>
    <row r="40" spans="1:8">
      <c r="A40" s="19">
        <v>20190821</v>
      </c>
      <c r="B40" s="2" t="s">
        <v>306</v>
      </c>
      <c r="C40" s="54">
        <v>43728</v>
      </c>
      <c r="D40" s="65" t="s">
        <v>319</v>
      </c>
      <c r="E40" s="55" t="s">
        <v>180</v>
      </c>
      <c r="F40" s="69">
        <v>-96.077550077696927</v>
      </c>
      <c r="G40" s="70">
        <v>101.15675557339365</v>
      </c>
      <c r="H40" s="6"/>
    </row>
    <row r="41" spans="1:8">
      <c r="A41" s="19">
        <v>20190821</v>
      </c>
      <c r="B41" s="2" t="s">
        <v>307</v>
      </c>
      <c r="C41" s="54">
        <v>43728</v>
      </c>
      <c r="D41" s="65" t="s">
        <v>320</v>
      </c>
      <c r="E41" s="55" t="s">
        <v>181</v>
      </c>
      <c r="F41" s="69">
        <v>-97.109556118581679</v>
      </c>
      <c r="G41" s="70">
        <v>96.241252234830512</v>
      </c>
      <c r="H41" s="6"/>
    </row>
    <row r="42" spans="1:8">
      <c r="A42" s="19">
        <v>20190822</v>
      </c>
      <c r="B42" s="2" t="s">
        <v>301</v>
      </c>
      <c r="C42" s="54">
        <v>43728</v>
      </c>
      <c r="D42" s="65" t="s">
        <v>321</v>
      </c>
      <c r="E42" s="55" t="s">
        <v>182</v>
      </c>
      <c r="F42" s="69">
        <v>-76.893249184452316</v>
      </c>
      <c r="G42" s="70">
        <v>16.507760791038784</v>
      </c>
      <c r="H42" s="6"/>
    </row>
    <row r="43" spans="1:8">
      <c r="A43" s="19">
        <v>20190822</v>
      </c>
      <c r="B43" s="2" t="s">
        <v>300</v>
      </c>
      <c r="C43" s="54">
        <v>43728</v>
      </c>
      <c r="D43" s="65" t="s">
        <v>322</v>
      </c>
      <c r="E43" s="55" t="s">
        <v>183</v>
      </c>
      <c r="F43" s="69">
        <v>-77.664120896708553</v>
      </c>
      <c r="G43" s="70">
        <v>24.141226693910316</v>
      </c>
      <c r="H43" s="6"/>
    </row>
    <row r="44" spans="1:8">
      <c r="A44" s="19">
        <v>20190822</v>
      </c>
      <c r="B44" s="2" t="s">
        <v>299</v>
      </c>
      <c r="C44" s="54">
        <v>43728</v>
      </c>
      <c r="D44" s="65" t="s">
        <v>323</v>
      </c>
      <c r="E44" s="55" t="s">
        <v>184</v>
      </c>
      <c r="F44" s="69">
        <v>-76.640931922971248</v>
      </c>
      <c r="G44" s="70">
        <v>17.597336446893131</v>
      </c>
      <c r="H44" s="6"/>
    </row>
    <row r="45" spans="1:8">
      <c r="A45" s="56"/>
      <c r="B45" s="57"/>
      <c r="C45" s="57"/>
      <c r="D45" s="58"/>
      <c r="E45" s="57"/>
      <c r="F45" s="57"/>
    </row>
    <row r="46" spans="1:8">
      <c r="A46" s="73" t="s">
        <v>337</v>
      </c>
    </row>
    <row r="48" spans="1:8" ht="19">
      <c r="A48" s="304" t="s">
        <v>273</v>
      </c>
      <c r="B48" s="303" t="s">
        <v>25</v>
      </c>
      <c r="C48" s="305" t="s">
        <v>432</v>
      </c>
      <c r="D48" s="305"/>
    </row>
    <row r="49" spans="1:12">
      <c r="A49" s="5" t="s">
        <v>275</v>
      </c>
      <c r="B49" s="71">
        <v>-85.668261221645579</v>
      </c>
      <c r="C49" s="17"/>
      <c r="D49" s="17"/>
    </row>
    <row r="50" spans="1:12">
      <c r="A50" s="5" t="s">
        <v>276</v>
      </c>
      <c r="B50" s="71">
        <v>-73.774699648083725</v>
      </c>
      <c r="C50" s="17"/>
      <c r="D50" s="17"/>
    </row>
    <row r="51" spans="1:12">
      <c r="A51" s="5" t="s">
        <v>277</v>
      </c>
      <c r="B51" s="71">
        <v>-79.040060869717834</v>
      </c>
      <c r="C51" s="17"/>
      <c r="D51" s="17"/>
    </row>
    <row r="52" spans="1:12">
      <c r="A52" s="5" t="s">
        <v>278</v>
      </c>
      <c r="B52" s="71">
        <v>-78.882065424745477</v>
      </c>
      <c r="C52" s="17"/>
      <c r="D52" s="17"/>
      <c r="L52" s="160"/>
    </row>
    <row r="53" spans="1:12">
      <c r="A53" s="5" t="s">
        <v>279</v>
      </c>
      <c r="B53" s="71">
        <v>-80.014551470722608</v>
      </c>
      <c r="C53" s="71">
        <v>-80.145516280843523</v>
      </c>
      <c r="D53" s="71">
        <v>-79.883586660601694</v>
      </c>
      <c r="L53" s="111"/>
    </row>
    <row r="54" spans="1:12">
      <c r="A54" s="5" t="s">
        <v>280</v>
      </c>
      <c r="B54" s="71">
        <v>-78.60849671166676</v>
      </c>
      <c r="C54" s="17"/>
      <c r="D54" s="17"/>
      <c r="G54" s="6"/>
      <c r="H54" s="6"/>
    </row>
    <row r="55" spans="1:12">
      <c r="A55" s="5" t="s">
        <v>281</v>
      </c>
      <c r="B55" s="71">
        <v>-78.55904110591554</v>
      </c>
      <c r="C55" s="17"/>
      <c r="D55" s="17"/>
      <c r="G55" s="6"/>
      <c r="H55" s="6"/>
    </row>
    <row r="56" spans="1:12">
      <c r="A56" s="5" t="s">
        <v>282</v>
      </c>
      <c r="B56" s="71">
        <v>-77.533112443806914</v>
      </c>
      <c r="C56" s="17"/>
      <c r="D56" s="17"/>
      <c r="G56" s="6"/>
      <c r="H56" s="6"/>
    </row>
    <row r="57" spans="1:12">
      <c r="A57" s="5" t="s">
        <v>283</v>
      </c>
      <c r="B57" s="71">
        <v>-77.849447599927032</v>
      </c>
      <c r="C57" s="17"/>
      <c r="D57" s="17"/>
      <c r="G57" s="6"/>
      <c r="H57" s="6"/>
    </row>
    <row r="58" spans="1:12">
      <c r="A58" s="5" t="s">
        <v>284</v>
      </c>
      <c r="B58" s="71">
        <v>-74.680547196382491</v>
      </c>
      <c r="C58" s="17"/>
      <c r="D58" s="17"/>
      <c r="G58" s="6"/>
      <c r="H58" s="6"/>
    </row>
    <row r="59" spans="1:12">
      <c r="A59" s="5" t="s">
        <v>285</v>
      </c>
      <c r="B59" s="71">
        <v>-79.115304236311189</v>
      </c>
      <c r="C59" s="17"/>
      <c r="D59" s="17"/>
      <c r="G59" s="6"/>
      <c r="H59" s="6"/>
    </row>
    <row r="60" spans="1:12">
      <c r="A60" s="5" t="s">
        <v>286</v>
      </c>
      <c r="B60" s="71">
        <v>-78.367540524747938</v>
      </c>
      <c r="C60" s="17"/>
      <c r="D60" s="17"/>
      <c r="G60" s="6"/>
      <c r="H60" s="6"/>
    </row>
    <row r="61" spans="1:12">
      <c r="A61" s="5" t="s">
        <v>287</v>
      </c>
      <c r="B61" s="71">
        <v>-78.411274258524585</v>
      </c>
      <c r="C61" s="17"/>
      <c r="D61" s="17"/>
      <c r="G61" s="6"/>
      <c r="H61" s="6"/>
    </row>
    <row r="62" spans="1:12">
      <c r="A62" s="5" t="s">
        <v>290</v>
      </c>
      <c r="B62" s="71">
        <v>-81.311160668829714</v>
      </c>
      <c r="C62" s="71">
        <v>-81.220643329470889</v>
      </c>
      <c r="D62" s="71">
        <v>-81.40167800818854</v>
      </c>
      <c r="G62" s="6"/>
      <c r="H62" s="6"/>
      <c r="K62" s="17"/>
    </row>
    <row r="63" spans="1:12">
      <c r="A63" s="5" t="s">
        <v>292</v>
      </c>
      <c r="B63" s="71">
        <v>-76.169281616086963</v>
      </c>
      <c r="C63" s="17"/>
      <c r="D63" s="17"/>
      <c r="G63" s="6"/>
      <c r="H63" s="6"/>
      <c r="K63" s="17"/>
    </row>
    <row r="64" spans="1:12">
      <c r="A64" s="5" t="s">
        <v>293</v>
      </c>
      <c r="B64" s="71">
        <v>-84.082570473619541</v>
      </c>
      <c r="C64" s="71">
        <v>-83.975116858339007</v>
      </c>
      <c r="D64" s="71">
        <v>-84.190024088900074</v>
      </c>
      <c r="G64" s="6"/>
      <c r="H64" s="6"/>
      <c r="K64" s="17"/>
    </row>
    <row r="65" spans="1:11">
      <c r="A65" s="5" t="s">
        <v>299</v>
      </c>
      <c r="B65" s="71">
        <v>-76.640931922971248</v>
      </c>
      <c r="C65" s="17"/>
      <c r="D65" s="17"/>
      <c r="G65" s="6"/>
      <c r="H65" s="6"/>
      <c r="K65" s="17"/>
    </row>
    <row r="66" spans="1:11">
      <c r="A66" s="5" t="s">
        <v>300</v>
      </c>
      <c r="B66" s="71">
        <v>-77.664120896708553</v>
      </c>
      <c r="C66" s="17"/>
      <c r="D66" s="111"/>
      <c r="G66" s="6"/>
      <c r="H66" s="6"/>
      <c r="K66" s="17"/>
    </row>
    <row r="67" spans="1:11">
      <c r="A67" s="5" t="s">
        <v>301</v>
      </c>
      <c r="B67" s="71">
        <v>-76.893249184452316</v>
      </c>
      <c r="C67" s="17"/>
      <c r="D67" s="17"/>
      <c r="G67" s="6"/>
      <c r="H67" s="6"/>
      <c r="K67" s="17"/>
    </row>
    <row r="68" spans="1:11">
      <c r="A68" s="5" t="s">
        <v>302</v>
      </c>
      <c r="B68" s="71">
        <v>-73.513051774755468</v>
      </c>
      <c r="C68" s="17"/>
      <c r="D68" s="17"/>
      <c r="G68" s="6"/>
      <c r="H68" s="6"/>
      <c r="K68" s="17"/>
    </row>
    <row r="69" spans="1:11">
      <c r="A69" s="5" t="s">
        <v>303</v>
      </c>
      <c r="B69" s="71">
        <v>-73.73980088092766</v>
      </c>
      <c r="C69" s="17"/>
      <c r="D69" s="17"/>
      <c r="G69" s="6"/>
      <c r="H69" s="6"/>
      <c r="K69" s="17"/>
    </row>
    <row r="70" spans="1:11">
      <c r="A70" s="5" t="s">
        <v>304</v>
      </c>
      <c r="B70" s="71">
        <v>-73.143708864563166</v>
      </c>
      <c r="C70" s="17"/>
      <c r="D70" s="17"/>
      <c r="G70" s="6"/>
      <c r="H70" s="6"/>
      <c r="K70" s="17"/>
    </row>
    <row r="71" spans="1:11">
      <c r="A71" s="5" t="s">
        <v>305</v>
      </c>
      <c r="B71" s="71">
        <v>-72.949705855762048</v>
      </c>
      <c r="C71" s="17"/>
      <c r="D71" s="17"/>
      <c r="G71" s="6"/>
      <c r="H71" s="6"/>
      <c r="K71" s="17"/>
    </row>
    <row r="72" spans="1:11">
      <c r="A72" s="5" t="s">
        <v>306</v>
      </c>
      <c r="B72" s="71">
        <v>-96.077550077696927</v>
      </c>
      <c r="C72" s="17"/>
      <c r="D72" s="17"/>
      <c r="G72" s="6"/>
      <c r="H72" s="6"/>
      <c r="K72" s="17"/>
    </row>
    <row r="73" spans="1:11">
      <c r="A73" s="5" t="s">
        <v>307</v>
      </c>
      <c r="B73" s="71">
        <v>-97.109556118581679</v>
      </c>
      <c r="C73" s="17"/>
      <c r="D73" s="17"/>
      <c r="G73" s="6"/>
      <c r="H73" s="6"/>
      <c r="K73" s="17"/>
    </row>
    <row r="74" spans="1:11">
      <c r="A74" s="5" t="s">
        <v>336</v>
      </c>
      <c r="B74" s="71">
        <v>-75.510540190283734</v>
      </c>
      <c r="C74" s="71">
        <v>-75.563676740435483</v>
      </c>
      <c r="D74" s="71">
        <v>-75.457403640131986</v>
      </c>
      <c r="G74" s="6"/>
      <c r="H74" s="6"/>
      <c r="K74" s="17"/>
    </row>
    <row r="75" spans="1:11">
      <c r="J75" s="17"/>
      <c r="K75" s="17"/>
    </row>
    <row r="76" spans="1:11">
      <c r="A76" s="6" t="s">
        <v>426</v>
      </c>
      <c r="J76" s="17"/>
      <c r="K76" s="17"/>
    </row>
    <row r="78" spans="1:11">
      <c r="A78" s="157" t="s">
        <v>431</v>
      </c>
      <c r="B78"/>
      <c r="C78"/>
      <c r="D78"/>
    </row>
    <row r="79" spans="1:11">
      <c r="A79"/>
      <c r="B79"/>
      <c r="C79"/>
      <c r="D79"/>
    </row>
    <row r="80" spans="1:11">
      <c r="A80" s="3" t="s">
        <v>242</v>
      </c>
      <c r="B80" s="3" t="s">
        <v>412</v>
      </c>
      <c r="C80" s="3" t="s">
        <v>410</v>
      </c>
      <c r="D80" s="15" t="s">
        <v>249</v>
      </c>
    </row>
    <row r="81" spans="1:4">
      <c r="A81" s="54">
        <v>43294</v>
      </c>
      <c r="B81" s="161" t="s">
        <v>427</v>
      </c>
      <c r="C81" s="83"/>
      <c r="D81" s="13"/>
    </row>
    <row r="82" spans="1:4">
      <c r="A82" s="54">
        <v>43438</v>
      </c>
      <c r="B82" s="161" t="s">
        <v>428</v>
      </c>
      <c r="C82" s="83"/>
      <c r="D82" s="150"/>
    </row>
    <row r="83" spans="1:4">
      <c r="A83" s="54">
        <v>43662</v>
      </c>
      <c r="B83" s="83" t="s">
        <v>429</v>
      </c>
      <c r="C83" s="83"/>
      <c r="D83" s="150"/>
    </row>
    <row r="84" spans="1:4">
      <c r="A84" s="54" t="s">
        <v>411</v>
      </c>
      <c r="B84" s="162" t="s">
        <v>430</v>
      </c>
      <c r="C84" s="162" t="s">
        <v>428</v>
      </c>
      <c r="D84" s="150"/>
    </row>
    <row r="86" spans="1:4">
      <c r="A86" s="73" t="s">
        <v>433</v>
      </c>
    </row>
    <row r="88" spans="1:4">
      <c r="A88" s="2" t="s">
        <v>279</v>
      </c>
      <c r="B88" s="162" t="s">
        <v>434</v>
      </c>
    </row>
    <row r="89" spans="1:4">
      <c r="A89" s="2" t="s">
        <v>290</v>
      </c>
      <c r="B89" s="163" t="s">
        <v>435</v>
      </c>
    </row>
    <row r="90" spans="1:4">
      <c r="A90" s="2" t="s">
        <v>293</v>
      </c>
      <c r="B90" s="163" t="s">
        <v>436</v>
      </c>
    </row>
    <row r="91" spans="1:4">
      <c r="A91" s="2" t="s">
        <v>336</v>
      </c>
      <c r="B91" s="163" t="s">
        <v>428</v>
      </c>
    </row>
    <row r="93" spans="1:4">
      <c r="A93" t="s">
        <v>420</v>
      </c>
    </row>
  </sheetData>
  <sortState xmlns:xlrd2="http://schemas.microsoft.com/office/spreadsheetml/2017/richdata2" ref="A49:I74">
    <sortCondition ref="C49:C74"/>
  </sortState>
  <mergeCells count="1">
    <mergeCell ref="A5:H6"/>
  </mergeCells>
  <pageMargins left="0.7" right="0.7" top="0.75" bottom="0.75" header="0.3" footer="0.3"/>
  <pageSetup scale="38"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8D442-19A3-A74F-9880-BE40BA1B217B}">
  <sheetPr>
    <pageSetUpPr fitToPage="1"/>
  </sheetPr>
  <dimension ref="A1:Y145"/>
  <sheetViews>
    <sheetView zoomScale="75" workbookViewId="0">
      <selection activeCell="D24" sqref="D24"/>
    </sheetView>
  </sheetViews>
  <sheetFormatPr baseColWidth="10" defaultRowHeight="16"/>
  <cols>
    <col min="1" max="1" width="19.33203125" style="6" customWidth="1"/>
    <col min="2" max="2" width="15.1640625" style="6" customWidth="1"/>
    <col min="3" max="3" width="13.83203125" style="6" customWidth="1"/>
    <col min="4" max="4" width="10.83203125" style="6"/>
    <col min="5" max="5" width="24.6640625" style="6" customWidth="1"/>
    <col min="6" max="6" width="20.1640625" style="6" customWidth="1"/>
    <col min="7" max="7" width="11.83203125" style="6" customWidth="1"/>
    <col min="8" max="16384" width="10.83203125" style="6"/>
  </cols>
  <sheetData>
    <row r="1" spans="1:18" customFormat="1">
      <c r="A1" s="145" t="s">
        <v>406</v>
      </c>
    </row>
    <row r="2" spans="1:18" customFormat="1"/>
    <row r="3" spans="1:18" customFormat="1" ht="26">
      <c r="A3" s="164" t="s">
        <v>437</v>
      </c>
      <c r="B3" s="165"/>
      <c r="C3" s="166"/>
      <c r="D3" s="167"/>
    </row>
    <row r="4" spans="1:18">
      <c r="G4" s="51"/>
      <c r="H4" s="51"/>
    </row>
    <row r="5" spans="1:18" ht="16" customHeight="1">
      <c r="A5" s="331" t="s">
        <v>440</v>
      </c>
      <c r="B5" s="331"/>
      <c r="C5" s="331"/>
      <c r="D5" s="331"/>
      <c r="E5" s="331"/>
      <c r="F5" s="331"/>
      <c r="G5" s="331"/>
      <c r="H5" s="331"/>
      <c r="I5" s="331"/>
      <c r="J5" s="168"/>
      <c r="K5" s="168"/>
    </row>
    <row r="6" spans="1:18" ht="19" customHeight="1">
      <c r="A6" s="331"/>
      <c r="B6" s="331"/>
      <c r="C6" s="331"/>
      <c r="D6" s="331"/>
      <c r="E6" s="331"/>
      <c r="F6" s="331"/>
      <c r="G6" s="331"/>
      <c r="H6" s="331"/>
      <c r="I6" s="331"/>
      <c r="J6" s="168"/>
      <c r="K6" s="168"/>
    </row>
    <row r="7" spans="1:18" ht="19" customHeight="1">
      <c r="A7" s="169"/>
      <c r="B7" s="169"/>
      <c r="C7" s="169"/>
      <c r="D7" s="169"/>
      <c r="E7" s="169"/>
      <c r="F7" s="169"/>
      <c r="G7" s="169"/>
      <c r="H7" s="169"/>
      <c r="I7" s="170"/>
      <c r="J7" s="168"/>
      <c r="K7" s="168"/>
    </row>
    <row r="8" spans="1:18" ht="19" customHeight="1">
      <c r="A8" s="171" t="s">
        <v>408</v>
      </c>
      <c r="B8" s="169"/>
      <c r="C8" s="169"/>
      <c r="D8" s="169"/>
      <c r="E8" s="169"/>
      <c r="F8" s="169"/>
      <c r="G8" s="169"/>
      <c r="H8" s="169"/>
      <c r="I8" s="170"/>
      <c r="J8" s="168"/>
      <c r="K8" s="168"/>
    </row>
    <row r="9" spans="1:18">
      <c r="A9" s="146"/>
      <c r="B9" s="146"/>
      <c r="C9" s="146"/>
      <c r="D9" s="146"/>
      <c r="E9" s="146"/>
      <c r="F9" s="146"/>
      <c r="G9" s="146"/>
      <c r="H9" s="146"/>
      <c r="I9" s="168"/>
      <c r="J9" s="168"/>
      <c r="K9" s="168"/>
    </row>
    <row r="10" spans="1:18" ht="20">
      <c r="A10" s="86" t="s">
        <v>273</v>
      </c>
      <c r="B10" s="78" t="s">
        <v>252</v>
      </c>
      <c r="C10" s="78" t="s">
        <v>253</v>
      </c>
      <c r="D10" s="78" t="s">
        <v>243</v>
      </c>
      <c r="E10" s="79" t="s">
        <v>229</v>
      </c>
      <c r="F10" s="61" t="s">
        <v>25</v>
      </c>
      <c r="G10" s="61" t="s">
        <v>28</v>
      </c>
      <c r="H10" s="61" t="s">
        <v>29</v>
      </c>
      <c r="I10" s="80" t="s">
        <v>27</v>
      </c>
      <c r="K10" s="77" t="s">
        <v>335</v>
      </c>
      <c r="L10" s="59"/>
      <c r="N10" s="59"/>
      <c r="O10" s="59"/>
      <c r="P10" s="59"/>
      <c r="Q10" s="59"/>
      <c r="R10" s="59"/>
    </row>
    <row r="11" spans="1:18">
      <c r="A11" s="88" t="s">
        <v>284</v>
      </c>
      <c r="B11" s="7" t="s">
        <v>251</v>
      </c>
      <c r="C11" s="81">
        <v>43294</v>
      </c>
      <c r="D11" s="7" t="s">
        <v>31</v>
      </c>
      <c r="E11" s="82" t="s">
        <v>71</v>
      </c>
      <c r="F11" s="62">
        <v>-29.208592860131908</v>
      </c>
      <c r="G11" s="7" t="s">
        <v>31</v>
      </c>
      <c r="H11" s="7" t="s">
        <v>31</v>
      </c>
      <c r="I11" s="76">
        <v>7188.4817923766086</v>
      </c>
      <c r="K11" s="59"/>
      <c r="L11" s="59"/>
      <c r="N11" s="59"/>
      <c r="O11" s="59"/>
      <c r="P11" s="59"/>
      <c r="Q11" s="59"/>
      <c r="R11" s="59"/>
    </row>
    <row r="12" spans="1:18">
      <c r="A12" s="88" t="s">
        <v>286</v>
      </c>
      <c r="B12" s="7" t="s">
        <v>251</v>
      </c>
      <c r="C12" s="81">
        <v>43294</v>
      </c>
      <c r="D12" s="7" t="s">
        <v>31</v>
      </c>
      <c r="E12" s="82" t="s">
        <v>76</v>
      </c>
      <c r="F12" s="62">
        <v>-29.127230925910432</v>
      </c>
      <c r="G12" s="7" t="s">
        <v>31</v>
      </c>
      <c r="H12" s="7" t="s">
        <v>31</v>
      </c>
      <c r="I12" s="76">
        <v>3899.9721218062632</v>
      </c>
      <c r="K12" s="59"/>
      <c r="L12" s="59"/>
      <c r="P12" s="59"/>
      <c r="Q12" s="59"/>
      <c r="R12" s="59"/>
    </row>
    <row r="13" spans="1:18">
      <c r="A13" s="87" t="s">
        <v>276</v>
      </c>
      <c r="B13" s="7" t="s">
        <v>251</v>
      </c>
      <c r="C13" s="81">
        <v>43438</v>
      </c>
      <c r="D13" s="7" t="s">
        <v>31</v>
      </c>
      <c r="E13" s="82" t="s">
        <v>40</v>
      </c>
      <c r="F13" s="62">
        <v>-32.032751533238283</v>
      </c>
      <c r="G13" s="7" t="s">
        <v>31</v>
      </c>
      <c r="H13" s="7" t="s">
        <v>31</v>
      </c>
      <c r="I13" s="76">
        <v>11147.826603442983</v>
      </c>
      <c r="K13" s="59"/>
      <c r="L13" s="59"/>
      <c r="P13" s="59"/>
      <c r="Q13" s="59"/>
      <c r="R13" s="59"/>
    </row>
    <row r="14" spans="1:18">
      <c r="A14" s="87" t="s">
        <v>277</v>
      </c>
      <c r="B14" s="7" t="s">
        <v>251</v>
      </c>
      <c r="C14" s="81">
        <v>43438</v>
      </c>
      <c r="D14" s="7" t="s">
        <v>31</v>
      </c>
      <c r="E14" s="82" t="s">
        <v>45</v>
      </c>
      <c r="F14" s="62">
        <v>-30.176543666745037</v>
      </c>
      <c r="G14" s="7" t="s">
        <v>31</v>
      </c>
      <c r="H14" s="7" t="s">
        <v>31</v>
      </c>
      <c r="I14" s="76">
        <v>16806.676104022092</v>
      </c>
      <c r="K14" s="59"/>
      <c r="L14" s="59"/>
      <c r="P14" s="59"/>
      <c r="Q14" s="59"/>
      <c r="R14" s="59"/>
    </row>
    <row r="15" spans="1:18">
      <c r="A15" s="87" t="s">
        <v>278</v>
      </c>
      <c r="B15" s="7" t="s">
        <v>251</v>
      </c>
      <c r="C15" s="81">
        <v>43438</v>
      </c>
      <c r="D15" s="7" t="s">
        <v>31</v>
      </c>
      <c r="E15" s="82" t="s">
        <v>50</v>
      </c>
      <c r="F15" s="62">
        <v>-30.192126355120319</v>
      </c>
      <c r="G15" s="7" t="s">
        <v>31</v>
      </c>
      <c r="H15" s="7" t="s">
        <v>31</v>
      </c>
      <c r="I15" s="76">
        <v>17356.880525060133</v>
      </c>
      <c r="K15" s="59"/>
      <c r="L15" s="59"/>
      <c r="P15" s="59"/>
      <c r="Q15" s="59"/>
      <c r="R15" s="59"/>
    </row>
    <row r="16" spans="1:18">
      <c r="A16" s="88" t="s">
        <v>279</v>
      </c>
      <c r="B16" s="7" t="s">
        <v>251</v>
      </c>
      <c r="C16" s="81">
        <v>43438</v>
      </c>
      <c r="D16" s="7" t="s">
        <v>31</v>
      </c>
      <c r="E16" s="82" t="s">
        <v>54</v>
      </c>
      <c r="F16" s="62">
        <v>-28.620789562815073</v>
      </c>
      <c r="G16" s="7" t="s">
        <v>31</v>
      </c>
      <c r="H16" s="7" t="s">
        <v>31</v>
      </c>
      <c r="I16" s="76">
        <v>18502.826256966648</v>
      </c>
      <c r="K16" s="59"/>
      <c r="L16" s="59"/>
      <c r="P16" s="59"/>
      <c r="Q16" s="59"/>
      <c r="R16" s="59"/>
    </row>
    <row r="17" spans="1:21">
      <c r="A17" s="87" t="s">
        <v>282</v>
      </c>
      <c r="B17" s="7" t="s">
        <v>251</v>
      </c>
      <c r="C17" s="81">
        <v>43438</v>
      </c>
      <c r="D17" s="7" t="s">
        <v>31</v>
      </c>
      <c r="E17" s="82" t="s">
        <v>64</v>
      </c>
      <c r="F17" s="62">
        <v>-24.921600796135472</v>
      </c>
      <c r="G17" s="7" t="s">
        <v>31</v>
      </c>
      <c r="H17" s="7" t="s">
        <v>31</v>
      </c>
      <c r="I17" s="76">
        <v>22126.572755080826</v>
      </c>
      <c r="K17" s="59"/>
      <c r="L17" s="59"/>
      <c r="P17" s="59"/>
      <c r="Q17" s="59"/>
      <c r="R17" s="59"/>
    </row>
    <row r="18" spans="1:21">
      <c r="A18" s="87" t="s">
        <v>290</v>
      </c>
      <c r="B18" s="7" t="s">
        <v>251</v>
      </c>
      <c r="C18" s="81">
        <v>43438</v>
      </c>
      <c r="D18" s="7" t="s">
        <v>31</v>
      </c>
      <c r="E18" s="82" t="s">
        <v>85</v>
      </c>
      <c r="F18" s="62">
        <v>-34.120605969214196</v>
      </c>
      <c r="G18" s="7" t="s">
        <v>31</v>
      </c>
      <c r="H18" s="7" t="s">
        <v>31</v>
      </c>
      <c r="I18" s="76">
        <v>20633.75471455299</v>
      </c>
      <c r="K18" s="59"/>
      <c r="L18" s="59"/>
      <c r="P18" s="59"/>
      <c r="Q18" s="59"/>
      <c r="R18" s="59"/>
      <c r="S18" s="59"/>
      <c r="T18" s="59"/>
      <c r="U18" s="59"/>
    </row>
    <row r="19" spans="1:21">
      <c r="A19" s="87" t="s">
        <v>293</v>
      </c>
      <c r="B19" s="7" t="s">
        <v>251</v>
      </c>
      <c r="C19" s="81">
        <v>43438</v>
      </c>
      <c r="D19" s="7" t="s">
        <v>31</v>
      </c>
      <c r="E19" s="82" t="s">
        <v>91</v>
      </c>
      <c r="F19" s="62">
        <v>-33.346142596256477</v>
      </c>
      <c r="G19" s="7" t="s">
        <v>31</v>
      </c>
      <c r="H19" s="7" t="s">
        <v>31</v>
      </c>
      <c r="I19" s="76">
        <v>19224.090994585069</v>
      </c>
      <c r="K19" s="59"/>
      <c r="L19" s="59"/>
      <c r="N19" s="59"/>
      <c r="O19" s="59"/>
      <c r="P19" s="59"/>
      <c r="Q19" s="59"/>
      <c r="R19" s="59"/>
      <c r="S19" s="59"/>
      <c r="T19" s="59"/>
      <c r="U19" s="59"/>
    </row>
    <row r="20" spans="1:21">
      <c r="A20" s="87" t="s">
        <v>336</v>
      </c>
      <c r="B20" s="83" t="s">
        <v>251</v>
      </c>
      <c r="C20" s="81">
        <v>43662</v>
      </c>
      <c r="D20" s="62" t="s">
        <v>142</v>
      </c>
      <c r="E20" s="62" t="s">
        <v>143</v>
      </c>
      <c r="F20" s="62">
        <v>-31.691880805600139</v>
      </c>
      <c r="G20" s="7" t="s">
        <v>31</v>
      </c>
      <c r="H20" s="7" t="s">
        <v>31</v>
      </c>
      <c r="I20" s="76">
        <v>31170.011489193868</v>
      </c>
      <c r="K20" s="59"/>
      <c r="L20" s="59"/>
      <c r="N20" s="59"/>
      <c r="O20" s="59"/>
      <c r="P20" s="59"/>
      <c r="Q20" s="59"/>
      <c r="R20" s="59"/>
      <c r="S20" s="59"/>
      <c r="T20" s="59"/>
      <c r="U20" s="59"/>
    </row>
    <row r="21" spans="1:21">
      <c r="A21" s="87" t="s">
        <v>336</v>
      </c>
      <c r="B21" s="83" t="s">
        <v>251</v>
      </c>
      <c r="C21" s="81">
        <v>43662</v>
      </c>
      <c r="D21" s="62" t="s">
        <v>144</v>
      </c>
      <c r="E21" s="62" t="s">
        <v>145</v>
      </c>
      <c r="F21" s="62">
        <v>-31.882768004621592</v>
      </c>
      <c r="G21" s="7" t="s">
        <v>31</v>
      </c>
      <c r="H21" s="7" t="s">
        <v>31</v>
      </c>
      <c r="I21" s="76">
        <v>3778.4700509297099</v>
      </c>
      <c r="K21" s="59"/>
      <c r="L21" s="59"/>
      <c r="N21" s="59"/>
      <c r="O21" s="59"/>
      <c r="P21" s="59"/>
      <c r="Q21" s="59"/>
      <c r="R21" s="59"/>
      <c r="S21" s="59"/>
      <c r="T21" s="59"/>
      <c r="U21" s="59"/>
    </row>
    <row r="22" spans="1:21">
      <c r="A22" s="87" t="s">
        <v>281</v>
      </c>
      <c r="B22" s="83" t="s">
        <v>251</v>
      </c>
      <c r="C22" s="81">
        <v>43662</v>
      </c>
      <c r="D22" s="62" t="s">
        <v>146</v>
      </c>
      <c r="E22" s="62" t="s">
        <v>147</v>
      </c>
      <c r="F22" s="62">
        <v>-27.991626035796852</v>
      </c>
      <c r="G22" s="7" t="s">
        <v>31</v>
      </c>
      <c r="H22" s="7" t="s">
        <v>31</v>
      </c>
      <c r="I22" s="76">
        <v>27143.683515579003</v>
      </c>
      <c r="K22" s="59"/>
      <c r="L22" s="59"/>
      <c r="N22" s="59"/>
      <c r="O22" s="59"/>
      <c r="P22" s="59"/>
      <c r="Q22" s="59"/>
      <c r="R22" s="59"/>
      <c r="S22" s="59"/>
      <c r="T22" s="59"/>
      <c r="U22" s="59"/>
    </row>
    <row r="23" spans="1:21">
      <c r="A23" s="87" t="s">
        <v>280</v>
      </c>
      <c r="B23" s="83" t="s">
        <v>251</v>
      </c>
      <c r="C23" s="81">
        <v>43662</v>
      </c>
      <c r="D23" s="62" t="s">
        <v>148</v>
      </c>
      <c r="E23" s="62" t="s">
        <v>149</v>
      </c>
      <c r="F23" s="62">
        <v>-28.268663955362815</v>
      </c>
      <c r="G23" s="7" t="s">
        <v>31</v>
      </c>
      <c r="H23" s="7" t="s">
        <v>31</v>
      </c>
      <c r="I23" s="76">
        <v>26442.29395188257</v>
      </c>
      <c r="K23" s="59"/>
      <c r="L23" s="59"/>
      <c r="N23" s="59"/>
      <c r="O23" s="59"/>
      <c r="P23" s="59"/>
      <c r="Q23" s="59"/>
      <c r="R23" s="59"/>
      <c r="S23" s="59"/>
      <c r="T23" s="59"/>
      <c r="U23" s="59"/>
    </row>
    <row r="24" spans="1:21">
      <c r="A24" s="87" t="s">
        <v>306</v>
      </c>
      <c r="B24" s="83" t="s">
        <v>251</v>
      </c>
      <c r="C24" s="81">
        <v>43717</v>
      </c>
      <c r="D24" s="62" t="s">
        <v>150</v>
      </c>
      <c r="E24" s="62" t="s">
        <v>151</v>
      </c>
      <c r="F24" s="62">
        <v>-43.30702604355259</v>
      </c>
      <c r="G24" s="7" t="s">
        <v>31</v>
      </c>
      <c r="H24" s="7" t="s">
        <v>31</v>
      </c>
      <c r="I24" s="76">
        <v>3390.4132655515828</v>
      </c>
      <c r="K24" s="59"/>
      <c r="L24" s="59"/>
      <c r="N24" s="59"/>
      <c r="O24" s="59"/>
      <c r="P24" s="59"/>
      <c r="Q24" s="59"/>
      <c r="R24" s="59"/>
      <c r="S24" s="59"/>
      <c r="T24" s="59"/>
      <c r="U24" s="59"/>
    </row>
    <row r="25" spans="1:21">
      <c r="A25" s="87" t="s">
        <v>307</v>
      </c>
      <c r="B25" s="83" t="s">
        <v>251</v>
      </c>
      <c r="C25" s="81">
        <v>43717</v>
      </c>
      <c r="D25" s="62" t="s">
        <v>152</v>
      </c>
      <c r="E25" s="62" t="s">
        <v>153</v>
      </c>
      <c r="F25" s="62">
        <v>-44.135723182521346</v>
      </c>
      <c r="G25" s="7" t="s">
        <v>31</v>
      </c>
      <c r="H25" s="7" t="s">
        <v>31</v>
      </c>
      <c r="I25" s="76">
        <v>2907.9173148162999</v>
      </c>
      <c r="K25" s="59"/>
      <c r="L25" s="59"/>
      <c r="N25" s="59"/>
      <c r="O25" s="59"/>
      <c r="P25" s="59"/>
      <c r="Q25" s="59"/>
      <c r="R25" s="59"/>
      <c r="S25" s="59"/>
      <c r="T25" s="59"/>
      <c r="U25" s="59"/>
    </row>
    <row r="26" spans="1:21">
      <c r="A26" s="87" t="s">
        <v>301</v>
      </c>
      <c r="B26" s="83" t="s">
        <v>251</v>
      </c>
      <c r="C26" s="81">
        <v>43717</v>
      </c>
      <c r="D26" s="62" t="s">
        <v>154</v>
      </c>
      <c r="E26" s="62" t="s">
        <v>155</v>
      </c>
      <c r="F26" s="62">
        <v>-31.783501721816965</v>
      </c>
      <c r="G26" s="7" t="s">
        <v>31</v>
      </c>
      <c r="H26" s="7" t="s">
        <v>31</v>
      </c>
      <c r="I26" s="76">
        <v>2922.1097871930979</v>
      </c>
      <c r="K26" s="59" t="s">
        <v>438</v>
      </c>
      <c r="L26" s="59"/>
      <c r="N26" s="59"/>
      <c r="O26" s="59"/>
      <c r="P26" s="59"/>
      <c r="Q26" s="59"/>
      <c r="R26" s="59"/>
      <c r="S26" s="59"/>
      <c r="T26" s="59"/>
      <c r="U26" s="59"/>
    </row>
    <row r="27" spans="1:21">
      <c r="A27" s="87" t="s">
        <v>300</v>
      </c>
      <c r="B27" s="83" t="s">
        <v>251</v>
      </c>
      <c r="C27" s="81">
        <v>43717</v>
      </c>
      <c r="D27" s="62" t="s">
        <v>156</v>
      </c>
      <c r="E27" s="62" t="s">
        <v>157</v>
      </c>
      <c r="F27" s="62">
        <v>-31.034821707394276</v>
      </c>
      <c r="G27" s="7" t="s">
        <v>31</v>
      </c>
      <c r="H27" s="7" t="s">
        <v>31</v>
      </c>
      <c r="I27" s="76">
        <v>4558.6702375034083</v>
      </c>
      <c r="K27" s="59"/>
      <c r="L27" s="59"/>
      <c r="N27" s="59"/>
      <c r="O27" s="59"/>
      <c r="P27" s="59"/>
      <c r="Q27" s="59"/>
      <c r="R27" s="59"/>
    </row>
    <row r="28" spans="1:21">
      <c r="A28" s="87" t="s">
        <v>299</v>
      </c>
      <c r="B28" s="83" t="s">
        <v>251</v>
      </c>
      <c r="C28" s="81">
        <v>43717</v>
      </c>
      <c r="D28" s="62" t="s">
        <v>158</v>
      </c>
      <c r="E28" s="62" t="s">
        <v>159</v>
      </c>
      <c r="F28" s="62">
        <v>-31.836754753613398</v>
      </c>
      <c r="G28" s="7" t="s">
        <v>31</v>
      </c>
      <c r="H28" s="7" t="s">
        <v>31</v>
      </c>
      <c r="I28" s="76">
        <v>3477.973603605049</v>
      </c>
      <c r="K28" s="59"/>
      <c r="L28" s="59"/>
      <c r="N28" s="59"/>
      <c r="O28" s="59"/>
      <c r="P28" s="59"/>
      <c r="Q28" s="59"/>
      <c r="R28" s="59"/>
    </row>
    <row r="29" spans="1:21">
      <c r="A29" s="89" t="s">
        <v>305</v>
      </c>
      <c r="B29" s="83" t="s">
        <v>251</v>
      </c>
      <c r="C29" s="84">
        <v>43728</v>
      </c>
      <c r="D29" s="64" t="s">
        <v>330</v>
      </c>
      <c r="E29" s="85" t="s">
        <v>207</v>
      </c>
      <c r="F29" s="62">
        <v>-20.801257577200339</v>
      </c>
      <c r="G29" s="7" t="s">
        <v>31</v>
      </c>
      <c r="H29" s="7" t="s">
        <v>31</v>
      </c>
      <c r="I29" s="76">
        <v>4081.8273092369477</v>
      </c>
      <c r="K29" s="59"/>
      <c r="L29" s="59"/>
      <c r="N29" s="59"/>
      <c r="O29" s="59"/>
      <c r="P29" s="59"/>
      <c r="Q29" s="59"/>
      <c r="R29" s="59"/>
    </row>
    <row r="30" spans="1:21">
      <c r="A30" s="87" t="s">
        <v>302</v>
      </c>
      <c r="B30" s="83" t="s">
        <v>251</v>
      </c>
      <c r="C30" s="84">
        <v>43728</v>
      </c>
      <c r="D30" s="64" t="s">
        <v>331</v>
      </c>
      <c r="E30" s="85" t="s">
        <v>208</v>
      </c>
      <c r="F30" s="62">
        <v>-16.39325874802925</v>
      </c>
      <c r="G30" s="7" t="s">
        <v>31</v>
      </c>
      <c r="H30" s="7" t="s">
        <v>31</v>
      </c>
      <c r="I30" s="76">
        <v>2440.7128514056226</v>
      </c>
      <c r="K30" s="59"/>
      <c r="L30" s="59"/>
      <c r="N30" s="59"/>
      <c r="O30" s="59"/>
      <c r="P30" s="59"/>
      <c r="Q30" s="59"/>
      <c r="R30" s="59"/>
    </row>
    <row r="31" spans="1:21">
      <c r="A31" s="87" t="s">
        <v>303</v>
      </c>
      <c r="B31" s="83" t="s">
        <v>251</v>
      </c>
      <c r="C31" s="84">
        <v>43728</v>
      </c>
      <c r="D31" s="64" t="s">
        <v>332</v>
      </c>
      <c r="E31" s="85" t="s">
        <v>209</v>
      </c>
      <c r="F31" s="62">
        <v>-16.720153434266741</v>
      </c>
      <c r="G31" s="7" t="s">
        <v>31</v>
      </c>
      <c r="H31" s="7" t="s">
        <v>31</v>
      </c>
      <c r="I31" s="76">
        <v>1830.4718875502006</v>
      </c>
      <c r="K31" s="59"/>
      <c r="L31" s="59"/>
      <c r="N31" s="59"/>
      <c r="O31" s="59"/>
      <c r="P31" s="59"/>
      <c r="Q31" s="59"/>
      <c r="R31" s="59"/>
    </row>
    <row r="32" spans="1:21">
      <c r="A32" s="87" t="s">
        <v>304</v>
      </c>
      <c r="B32" s="83" t="s">
        <v>251</v>
      </c>
      <c r="C32" s="84">
        <v>43728</v>
      </c>
      <c r="D32" s="64" t="s">
        <v>333</v>
      </c>
      <c r="E32" s="85" t="s">
        <v>210</v>
      </c>
      <c r="F32" s="62">
        <v>-16.985836701392213</v>
      </c>
      <c r="G32" s="7" t="s">
        <v>31</v>
      </c>
      <c r="H32" s="7" t="s">
        <v>31</v>
      </c>
      <c r="I32" s="76">
        <v>1713.0020080321281</v>
      </c>
      <c r="K32" s="59"/>
      <c r="L32" s="59"/>
      <c r="N32" s="59"/>
      <c r="O32" s="59"/>
      <c r="P32" s="59"/>
      <c r="Q32" s="59"/>
      <c r="R32" s="59"/>
    </row>
    <row r="33" spans="1:21">
      <c r="A33" s="88" t="s">
        <v>275</v>
      </c>
      <c r="B33" s="7" t="s">
        <v>254</v>
      </c>
      <c r="C33" s="81">
        <v>43294</v>
      </c>
      <c r="D33" s="7" t="s">
        <v>31</v>
      </c>
      <c r="E33" s="82" t="s">
        <v>37</v>
      </c>
      <c r="F33" s="62">
        <v>-24.310851856154031</v>
      </c>
      <c r="G33" s="62">
        <v>126.66379893333335</v>
      </c>
      <c r="H33" s="62">
        <v>10.555316577777779</v>
      </c>
      <c r="I33" s="62">
        <v>48912.690819849435</v>
      </c>
      <c r="K33" s="77" t="s">
        <v>334</v>
      </c>
      <c r="L33" s="59"/>
      <c r="N33" s="59"/>
      <c r="O33" s="59"/>
      <c r="P33" s="59"/>
      <c r="Q33" s="59"/>
      <c r="R33" s="59"/>
    </row>
    <row r="34" spans="1:21">
      <c r="A34" s="88" t="s">
        <v>287</v>
      </c>
      <c r="B34" s="7" t="s">
        <v>254</v>
      </c>
      <c r="C34" s="81">
        <v>43294</v>
      </c>
      <c r="D34" s="7" t="s">
        <v>31</v>
      </c>
      <c r="E34" s="82" t="s">
        <v>79</v>
      </c>
      <c r="F34" s="62">
        <v>-21.027154994956934</v>
      </c>
      <c r="G34" s="62">
        <v>132.5687656888889</v>
      </c>
      <c r="H34" s="62">
        <v>11.047397140740742</v>
      </c>
      <c r="I34" s="62">
        <v>51192.962023210348</v>
      </c>
      <c r="K34" s="59"/>
      <c r="L34" s="59"/>
      <c r="N34" s="59"/>
      <c r="O34" s="59"/>
      <c r="P34" s="59"/>
      <c r="Q34" s="59"/>
      <c r="R34" s="59"/>
    </row>
    <row r="35" spans="1:21">
      <c r="A35" s="88" t="s">
        <v>274</v>
      </c>
      <c r="B35" s="7" t="s">
        <v>254</v>
      </c>
      <c r="C35" s="81">
        <v>43294</v>
      </c>
      <c r="D35" s="7" t="s">
        <v>31</v>
      </c>
      <c r="E35" s="82" t="s">
        <v>33</v>
      </c>
      <c r="F35" s="62">
        <v>-44.903053304770921</v>
      </c>
      <c r="G35" s="62">
        <v>35.642778123456793</v>
      </c>
      <c r="H35" s="62">
        <v>2.9702315102880661</v>
      </c>
      <c r="I35" s="62">
        <v>16034.310410038488</v>
      </c>
      <c r="K35" s="59"/>
      <c r="L35" s="59"/>
      <c r="N35" s="59"/>
      <c r="O35" s="59"/>
      <c r="P35" s="59"/>
      <c r="Q35" s="59"/>
      <c r="R35" s="59"/>
    </row>
    <row r="36" spans="1:21">
      <c r="A36" s="88" t="s">
        <v>283</v>
      </c>
      <c r="B36" s="7" t="s">
        <v>254</v>
      </c>
      <c r="C36" s="81">
        <v>43294</v>
      </c>
      <c r="D36" s="7" t="s">
        <v>31</v>
      </c>
      <c r="E36" s="82" t="s">
        <v>69</v>
      </c>
      <c r="F36" s="62">
        <v>-22.758040786658523</v>
      </c>
      <c r="G36" s="62">
        <v>109.39517535632189</v>
      </c>
      <c r="H36" s="62">
        <v>9.1162646130268232</v>
      </c>
      <c r="I36" s="62">
        <v>40836.071710827346</v>
      </c>
      <c r="K36" s="59"/>
      <c r="L36" s="59"/>
      <c r="N36" s="59"/>
      <c r="O36" s="59"/>
      <c r="P36" s="59"/>
      <c r="Q36" s="59"/>
      <c r="R36" s="59"/>
    </row>
    <row r="37" spans="1:21">
      <c r="A37" s="88" t="s">
        <v>285</v>
      </c>
      <c r="B37" s="7" t="s">
        <v>254</v>
      </c>
      <c r="C37" s="81">
        <v>43294</v>
      </c>
      <c r="D37" s="7" t="s">
        <v>31</v>
      </c>
      <c r="E37" s="82" t="s">
        <v>74</v>
      </c>
      <c r="F37" s="62">
        <v>-21.133691114000555</v>
      </c>
      <c r="G37" s="62">
        <v>106.66748320000001</v>
      </c>
      <c r="H37" s="62">
        <v>8.8889569333333345</v>
      </c>
      <c r="I37" s="62">
        <v>41190.882242835149</v>
      </c>
      <c r="K37" s="59"/>
      <c r="L37" s="59"/>
      <c r="N37" s="59"/>
      <c r="O37" s="59"/>
      <c r="P37" s="59"/>
      <c r="Q37" s="59"/>
      <c r="R37" s="59"/>
    </row>
    <row r="38" spans="1:21">
      <c r="A38" s="88" t="s">
        <v>284</v>
      </c>
      <c r="B38" s="7" t="s">
        <v>254</v>
      </c>
      <c r="C38" s="81">
        <v>43294</v>
      </c>
      <c r="D38" s="7" t="s">
        <v>31</v>
      </c>
      <c r="E38" s="82" t="s">
        <v>72</v>
      </c>
      <c r="F38" s="62">
        <v>-23.077086632264006</v>
      </c>
      <c r="G38" s="62">
        <v>139.16360161616166</v>
      </c>
      <c r="H38" s="62">
        <v>11.596966801346804</v>
      </c>
      <c r="I38" s="62">
        <v>59113.597604093018</v>
      </c>
      <c r="K38" s="59"/>
      <c r="N38" s="59"/>
      <c r="O38" s="59"/>
      <c r="P38" s="59"/>
      <c r="Q38" s="59"/>
      <c r="R38" s="59"/>
    </row>
    <row r="39" spans="1:21">
      <c r="A39" s="88" t="s">
        <v>288</v>
      </c>
      <c r="B39" s="7" t="s">
        <v>254</v>
      </c>
      <c r="C39" s="81">
        <v>43294</v>
      </c>
      <c r="D39" s="7" t="s">
        <v>31</v>
      </c>
      <c r="E39" s="82" t="s">
        <v>82</v>
      </c>
      <c r="F39" s="62">
        <v>-17.422379681433025</v>
      </c>
      <c r="G39" s="62">
        <v>91.618955460992936</v>
      </c>
      <c r="H39" s="62">
        <v>7.6349129550827444</v>
      </c>
      <c r="I39" s="62">
        <v>25379.907130489537</v>
      </c>
      <c r="K39" s="59"/>
      <c r="N39" s="59"/>
      <c r="O39" s="59"/>
      <c r="P39" s="59"/>
      <c r="Q39" s="59"/>
      <c r="R39" s="59"/>
    </row>
    <row r="40" spans="1:21">
      <c r="A40" s="88" t="s">
        <v>294</v>
      </c>
      <c r="B40" s="7" t="s">
        <v>254</v>
      </c>
      <c r="C40" s="81">
        <v>43294</v>
      </c>
      <c r="D40" s="7" t="s">
        <v>31</v>
      </c>
      <c r="E40" s="82" t="s">
        <v>95</v>
      </c>
      <c r="F40" s="62">
        <v>-26.914605000457865</v>
      </c>
      <c r="G40" s="62">
        <v>144.64475662222225</v>
      </c>
      <c r="H40" s="62">
        <v>12.05372971851852</v>
      </c>
      <c r="I40" s="62">
        <v>55856.245580466712</v>
      </c>
      <c r="K40" s="75"/>
      <c r="L40" s="59"/>
      <c r="N40" s="75"/>
      <c r="O40" s="75"/>
      <c r="P40" s="75"/>
      <c r="Q40" s="75"/>
      <c r="R40" s="75"/>
      <c r="S40" s="75"/>
      <c r="T40" s="75"/>
      <c r="U40" s="75"/>
    </row>
    <row r="41" spans="1:21">
      <c r="A41" s="88" t="s">
        <v>286</v>
      </c>
      <c r="B41" s="7" t="s">
        <v>254</v>
      </c>
      <c r="C41" s="81">
        <v>43294</v>
      </c>
      <c r="D41" s="7" t="s">
        <v>31</v>
      </c>
      <c r="E41" s="82" t="s">
        <v>77</v>
      </c>
      <c r="F41" s="62">
        <v>-23.151398851277403</v>
      </c>
      <c r="G41" s="62">
        <v>105.30703573333335</v>
      </c>
      <c r="H41" s="62">
        <v>8.7755863111111125</v>
      </c>
      <c r="I41" s="62">
        <v>40665.529720061568</v>
      </c>
      <c r="K41" s="75"/>
      <c r="L41" s="59"/>
      <c r="N41" s="75"/>
      <c r="O41" s="75"/>
      <c r="P41" s="75"/>
      <c r="Q41" s="75"/>
      <c r="R41" s="75"/>
      <c r="S41" s="75"/>
      <c r="T41" s="75"/>
      <c r="U41" s="75"/>
    </row>
    <row r="42" spans="1:21">
      <c r="A42" s="87" t="s">
        <v>276</v>
      </c>
      <c r="B42" s="7" t="s">
        <v>254</v>
      </c>
      <c r="C42" s="81">
        <v>43438</v>
      </c>
      <c r="D42" s="7" t="s">
        <v>31</v>
      </c>
      <c r="E42" s="82" t="s">
        <v>41</v>
      </c>
      <c r="F42" s="62">
        <v>-26.273664748255783</v>
      </c>
      <c r="G42" s="62">
        <v>28.498586218677385</v>
      </c>
      <c r="H42" s="62">
        <v>2.3748821848897821</v>
      </c>
      <c r="I42" s="7" t="s">
        <v>31</v>
      </c>
      <c r="K42" s="75"/>
      <c r="L42" s="59"/>
      <c r="N42" s="75"/>
      <c r="O42" s="75"/>
      <c r="P42" s="75"/>
      <c r="Q42" s="75"/>
      <c r="R42" s="75"/>
      <c r="S42" s="75"/>
      <c r="T42" s="75"/>
      <c r="U42" s="75"/>
    </row>
    <row r="43" spans="1:21">
      <c r="A43" s="87" t="s">
        <v>277</v>
      </c>
      <c r="B43" s="7" t="s">
        <v>254</v>
      </c>
      <c r="C43" s="81">
        <v>43438</v>
      </c>
      <c r="D43" s="7" t="s">
        <v>31</v>
      </c>
      <c r="E43" s="82" t="s">
        <v>46</v>
      </c>
      <c r="F43" s="62">
        <v>-24.267243910122676</v>
      </c>
      <c r="G43" s="62">
        <v>56.815004114695341</v>
      </c>
      <c r="H43" s="62">
        <v>4.7345836762246121</v>
      </c>
      <c r="I43" s="7" t="s">
        <v>31</v>
      </c>
      <c r="K43" s="75"/>
      <c r="L43" s="59"/>
      <c r="N43" s="75"/>
      <c r="O43" s="75"/>
      <c r="P43" s="75"/>
      <c r="Q43" s="75"/>
      <c r="R43" s="75"/>
      <c r="S43" s="75"/>
      <c r="T43" s="75"/>
      <c r="U43" s="75"/>
    </row>
    <row r="44" spans="1:21">
      <c r="A44" s="87" t="s">
        <v>277</v>
      </c>
      <c r="B44" s="7" t="s">
        <v>254</v>
      </c>
      <c r="C44" s="81">
        <v>43438</v>
      </c>
      <c r="D44" s="7" t="s">
        <v>31</v>
      </c>
      <c r="E44" s="82" t="s">
        <v>47</v>
      </c>
      <c r="F44" s="62">
        <v>-24.454319673870724</v>
      </c>
      <c r="G44" s="62">
        <v>56.143084903225805</v>
      </c>
      <c r="H44" s="62">
        <v>4.6785904086021501</v>
      </c>
      <c r="I44" s="7" t="s">
        <v>31</v>
      </c>
      <c r="K44" s="75"/>
      <c r="L44" s="59"/>
      <c r="N44" s="75"/>
      <c r="O44" s="75"/>
      <c r="P44" s="75"/>
      <c r="Q44" s="75"/>
      <c r="R44" s="75"/>
      <c r="S44" s="75"/>
      <c r="T44" s="75"/>
      <c r="U44" s="75"/>
    </row>
    <row r="45" spans="1:21">
      <c r="A45" s="87" t="s">
        <v>278</v>
      </c>
      <c r="B45" s="7" t="s">
        <v>254</v>
      </c>
      <c r="C45" s="81">
        <v>43438</v>
      </c>
      <c r="D45" s="7" t="s">
        <v>31</v>
      </c>
      <c r="E45" s="82" t="s">
        <v>51</v>
      </c>
      <c r="F45" s="62">
        <v>-24.369046536878177</v>
      </c>
      <c r="G45" s="62">
        <v>54.992352673835121</v>
      </c>
      <c r="H45" s="62">
        <v>4.5826960561529271</v>
      </c>
      <c r="I45" s="7" t="s">
        <v>31</v>
      </c>
      <c r="K45" s="75"/>
      <c r="L45" s="59"/>
      <c r="N45" s="75"/>
      <c r="O45" s="75"/>
      <c r="P45" s="75"/>
      <c r="Q45" s="75"/>
      <c r="R45" s="75"/>
      <c r="S45" s="75"/>
      <c r="T45" s="75"/>
      <c r="U45" s="75"/>
    </row>
    <row r="46" spans="1:21">
      <c r="A46" s="88" t="s">
        <v>279</v>
      </c>
      <c r="B46" s="7" t="s">
        <v>254</v>
      </c>
      <c r="C46" s="81">
        <v>43438</v>
      </c>
      <c r="D46" s="7" t="s">
        <v>31</v>
      </c>
      <c r="E46" s="82" t="s">
        <v>55</v>
      </c>
      <c r="F46" s="62">
        <v>-23.434728474161229</v>
      </c>
      <c r="G46" s="62">
        <v>72.090720372759861</v>
      </c>
      <c r="H46" s="62">
        <v>6.0075600310633215</v>
      </c>
      <c r="I46" s="7" t="s">
        <v>31</v>
      </c>
      <c r="K46" s="75"/>
      <c r="L46" s="59"/>
      <c r="N46" s="75"/>
      <c r="O46" s="75"/>
      <c r="P46" s="75"/>
      <c r="Q46" s="75"/>
      <c r="R46" s="75"/>
      <c r="S46" s="75"/>
      <c r="T46" s="75"/>
      <c r="U46" s="75"/>
    </row>
    <row r="47" spans="1:21">
      <c r="A47" s="87" t="s">
        <v>282</v>
      </c>
      <c r="B47" s="7" t="s">
        <v>254</v>
      </c>
      <c r="C47" s="81">
        <v>43438</v>
      </c>
      <c r="D47" s="7" t="s">
        <v>31</v>
      </c>
      <c r="E47" s="82" t="s">
        <v>65</v>
      </c>
      <c r="F47" s="62">
        <v>-20.235462099188471</v>
      </c>
      <c r="G47" s="62">
        <v>94.669464430107539</v>
      </c>
      <c r="H47" s="62">
        <v>7.8891220358422949</v>
      </c>
      <c r="I47" s="7" t="s">
        <v>31</v>
      </c>
      <c r="K47" s="75"/>
      <c r="L47" s="59"/>
      <c r="N47" s="75"/>
      <c r="O47" s="75"/>
      <c r="P47" s="75"/>
      <c r="Q47" s="75"/>
      <c r="R47" s="75"/>
      <c r="S47" s="75"/>
      <c r="T47" s="75"/>
      <c r="U47" s="75"/>
    </row>
    <row r="48" spans="1:21">
      <c r="A48" s="87" t="s">
        <v>290</v>
      </c>
      <c r="B48" s="7" t="s">
        <v>254</v>
      </c>
      <c r="C48" s="81">
        <v>43438</v>
      </c>
      <c r="D48" s="7" t="s">
        <v>31</v>
      </c>
      <c r="E48" s="82" t="s">
        <v>86</v>
      </c>
      <c r="F48" s="62">
        <v>-30.724489911291197</v>
      </c>
      <c r="G48" s="62">
        <v>113.00438933333332</v>
      </c>
      <c r="H48" s="62">
        <v>9.4170324444444429</v>
      </c>
      <c r="I48" s="7" t="s">
        <v>31</v>
      </c>
      <c r="K48" s="75"/>
      <c r="L48" s="59"/>
      <c r="N48" s="75"/>
      <c r="O48" s="75"/>
      <c r="P48" s="75"/>
      <c r="Q48" s="75"/>
      <c r="R48" s="75"/>
      <c r="S48" s="75"/>
      <c r="T48" s="75"/>
      <c r="U48" s="75"/>
    </row>
    <row r="49" spans="1:18">
      <c r="A49" s="87" t="s">
        <v>293</v>
      </c>
      <c r="B49" s="7" t="s">
        <v>254</v>
      </c>
      <c r="C49" s="81">
        <v>43438</v>
      </c>
      <c r="D49" s="7" t="s">
        <v>31</v>
      </c>
      <c r="E49" s="82" t="s">
        <v>92</v>
      </c>
      <c r="F49" s="62">
        <v>-32.738486217009793</v>
      </c>
      <c r="G49" s="62">
        <v>146.18590562007168</v>
      </c>
      <c r="H49" s="62">
        <v>12.182158801672641</v>
      </c>
      <c r="I49" s="7" t="s">
        <v>31</v>
      </c>
      <c r="K49" s="59" t="s">
        <v>439</v>
      </c>
      <c r="L49" s="59"/>
      <c r="N49" s="59"/>
      <c r="O49" s="59"/>
      <c r="P49" s="59"/>
      <c r="Q49" s="59"/>
      <c r="R49" s="59"/>
    </row>
    <row r="50" spans="1:18">
      <c r="A50" s="87" t="s">
        <v>282</v>
      </c>
      <c r="B50" s="7" t="s">
        <v>254</v>
      </c>
      <c r="C50" s="81">
        <v>43438</v>
      </c>
      <c r="D50" s="7" t="s">
        <v>31</v>
      </c>
      <c r="E50" s="82" t="s">
        <v>66</v>
      </c>
      <c r="F50" s="62">
        <v>-20.698774615131242</v>
      </c>
      <c r="G50" s="62">
        <v>100.21533879569893</v>
      </c>
      <c r="H50" s="62">
        <v>8.3512782329749111</v>
      </c>
      <c r="I50" s="7" t="s">
        <v>31</v>
      </c>
    </row>
    <row r="51" spans="1:18">
      <c r="A51" s="87" t="s">
        <v>306</v>
      </c>
      <c r="B51" s="83" t="s">
        <v>254</v>
      </c>
      <c r="C51" s="81">
        <v>43717</v>
      </c>
      <c r="D51" s="81" t="s">
        <v>256</v>
      </c>
      <c r="E51" s="81" t="s">
        <v>190</v>
      </c>
      <c r="F51" s="62">
        <v>-37.85165658796484</v>
      </c>
      <c r="G51" s="62">
        <v>116.65923534606311</v>
      </c>
      <c r="H51" s="62">
        <v>9.7216029455052588</v>
      </c>
      <c r="I51" s="7" t="s">
        <v>31</v>
      </c>
    </row>
    <row r="52" spans="1:18">
      <c r="A52" s="87" t="s">
        <v>307</v>
      </c>
      <c r="B52" s="83" t="s">
        <v>254</v>
      </c>
      <c r="C52" s="81">
        <v>43717</v>
      </c>
      <c r="D52" s="81" t="s">
        <v>257</v>
      </c>
      <c r="E52" s="81" t="s">
        <v>191</v>
      </c>
      <c r="F52" s="62">
        <v>-38.381129772965814</v>
      </c>
      <c r="G52" s="62">
        <v>112.24407799991316</v>
      </c>
      <c r="H52" s="62">
        <v>9.3536731666594299</v>
      </c>
      <c r="I52" s="7" t="s">
        <v>31</v>
      </c>
    </row>
    <row r="53" spans="1:18">
      <c r="A53" s="87" t="s">
        <v>301</v>
      </c>
      <c r="B53" s="83" t="s">
        <v>254</v>
      </c>
      <c r="C53" s="81">
        <v>43717</v>
      </c>
      <c r="D53" s="81" t="s">
        <v>258</v>
      </c>
      <c r="E53" s="81" t="s">
        <v>192</v>
      </c>
      <c r="F53" s="62">
        <v>-26.528364766943483</v>
      </c>
      <c r="G53" s="62">
        <v>54.509744044086084</v>
      </c>
      <c r="H53" s="62">
        <v>4.5424786703405067</v>
      </c>
      <c r="I53" s="7" t="s">
        <v>31</v>
      </c>
    </row>
    <row r="54" spans="1:18">
      <c r="A54" s="87" t="s">
        <v>300</v>
      </c>
      <c r="B54" s="83" t="s">
        <v>254</v>
      </c>
      <c r="C54" s="81">
        <v>43717</v>
      </c>
      <c r="D54" s="81" t="s">
        <v>259</v>
      </c>
      <c r="E54" s="81" t="s">
        <v>193</v>
      </c>
      <c r="F54" s="62">
        <v>-25.939310149544728</v>
      </c>
      <c r="G54" s="62">
        <v>63.559459964966642</v>
      </c>
      <c r="H54" s="62">
        <v>5.2966216637472199</v>
      </c>
      <c r="I54" s="7" t="s">
        <v>31</v>
      </c>
    </row>
    <row r="55" spans="1:18">
      <c r="A55" s="87" t="s">
        <v>299</v>
      </c>
      <c r="B55" s="83" t="s">
        <v>254</v>
      </c>
      <c r="C55" s="84">
        <v>43717</v>
      </c>
      <c r="D55" s="84" t="s">
        <v>260</v>
      </c>
      <c r="E55" s="84" t="s">
        <v>194</v>
      </c>
      <c r="F55" s="62">
        <v>-26.064850134892279</v>
      </c>
      <c r="G55" s="62">
        <v>53.862767713324757</v>
      </c>
      <c r="H55" s="62">
        <v>4.4885639761103961</v>
      </c>
      <c r="I55" s="7" t="s">
        <v>31</v>
      </c>
    </row>
    <row r="57" spans="1:18">
      <c r="A57" s="73" t="s">
        <v>337</v>
      </c>
    </row>
    <row r="59" spans="1:18" ht="20">
      <c r="A59" s="86" t="s">
        <v>273</v>
      </c>
      <c r="B59" s="61" t="s">
        <v>582</v>
      </c>
      <c r="C59" s="61" t="s">
        <v>583</v>
      </c>
      <c r="D59" s="61" t="s">
        <v>29</v>
      </c>
    </row>
    <row r="60" spans="1:18">
      <c r="A60" s="88" t="s">
        <v>274</v>
      </c>
      <c r="B60" s="2"/>
      <c r="C60" s="62">
        <v>-44.903053304770921</v>
      </c>
      <c r="D60" s="62">
        <v>2.9702315102880661</v>
      </c>
    </row>
    <row r="61" spans="1:18">
      <c r="A61" s="88" t="s">
        <v>275</v>
      </c>
      <c r="B61" s="2"/>
      <c r="C61" s="62">
        <v>-24.310851856154031</v>
      </c>
      <c r="D61" s="62">
        <v>10.555316577777779</v>
      </c>
    </row>
    <row r="62" spans="1:18">
      <c r="A62" s="87" t="s">
        <v>276</v>
      </c>
      <c r="B62" s="62">
        <v>-32.032751533238283</v>
      </c>
      <c r="C62" s="62">
        <v>-26.273664748255783</v>
      </c>
      <c r="D62" s="62">
        <v>2.3748821848897821</v>
      </c>
    </row>
    <row r="63" spans="1:18">
      <c r="A63" s="90" t="s">
        <v>277</v>
      </c>
      <c r="B63" s="66">
        <v>-30.176543666745037</v>
      </c>
      <c r="C63" s="66">
        <v>-24.267243910122676</v>
      </c>
      <c r="D63" s="66">
        <v>4.7345836762246121</v>
      </c>
      <c r="E63" s="6" t="s">
        <v>584</v>
      </c>
    </row>
    <row r="64" spans="1:18">
      <c r="A64" s="90" t="s">
        <v>277</v>
      </c>
      <c r="B64" s="9"/>
      <c r="C64" s="66">
        <v>-24.454319673870724</v>
      </c>
      <c r="D64" s="66">
        <v>4.6785904086021501</v>
      </c>
    </row>
    <row r="65" spans="1:5">
      <c r="A65" s="87" t="s">
        <v>278</v>
      </c>
      <c r="B65" s="62">
        <v>-30.192126355120319</v>
      </c>
      <c r="C65" s="62">
        <v>-24.369046536878177</v>
      </c>
      <c r="D65" s="62">
        <v>4.5826960561529271</v>
      </c>
    </row>
    <row r="66" spans="1:5">
      <c r="A66" s="88" t="s">
        <v>279</v>
      </c>
      <c r="B66" s="62">
        <v>-28.620789562815073</v>
      </c>
      <c r="C66" s="62">
        <v>-23.434728474161229</v>
      </c>
      <c r="D66" s="62">
        <v>6.0075600310633215</v>
      </c>
    </row>
    <row r="67" spans="1:5">
      <c r="A67" s="87" t="s">
        <v>280</v>
      </c>
      <c r="B67" s="62">
        <v>-28.268663955362815</v>
      </c>
      <c r="C67" s="2"/>
      <c r="D67" s="2"/>
    </row>
    <row r="68" spans="1:5">
      <c r="A68" s="87" t="s">
        <v>281</v>
      </c>
      <c r="B68" s="62">
        <v>-27.991626035796852</v>
      </c>
      <c r="C68" s="2"/>
      <c r="D68" s="2"/>
    </row>
    <row r="69" spans="1:5">
      <c r="A69" s="90" t="s">
        <v>282</v>
      </c>
      <c r="B69" s="66">
        <v>-24.921600796135472</v>
      </c>
      <c r="C69" s="66">
        <v>-20.235462099188471</v>
      </c>
      <c r="D69" s="66">
        <v>7.8891220358422949</v>
      </c>
      <c r="E69" s="6" t="s">
        <v>584</v>
      </c>
    </row>
    <row r="70" spans="1:5">
      <c r="A70" s="90" t="s">
        <v>282</v>
      </c>
      <c r="B70" s="9"/>
      <c r="C70" s="66">
        <v>-20.698774615131242</v>
      </c>
      <c r="D70" s="66">
        <v>8.3512782329749111</v>
      </c>
    </row>
    <row r="71" spans="1:5">
      <c r="A71" s="88" t="s">
        <v>283</v>
      </c>
      <c r="B71" s="2"/>
      <c r="C71" s="62">
        <v>-22.758040786658523</v>
      </c>
      <c r="D71" s="62">
        <v>9.1162646130268232</v>
      </c>
    </row>
    <row r="72" spans="1:5">
      <c r="A72" s="88" t="s">
        <v>284</v>
      </c>
      <c r="B72" s="62">
        <v>-29.208592860131908</v>
      </c>
      <c r="C72" s="62">
        <v>-23.077086632264006</v>
      </c>
      <c r="D72" s="62">
        <v>11.596966801346804</v>
      </c>
    </row>
    <row r="73" spans="1:5">
      <c r="A73" s="88" t="s">
        <v>285</v>
      </c>
      <c r="B73" s="2"/>
      <c r="C73" s="62">
        <v>-21.133691114000555</v>
      </c>
      <c r="D73" s="62">
        <v>8.8889569333333345</v>
      </c>
    </row>
    <row r="74" spans="1:5">
      <c r="A74" s="88" t="s">
        <v>286</v>
      </c>
      <c r="B74" s="62">
        <v>-29.127230925910432</v>
      </c>
      <c r="C74" s="62">
        <v>-23.151398851277403</v>
      </c>
      <c r="D74" s="62">
        <v>8.7755863111111125</v>
      </c>
    </row>
    <row r="75" spans="1:5">
      <c r="A75" s="88" t="s">
        <v>287</v>
      </c>
      <c r="B75" s="2"/>
      <c r="C75" s="62">
        <v>-21.027154994956934</v>
      </c>
      <c r="D75" s="62">
        <v>11.047397140740742</v>
      </c>
    </row>
    <row r="76" spans="1:5">
      <c r="A76" s="88" t="s">
        <v>288</v>
      </c>
      <c r="B76" s="2"/>
      <c r="C76" s="62">
        <v>-17.422379681433025</v>
      </c>
      <c r="D76" s="62">
        <v>7.6349129550827444</v>
      </c>
    </row>
    <row r="77" spans="1:5">
      <c r="A77" s="87" t="s">
        <v>290</v>
      </c>
      <c r="B77" s="62">
        <v>-34.120605969214196</v>
      </c>
      <c r="C77" s="62">
        <v>-30.724489911291197</v>
      </c>
      <c r="D77" s="62">
        <v>9.4170324444444429</v>
      </c>
    </row>
    <row r="78" spans="1:5">
      <c r="A78" s="87" t="s">
        <v>293</v>
      </c>
      <c r="B78" s="62">
        <v>-33.346142596256477</v>
      </c>
      <c r="C78" s="62">
        <v>-32.738486217009793</v>
      </c>
      <c r="D78" s="62">
        <v>12.182158801672641</v>
      </c>
    </row>
    <row r="79" spans="1:5">
      <c r="A79" s="88" t="s">
        <v>294</v>
      </c>
      <c r="B79" s="5"/>
      <c r="C79" s="64">
        <v>-26.914605000457865</v>
      </c>
      <c r="D79" s="64">
        <v>12.05372971851852</v>
      </c>
    </row>
    <row r="80" spans="1:5">
      <c r="A80" s="88" t="s">
        <v>299</v>
      </c>
      <c r="B80" s="64">
        <v>-31.836754753613398</v>
      </c>
      <c r="C80" s="64">
        <v>-26.064850134892279</v>
      </c>
      <c r="D80" s="64">
        <v>4.4885639761103961</v>
      </c>
    </row>
    <row r="81" spans="1:25">
      <c r="A81" s="88" t="s">
        <v>300</v>
      </c>
      <c r="B81" s="64">
        <v>-31.034821707394276</v>
      </c>
      <c r="C81" s="64">
        <v>-25.939310149544728</v>
      </c>
      <c r="D81" s="64">
        <v>5.2966216637472199</v>
      </c>
    </row>
    <row r="82" spans="1:25">
      <c r="A82" s="88" t="s">
        <v>301</v>
      </c>
      <c r="B82" s="64">
        <v>-31.783501721816965</v>
      </c>
      <c r="C82" s="64">
        <v>-26.528364766943483</v>
      </c>
      <c r="D82" s="64">
        <v>4.5424786703405067</v>
      </c>
    </row>
    <row r="83" spans="1:25">
      <c r="A83" s="88" t="s">
        <v>302</v>
      </c>
      <c r="B83" s="64">
        <v>-16.39325874802925</v>
      </c>
      <c r="C83" s="93"/>
      <c r="D83" s="209"/>
      <c r="E83" s="17"/>
    </row>
    <row r="84" spans="1:25">
      <c r="A84" s="88" t="s">
        <v>303</v>
      </c>
      <c r="B84" s="64">
        <v>-16.720153434266741</v>
      </c>
      <c r="C84" s="93"/>
      <c r="D84" s="209"/>
      <c r="E84" s="17"/>
    </row>
    <row r="85" spans="1:25">
      <c r="A85" s="88" t="s">
        <v>304</v>
      </c>
      <c r="B85" s="64">
        <v>-16.985836701392213</v>
      </c>
      <c r="C85" s="93"/>
      <c r="D85" s="209"/>
      <c r="E85" s="17"/>
    </row>
    <row r="86" spans="1:25">
      <c r="A86" s="88" t="s">
        <v>305</v>
      </c>
      <c r="B86" s="64">
        <v>-20.801257577200339</v>
      </c>
      <c r="C86" s="93"/>
      <c r="D86" s="209"/>
      <c r="E86" s="17"/>
    </row>
    <row r="87" spans="1:25">
      <c r="A87" s="87" t="s">
        <v>306</v>
      </c>
      <c r="B87" s="62">
        <v>-43.30702604355259</v>
      </c>
      <c r="C87" s="62">
        <v>-37.85165658796484</v>
      </c>
      <c r="D87" s="62">
        <v>9.7216029455052588</v>
      </c>
    </row>
    <row r="88" spans="1:25">
      <c r="A88" s="87" t="s">
        <v>307</v>
      </c>
      <c r="B88" s="62">
        <v>-44.135723182521346</v>
      </c>
      <c r="C88" s="62">
        <v>-38.381129772965814</v>
      </c>
      <c r="D88" s="62">
        <v>9.3536731666594299</v>
      </c>
    </row>
    <row r="89" spans="1:25">
      <c r="A89" s="90" t="s">
        <v>336</v>
      </c>
      <c r="B89" s="66">
        <v>-31.691880805600139</v>
      </c>
      <c r="C89" s="9"/>
      <c r="D89" s="9"/>
      <c r="E89" s="6" t="s">
        <v>584</v>
      </c>
    </row>
    <row r="90" spans="1:25">
      <c r="A90" s="90" t="s">
        <v>336</v>
      </c>
      <c r="B90" s="66">
        <v>-31.882768004621592</v>
      </c>
      <c r="C90" s="9"/>
      <c r="D90" s="9"/>
    </row>
    <row r="92" spans="1:25">
      <c r="A92" s="6" t="s">
        <v>339</v>
      </c>
    </row>
    <row r="94" spans="1:25">
      <c r="A94" s="73" t="s">
        <v>340</v>
      </c>
      <c r="W94" s="59"/>
      <c r="X94" s="59"/>
      <c r="Y94" s="59"/>
    </row>
    <row r="95" spans="1:25">
      <c r="W95" s="59"/>
      <c r="X95" s="59"/>
      <c r="Y95" s="59"/>
    </row>
    <row r="96" spans="1:25" ht="20">
      <c r="A96" s="86" t="s">
        <v>273</v>
      </c>
      <c r="B96" s="61" t="s">
        <v>582</v>
      </c>
      <c r="C96" s="61" t="s">
        <v>583</v>
      </c>
      <c r="D96" s="61" t="s">
        <v>441</v>
      </c>
      <c r="J96" s="59"/>
      <c r="X96" s="59"/>
      <c r="Y96" s="59"/>
    </row>
    <row r="97" spans="1:25">
      <c r="A97" s="88" t="s">
        <v>274</v>
      </c>
      <c r="B97" s="208"/>
      <c r="C97" s="62">
        <v>-44.903053304770921</v>
      </c>
      <c r="D97" s="62">
        <v>2.9702315102880661</v>
      </c>
      <c r="J97" s="59"/>
      <c r="X97" s="59"/>
      <c r="Y97" s="59"/>
    </row>
    <row r="98" spans="1:25">
      <c r="A98" s="88" t="s">
        <v>275</v>
      </c>
      <c r="B98" s="209"/>
      <c r="C98" s="64">
        <v>-24.310851856154031</v>
      </c>
      <c r="D98" s="64">
        <v>10.555316577777779</v>
      </c>
      <c r="J98" s="59"/>
      <c r="X98" s="59"/>
      <c r="Y98" s="59"/>
    </row>
    <row r="99" spans="1:25">
      <c r="A99" s="88" t="s">
        <v>276</v>
      </c>
      <c r="B99" s="64">
        <v>-32.032751533238283</v>
      </c>
      <c r="C99" s="64">
        <v>-26.273664748255783</v>
      </c>
      <c r="D99" s="64">
        <v>2.3748821848897821</v>
      </c>
      <c r="F99" s="17"/>
      <c r="G99" s="17"/>
      <c r="H99" s="17"/>
      <c r="I99" s="17"/>
      <c r="J99" s="59"/>
      <c r="X99" s="59"/>
      <c r="Y99" s="59"/>
    </row>
    <row r="100" spans="1:25">
      <c r="A100" s="88" t="s">
        <v>277</v>
      </c>
      <c r="B100" s="64">
        <v>-30.176543666745037</v>
      </c>
      <c r="C100" s="64">
        <v>-24.3607817919967</v>
      </c>
      <c r="D100" s="64">
        <f>AVERAGE(D63:D64)</f>
        <v>4.7065870424133811</v>
      </c>
      <c r="F100" s="17"/>
      <c r="G100" s="17"/>
      <c r="H100" s="17"/>
      <c r="I100" s="17"/>
      <c r="J100" s="59"/>
      <c r="X100" s="59"/>
      <c r="Y100" s="59"/>
    </row>
    <row r="101" spans="1:25">
      <c r="A101" s="88" t="s">
        <v>278</v>
      </c>
      <c r="B101" s="64">
        <v>-30.192126355120319</v>
      </c>
      <c r="C101" s="64">
        <v>-24.369046536878177</v>
      </c>
      <c r="D101" s="64">
        <v>4.5826960561529271</v>
      </c>
      <c r="F101" s="17"/>
      <c r="G101" s="17"/>
      <c r="H101" s="17"/>
      <c r="I101" s="17"/>
      <c r="J101" s="59"/>
      <c r="X101" s="59"/>
      <c r="Y101" s="59"/>
    </row>
    <row r="102" spans="1:25">
      <c r="A102" s="88" t="s">
        <v>279</v>
      </c>
      <c r="B102" s="64">
        <v>-28.620789562815073</v>
      </c>
      <c r="C102" s="64">
        <v>-23.434728474161229</v>
      </c>
      <c r="D102" s="64">
        <v>6.0075600310633215</v>
      </c>
      <c r="F102" s="17"/>
      <c r="G102" s="17"/>
      <c r="H102" s="17"/>
      <c r="I102" s="17"/>
      <c r="J102" s="59"/>
      <c r="X102" s="59"/>
      <c r="Y102" s="59"/>
    </row>
    <row r="103" spans="1:25">
      <c r="A103" s="88" t="s">
        <v>280</v>
      </c>
      <c r="B103" s="64">
        <v>-28.268663955362815</v>
      </c>
      <c r="C103" s="209"/>
      <c r="D103" s="209"/>
      <c r="F103" s="17"/>
      <c r="G103" s="17"/>
      <c r="H103" s="17"/>
      <c r="I103" s="17"/>
      <c r="J103" s="59"/>
      <c r="X103" s="59"/>
      <c r="Y103" s="59"/>
    </row>
    <row r="104" spans="1:25">
      <c r="A104" s="88" t="s">
        <v>281</v>
      </c>
      <c r="B104" s="64">
        <v>-27.991626035796852</v>
      </c>
      <c r="C104" s="209"/>
      <c r="D104" s="209"/>
      <c r="F104" s="17"/>
      <c r="G104" s="17"/>
      <c r="H104" s="17"/>
      <c r="I104" s="17"/>
      <c r="J104" s="59"/>
      <c r="X104" s="59"/>
      <c r="Y104" s="59"/>
    </row>
    <row r="105" spans="1:25">
      <c r="A105" s="88" t="s">
        <v>282</v>
      </c>
      <c r="B105" s="64">
        <v>-24.921600796135472</v>
      </c>
      <c r="C105" s="306">
        <v>-20.467118357159855</v>
      </c>
      <c r="D105" s="306">
        <f>AVERAGE(D69:D70)</f>
        <v>8.1202001344086021</v>
      </c>
      <c r="F105" s="17"/>
      <c r="G105" s="17"/>
      <c r="H105" s="17"/>
      <c r="I105" s="17"/>
      <c r="J105" s="59"/>
      <c r="X105" s="59"/>
      <c r="Y105" s="59"/>
    </row>
    <row r="106" spans="1:25">
      <c r="A106" s="88" t="s">
        <v>283</v>
      </c>
      <c r="B106" s="209"/>
      <c r="C106" s="64">
        <v>-22.758040786658523</v>
      </c>
      <c r="D106" s="64">
        <v>9.1162646130268232</v>
      </c>
      <c r="F106" s="17"/>
      <c r="G106" s="17"/>
      <c r="H106" s="17"/>
      <c r="I106" s="17"/>
      <c r="J106" s="59"/>
      <c r="X106" s="59"/>
      <c r="Y106" s="59"/>
    </row>
    <row r="107" spans="1:25">
      <c r="A107" s="88" t="s">
        <v>284</v>
      </c>
      <c r="B107" s="64">
        <v>-29.208592860131908</v>
      </c>
      <c r="C107" s="64">
        <v>-23.077086632264006</v>
      </c>
      <c r="D107" s="64">
        <v>11.596966801346804</v>
      </c>
      <c r="J107" s="59"/>
      <c r="X107" s="59"/>
      <c r="Y107" s="59"/>
    </row>
    <row r="108" spans="1:25">
      <c r="A108" s="88" t="s">
        <v>285</v>
      </c>
      <c r="B108" s="209"/>
      <c r="C108" s="64">
        <v>-21.133691114000555</v>
      </c>
      <c r="D108" s="64">
        <v>8.8889569333333345</v>
      </c>
      <c r="J108" s="59"/>
      <c r="X108" s="59"/>
      <c r="Y108" s="59"/>
    </row>
    <row r="109" spans="1:25">
      <c r="A109" s="88" t="s">
        <v>286</v>
      </c>
      <c r="B109" s="64">
        <v>-29.127230925910432</v>
      </c>
      <c r="C109" s="64">
        <v>-23.151398851277403</v>
      </c>
      <c r="D109" s="64">
        <v>8.7755863111111125</v>
      </c>
      <c r="J109" s="59"/>
      <c r="X109" s="59"/>
      <c r="Y109" s="59"/>
    </row>
    <row r="110" spans="1:25">
      <c r="A110" s="88" t="s">
        <v>287</v>
      </c>
      <c r="B110" s="209"/>
      <c r="C110" s="64">
        <v>-21.027154994956934</v>
      </c>
      <c r="D110" s="64">
        <v>11.047397140740742</v>
      </c>
      <c r="J110" s="59"/>
      <c r="X110" s="59"/>
      <c r="Y110" s="59"/>
    </row>
    <row r="111" spans="1:25">
      <c r="A111" s="88" t="s">
        <v>288</v>
      </c>
      <c r="B111" s="209"/>
      <c r="C111" s="64">
        <v>-17.422379681433025</v>
      </c>
      <c r="D111" s="64">
        <v>7.6349129550827444</v>
      </c>
      <c r="J111" s="59"/>
      <c r="X111" s="59"/>
      <c r="Y111" s="59"/>
    </row>
    <row r="112" spans="1:25">
      <c r="A112" s="88" t="s">
        <v>290</v>
      </c>
      <c r="B112" s="64">
        <v>-34.120605969214196</v>
      </c>
      <c r="C112" s="64">
        <v>-30.724489911291197</v>
      </c>
      <c r="D112" s="64">
        <v>9.4170324444444429</v>
      </c>
      <c r="J112" s="59"/>
      <c r="X112" s="59"/>
      <c r="Y112" s="59"/>
    </row>
    <row r="113" spans="1:25">
      <c r="A113" s="88" t="s">
        <v>293</v>
      </c>
      <c r="B113" s="64">
        <v>-33.346142596256477</v>
      </c>
      <c r="C113" s="64">
        <v>-32.738486217009793</v>
      </c>
      <c r="D113" s="64">
        <v>12.182158801672641</v>
      </c>
      <c r="J113" s="59"/>
      <c r="X113" s="59"/>
      <c r="Y113" s="59"/>
    </row>
    <row r="114" spans="1:25">
      <c r="A114" s="88" t="s">
        <v>294</v>
      </c>
      <c r="B114" s="209"/>
      <c r="C114" s="64">
        <v>-26.914605000457865</v>
      </c>
      <c r="D114" s="64">
        <v>12.05372971851852</v>
      </c>
      <c r="J114" s="59"/>
      <c r="X114" s="59"/>
      <c r="Y114" s="59"/>
    </row>
    <row r="115" spans="1:25">
      <c r="A115" s="88" t="s">
        <v>299</v>
      </c>
      <c r="B115" s="64">
        <v>-31.836754753613398</v>
      </c>
      <c r="C115" s="64">
        <v>-26.064850134892279</v>
      </c>
      <c r="D115" s="64">
        <v>4.4885639761103961</v>
      </c>
      <c r="J115" s="59"/>
      <c r="X115" s="59"/>
      <c r="Y115" s="59"/>
    </row>
    <row r="116" spans="1:25">
      <c r="A116" s="88" t="s">
        <v>300</v>
      </c>
      <c r="B116" s="64">
        <v>-31.034821707394276</v>
      </c>
      <c r="C116" s="64">
        <v>-25.939310149544728</v>
      </c>
      <c r="D116" s="64">
        <v>5.2966216637472199</v>
      </c>
      <c r="J116" s="59"/>
      <c r="X116" s="59"/>
      <c r="Y116" s="59"/>
    </row>
    <row r="117" spans="1:25">
      <c r="A117" s="88" t="s">
        <v>301</v>
      </c>
      <c r="B117" s="64">
        <v>-31.783501721816965</v>
      </c>
      <c r="C117" s="64">
        <v>-26.528364766943483</v>
      </c>
      <c r="D117" s="64">
        <v>4.5424786703405067</v>
      </c>
      <c r="J117" s="59"/>
      <c r="X117" s="59"/>
      <c r="Y117" s="59"/>
    </row>
    <row r="118" spans="1:25">
      <c r="A118" s="88" t="s">
        <v>302</v>
      </c>
      <c r="B118" s="64">
        <v>-16.39325874802925</v>
      </c>
      <c r="C118" s="93"/>
      <c r="D118" s="209"/>
      <c r="J118" s="59"/>
      <c r="X118" s="59"/>
      <c r="Y118" s="59"/>
    </row>
    <row r="119" spans="1:25">
      <c r="A119" s="88" t="s">
        <v>303</v>
      </c>
      <c r="B119" s="64">
        <v>-16.720153434266741</v>
      </c>
      <c r="C119" s="93"/>
      <c r="D119" s="209"/>
      <c r="J119" s="59"/>
      <c r="X119" s="59"/>
      <c r="Y119" s="59"/>
    </row>
    <row r="120" spans="1:25">
      <c r="A120" s="88" t="s">
        <v>304</v>
      </c>
      <c r="B120" s="64">
        <v>-16.985836701392213</v>
      </c>
      <c r="C120" s="93"/>
      <c r="D120" s="209"/>
      <c r="J120" s="59"/>
      <c r="X120" s="59"/>
      <c r="Y120" s="59"/>
    </row>
    <row r="121" spans="1:25">
      <c r="A121" s="88" t="s">
        <v>305</v>
      </c>
      <c r="B121" s="64">
        <v>-20.801257577200339</v>
      </c>
      <c r="C121" s="93"/>
      <c r="D121" s="209"/>
      <c r="J121" s="59"/>
      <c r="X121" s="59"/>
      <c r="Y121" s="59"/>
    </row>
    <row r="122" spans="1:25">
      <c r="A122" s="88" t="s">
        <v>306</v>
      </c>
      <c r="B122" s="64">
        <v>-43.30702604355259</v>
      </c>
      <c r="C122" s="64">
        <v>-37.85165658796484</v>
      </c>
      <c r="D122" s="64">
        <v>9.7216029455052588</v>
      </c>
      <c r="J122" s="59"/>
      <c r="X122" s="59"/>
      <c r="Y122" s="59"/>
    </row>
    <row r="123" spans="1:25">
      <c r="A123" s="88" t="s">
        <v>307</v>
      </c>
      <c r="B123" s="64">
        <v>-44.135723182521346</v>
      </c>
      <c r="C123" s="64">
        <v>-38.381129772965814</v>
      </c>
      <c r="D123" s="64">
        <v>9.3536731666594299</v>
      </c>
      <c r="J123" s="59"/>
      <c r="X123" s="59"/>
      <c r="Y123" s="59"/>
    </row>
    <row r="124" spans="1:25">
      <c r="A124" s="88" t="s">
        <v>336</v>
      </c>
      <c r="B124" s="306">
        <v>-31.787324405110866</v>
      </c>
      <c r="C124" s="209"/>
      <c r="D124" s="209"/>
      <c r="J124" s="59"/>
      <c r="X124" s="59"/>
      <c r="Y124" s="59"/>
    </row>
    <row r="125" spans="1:25">
      <c r="W125" s="59"/>
      <c r="X125" s="59"/>
      <c r="Y125" s="59"/>
    </row>
    <row r="126" spans="1:25">
      <c r="A126" s="157" t="s">
        <v>431</v>
      </c>
      <c r="B126" s="42"/>
      <c r="C126" s="42"/>
      <c r="D126" s="17"/>
      <c r="W126" s="59"/>
      <c r="X126" s="59"/>
      <c r="Y126" s="59"/>
    </row>
    <row r="127" spans="1:25">
      <c r="A127" s="42"/>
      <c r="B127" s="42"/>
      <c r="C127" s="42"/>
      <c r="D127" s="17"/>
      <c r="W127" s="59"/>
      <c r="X127" s="59"/>
      <c r="Y127" s="59"/>
    </row>
    <row r="128" spans="1:25">
      <c r="A128" s="83" t="s">
        <v>242</v>
      </c>
      <c r="B128" s="83" t="s">
        <v>447</v>
      </c>
      <c r="C128" s="83" t="s">
        <v>410</v>
      </c>
      <c r="D128" s="83" t="s">
        <v>449</v>
      </c>
      <c r="W128" s="59"/>
      <c r="X128" s="59"/>
      <c r="Y128" s="59"/>
    </row>
    <row r="129" spans="1:25">
      <c r="A129" s="84">
        <v>43294</v>
      </c>
      <c r="B129" s="161" t="s">
        <v>448</v>
      </c>
      <c r="C129" s="83"/>
      <c r="D129" s="161" t="s">
        <v>436</v>
      </c>
      <c r="W129" s="59"/>
      <c r="X129" s="59"/>
      <c r="Y129" s="59"/>
    </row>
    <row r="130" spans="1:25">
      <c r="A130" s="84">
        <v>43438</v>
      </c>
      <c r="B130" s="161" t="s">
        <v>446</v>
      </c>
      <c r="C130" s="83"/>
      <c r="D130" s="161" t="s">
        <v>450</v>
      </c>
      <c r="W130" s="59"/>
      <c r="X130" s="59"/>
      <c r="Y130" s="59"/>
    </row>
    <row r="131" spans="1:25">
      <c r="A131" s="84" t="s">
        <v>445</v>
      </c>
      <c r="B131" s="83" t="s">
        <v>451</v>
      </c>
      <c r="C131" s="83" t="s">
        <v>452</v>
      </c>
      <c r="D131" s="83"/>
    </row>
    <row r="132" spans="1:25">
      <c r="A132" s="84">
        <v>43728</v>
      </c>
      <c r="B132" s="162" t="s">
        <v>428</v>
      </c>
      <c r="C132" s="162" t="s">
        <v>450</v>
      </c>
      <c r="D132" s="83"/>
      <c r="E132" s="153"/>
    </row>
    <row r="134" spans="1:25" ht="18">
      <c r="A134" s="73" t="s">
        <v>586</v>
      </c>
    </row>
    <row r="135" spans="1:25">
      <c r="A135" s="73"/>
    </row>
    <row r="136" spans="1:25">
      <c r="B136" s="7" t="s">
        <v>34</v>
      </c>
      <c r="C136" s="329" t="s">
        <v>442</v>
      </c>
      <c r="D136" s="329"/>
    </row>
    <row r="137" spans="1:25">
      <c r="A137" s="2" t="s">
        <v>336</v>
      </c>
      <c r="B137" s="163" t="s">
        <v>435</v>
      </c>
      <c r="C137" s="64">
        <v>-31.691880805600139</v>
      </c>
      <c r="D137" s="64">
        <v>-31.882768004621592</v>
      </c>
    </row>
    <row r="139" spans="1:25">
      <c r="A139" s="73" t="s">
        <v>585</v>
      </c>
    </row>
    <row r="140" spans="1:25">
      <c r="C140" s="17"/>
      <c r="D140" s="17"/>
    </row>
    <row r="141" spans="1:25">
      <c r="B141" s="7" t="s">
        <v>34</v>
      </c>
      <c r="C141" s="330" t="s">
        <v>443</v>
      </c>
      <c r="D141" s="330"/>
    </row>
    <row r="142" spans="1:25">
      <c r="A142" s="2" t="s">
        <v>277</v>
      </c>
      <c r="B142" s="163" t="s">
        <v>435</v>
      </c>
      <c r="C142" s="64">
        <v>-24.267243910122676</v>
      </c>
      <c r="D142" s="64">
        <v>-24.454319673870724</v>
      </c>
    </row>
    <row r="143" spans="1:25">
      <c r="A143" s="2" t="s">
        <v>282</v>
      </c>
      <c r="B143" s="7" t="s">
        <v>444</v>
      </c>
      <c r="C143" s="64">
        <v>-20.235462099188471</v>
      </c>
      <c r="D143" s="64">
        <v>-20.698774615131242</v>
      </c>
    </row>
    <row r="144" spans="1:25">
      <c r="D144" s="17"/>
    </row>
    <row r="145" spans="1:4">
      <c r="A145" t="s">
        <v>420</v>
      </c>
      <c r="C145" s="17"/>
      <c r="D145" s="17"/>
    </row>
  </sheetData>
  <sortState xmlns:xlrd2="http://schemas.microsoft.com/office/spreadsheetml/2017/richdata2" ref="F62:G82">
    <sortCondition ref="F62:F82"/>
  </sortState>
  <mergeCells count="3">
    <mergeCell ref="C136:D136"/>
    <mergeCell ref="C141:D141"/>
    <mergeCell ref="A5:I6"/>
  </mergeCells>
  <phoneticPr fontId="7" type="noConversion"/>
  <conditionalFormatting sqref="E22">
    <cfRule type="colorScale" priority="4">
      <colorScale>
        <cfvo type="min"/>
        <cfvo type="percentile" val="50"/>
        <cfvo type="max"/>
        <color rgb="FFF8696B"/>
        <color rgb="FFFFEB84"/>
        <color rgb="FF63BE7B"/>
      </colorScale>
    </cfRule>
  </conditionalFormatting>
  <dataValidations count="2">
    <dataValidation allowBlank="1" showInputMessage="1" showErrorMessage="1" prompt="Sample IDs must be unique." sqref="E11:E20 E47:E51" xr:uid="{DB86EC24-75ED-9343-AA47-FE835A377D93}"/>
    <dataValidation type="textLength" operator="lessThanOrEqual" allowBlank="1" showInputMessage="1" showErrorMessage="1" errorTitle="Invalid Sample Identifier" error="The Sample Identifier cannot exceed 20 characters." prompt="Sample IDs must be unique." sqref="H47:H51 D47:D51 D73:D77 D108:D112" xr:uid="{BC77FABA-1FE5-584E-BD5C-56B149A4CEE5}">
      <formula1>20</formula1>
    </dataValidation>
  </dataValidations>
  <pageMargins left="0.25" right="0.25" top="0.75" bottom="0.75" header="0.3" footer="0.3"/>
  <pageSetup scale="2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6662-CEB3-0B4C-8A79-A47B04DDF673}">
  <sheetPr>
    <pageSetUpPr fitToPage="1"/>
  </sheetPr>
  <dimension ref="A1:I39"/>
  <sheetViews>
    <sheetView zoomScale="83" workbookViewId="0">
      <selection activeCell="F9" sqref="F9"/>
    </sheetView>
  </sheetViews>
  <sheetFormatPr baseColWidth="10" defaultRowHeight="16"/>
  <cols>
    <col min="1" max="1" width="29" style="105" bestFit="1" customWidth="1"/>
    <col min="2" max="2" width="39" style="105" bestFit="1" customWidth="1"/>
    <col min="3" max="3" width="38.5" style="105" bestFit="1" customWidth="1"/>
    <col min="4" max="4" width="12.6640625" style="105" bestFit="1" customWidth="1"/>
    <col min="5" max="16384" width="10.83203125" style="105"/>
  </cols>
  <sheetData>
    <row r="1" spans="1:9" s="6" customFormat="1">
      <c r="A1" s="6" t="s">
        <v>406</v>
      </c>
    </row>
    <row r="2" spans="1:9" s="6" customFormat="1"/>
    <row r="3" spans="1:9" s="6" customFormat="1" ht="26">
      <c r="A3" s="219" t="s">
        <v>579</v>
      </c>
      <c r="B3" s="183"/>
      <c r="C3" s="176"/>
    </row>
    <row r="4" spans="1:9" s="6" customFormat="1">
      <c r="D4" s="51"/>
    </row>
    <row r="5" spans="1:9" s="6" customFormat="1" ht="16" customHeight="1">
      <c r="A5" s="323" t="s">
        <v>457</v>
      </c>
      <c r="B5" s="323"/>
      <c r="C5" s="323"/>
      <c r="D5" s="323"/>
    </row>
    <row r="6" spans="1:9" s="6" customFormat="1">
      <c r="A6" s="323"/>
      <c r="B6" s="323"/>
      <c r="C6" s="323"/>
      <c r="D6" s="323"/>
    </row>
    <row r="7" spans="1:9" s="6" customFormat="1" ht="16" customHeight="1">
      <c r="A7" s="323"/>
      <c r="B7" s="323"/>
      <c r="C7" s="323"/>
      <c r="D7" s="323"/>
      <c r="E7" s="173"/>
      <c r="F7" s="173"/>
      <c r="G7" s="173"/>
    </row>
    <row r="8" spans="1:9" s="6" customFormat="1" ht="16" customHeight="1">
      <c r="A8" s="323"/>
      <c r="B8" s="323"/>
      <c r="C8" s="323"/>
      <c r="D8" s="323"/>
      <c r="E8" s="173"/>
      <c r="F8" s="173"/>
      <c r="G8" s="173"/>
    </row>
    <row r="9" spans="1:9" s="6" customFormat="1" ht="16" customHeight="1">
      <c r="A9" s="323"/>
      <c r="B9" s="323"/>
      <c r="C9" s="323"/>
      <c r="D9" s="323"/>
      <c r="E9" s="173"/>
      <c r="F9" s="173"/>
      <c r="G9" s="173"/>
    </row>
    <row r="10" spans="1:9" s="6" customFormat="1" ht="19" customHeight="1">
      <c r="A10" s="178"/>
      <c r="B10" s="178"/>
      <c r="C10" s="178"/>
      <c r="D10" s="178"/>
      <c r="E10" s="173"/>
      <c r="F10" s="173"/>
      <c r="G10" s="173"/>
    </row>
    <row r="11" spans="1:9">
      <c r="A11" s="179" t="s">
        <v>273</v>
      </c>
      <c r="B11" s="79" t="s">
        <v>454</v>
      </c>
      <c r="C11" s="180" t="s">
        <v>456</v>
      </c>
      <c r="D11" s="180" t="s">
        <v>341</v>
      </c>
      <c r="F11" s="174"/>
      <c r="G11" s="174"/>
      <c r="H11" s="174"/>
      <c r="I11" s="174"/>
    </row>
    <row r="12" spans="1:9">
      <c r="A12" s="2" t="s">
        <v>274</v>
      </c>
      <c r="B12" s="82" t="s">
        <v>453</v>
      </c>
      <c r="C12" s="82">
        <v>15800</v>
      </c>
      <c r="D12" s="181">
        <v>-45.463016804262288</v>
      </c>
      <c r="F12" s="12"/>
      <c r="G12" s="174"/>
      <c r="H12" s="12"/>
      <c r="I12" s="12"/>
    </row>
    <row r="13" spans="1:9">
      <c r="A13" s="102" t="s">
        <v>275</v>
      </c>
      <c r="B13" s="82" t="s">
        <v>453</v>
      </c>
      <c r="C13" s="82" t="s">
        <v>38</v>
      </c>
      <c r="D13" s="64">
        <v>-39.286238397333101</v>
      </c>
      <c r="F13" s="174"/>
      <c r="G13" s="174"/>
      <c r="H13" s="174"/>
      <c r="I13" s="174"/>
    </row>
    <row r="14" spans="1:9">
      <c r="A14" s="2" t="s">
        <v>276</v>
      </c>
      <c r="B14" s="82" t="s">
        <v>453</v>
      </c>
      <c r="C14" s="82" t="s">
        <v>42</v>
      </c>
      <c r="D14" s="181">
        <v>-23.36296025564895</v>
      </c>
      <c r="F14" s="12"/>
      <c r="G14" s="174"/>
      <c r="H14" s="12"/>
      <c r="I14" s="175"/>
    </row>
    <row r="15" spans="1:9">
      <c r="A15" s="2" t="s">
        <v>277</v>
      </c>
      <c r="B15" s="82" t="s">
        <v>453</v>
      </c>
      <c r="C15" s="82">
        <v>15883</v>
      </c>
      <c r="D15" s="181">
        <v>-22.643109537102845</v>
      </c>
      <c r="F15" s="12"/>
      <c r="G15" s="174"/>
      <c r="H15" s="12"/>
      <c r="I15" s="175"/>
    </row>
    <row r="16" spans="1:9">
      <c r="A16" s="2" t="s">
        <v>278</v>
      </c>
      <c r="B16" s="82" t="s">
        <v>453</v>
      </c>
      <c r="C16" s="82">
        <v>15884</v>
      </c>
      <c r="D16" s="181">
        <v>-24.07623763501217</v>
      </c>
      <c r="F16" s="12"/>
      <c r="G16" s="174"/>
      <c r="H16" s="12"/>
      <c r="I16" s="175"/>
    </row>
    <row r="17" spans="1:9">
      <c r="A17" s="5" t="s">
        <v>279</v>
      </c>
      <c r="B17" s="82" t="s">
        <v>453</v>
      </c>
      <c r="C17" s="82">
        <v>15885</v>
      </c>
      <c r="D17" s="181">
        <v>-22.676786851965836</v>
      </c>
      <c r="F17" s="16"/>
      <c r="G17" s="174"/>
      <c r="H17" s="16"/>
      <c r="I17" s="15"/>
    </row>
    <row r="18" spans="1:9">
      <c r="A18" s="2" t="s">
        <v>282</v>
      </c>
      <c r="B18" s="82" t="s">
        <v>453</v>
      </c>
      <c r="C18" s="82">
        <v>15888</v>
      </c>
      <c r="D18" s="181">
        <v>-22.455441914152008</v>
      </c>
      <c r="F18" s="12"/>
      <c r="G18" s="12"/>
      <c r="H18" s="12"/>
      <c r="I18" s="175"/>
    </row>
    <row r="19" spans="1:9">
      <c r="A19" s="2" t="s">
        <v>283</v>
      </c>
      <c r="B19" s="82" t="s">
        <v>453</v>
      </c>
      <c r="C19" s="82">
        <v>15801</v>
      </c>
      <c r="D19" s="181">
        <v>-21.081345075655964</v>
      </c>
      <c r="F19" s="12"/>
      <c r="G19" s="12"/>
      <c r="H19" s="12"/>
      <c r="I19" s="175"/>
    </row>
    <row r="20" spans="1:9">
      <c r="A20" s="2" t="s">
        <v>284</v>
      </c>
      <c r="B20" s="82" t="s">
        <v>453</v>
      </c>
      <c r="C20" s="82">
        <v>15807</v>
      </c>
      <c r="D20" s="181">
        <v>-22.035039663968735</v>
      </c>
      <c r="F20" s="12"/>
      <c r="G20" s="174"/>
      <c r="H20" s="12"/>
      <c r="I20" s="175"/>
    </row>
    <row r="21" spans="1:9">
      <c r="A21" s="2" t="s">
        <v>285</v>
      </c>
      <c r="B21" s="82" t="s">
        <v>453</v>
      </c>
      <c r="C21" s="82">
        <v>15803</v>
      </c>
      <c r="D21" s="181">
        <v>-21.065386383517602</v>
      </c>
      <c r="F21" s="12"/>
      <c r="G21" s="174"/>
      <c r="H21" s="12"/>
      <c r="I21" s="12"/>
    </row>
    <row r="22" spans="1:9">
      <c r="A22" s="2" t="s">
        <v>286</v>
      </c>
      <c r="B22" s="82" t="s">
        <v>453</v>
      </c>
      <c r="C22" s="82">
        <v>15808</v>
      </c>
      <c r="D22" s="181">
        <v>-20.978648983782772</v>
      </c>
      <c r="F22" s="12"/>
      <c r="G22" s="174"/>
      <c r="H22" s="12"/>
      <c r="I22" s="12"/>
    </row>
    <row r="23" spans="1:9">
      <c r="A23" s="2" t="s">
        <v>287</v>
      </c>
      <c r="B23" s="82" t="s">
        <v>453</v>
      </c>
      <c r="C23" s="82" t="s">
        <v>80</v>
      </c>
      <c r="D23" s="64">
        <v>-21.194516022640851</v>
      </c>
      <c r="F23" s="12"/>
      <c r="G23" s="174"/>
      <c r="H23" s="12"/>
      <c r="I23" s="12"/>
    </row>
    <row r="24" spans="1:9">
      <c r="A24" s="2" t="s">
        <v>288</v>
      </c>
      <c r="B24" s="82" t="s">
        <v>453</v>
      </c>
      <c r="C24" s="82">
        <v>15809</v>
      </c>
      <c r="D24" s="181">
        <v>-39.906377656243926</v>
      </c>
      <c r="F24" s="12"/>
      <c r="G24" s="174"/>
      <c r="H24" s="12"/>
      <c r="I24" s="12"/>
    </row>
    <row r="25" spans="1:9">
      <c r="A25" s="2" t="s">
        <v>290</v>
      </c>
      <c r="B25" s="82" t="s">
        <v>453</v>
      </c>
      <c r="C25" s="82">
        <v>15889</v>
      </c>
      <c r="D25" s="181">
        <v>-22.248417618785925</v>
      </c>
      <c r="F25" s="12"/>
      <c r="G25" s="174"/>
      <c r="H25" s="12"/>
      <c r="I25" s="16"/>
    </row>
    <row r="26" spans="1:9">
      <c r="A26" s="2" t="s">
        <v>293</v>
      </c>
      <c r="B26" s="82" t="s">
        <v>453</v>
      </c>
      <c r="C26" s="82">
        <v>15890</v>
      </c>
      <c r="D26" s="181">
        <v>-23.306038807973376</v>
      </c>
      <c r="F26" s="12"/>
      <c r="G26" s="174"/>
      <c r="H26" s="12"/>
      <c r="I26" s="16"/>
    </row>
    <row r="27" spans="1:9">
      <c r="A27" s="2" t="s">
        <v>294</v>
      </c>
      <c r="B27" s="82" t="s">
        <v>453</v>
      </c>
      <c r="C27" s="82">
        <v>15810</v>
      </c>
      <c r="D27" s="181">
        <v>-22.814871188245515</v>
      </c>
      <c r="F27" s="12"/>
      <c r="G27" s="12"/>
      <c r="H27" s="12"/>
      <c r="I27" s="15"/>
    </row>
    <row r="28" spans="1:9">
      <c r="A28" s="2" t="s">
        <v>306</v>
      </c>
      <c r="B28" s="82" t="s">
        <v>455</v>
      </c>
      <c r="C28" s="184">
        <v>18782</v>
      </c>
      <c r="D28" s="181">
        <v>-42.625269855950826</v>
      </c>
      <c r="F28" s="16"/>
      <c r="G28" s="12"/>
      <c r="H28" s="12"/>
      <c r="I28" s="16"/>
    </row>
    <row r="29" spans="1:9">
      <c r="A29" s="2" t="s">
        <v>307</v>
      </c>
      <c r="B29" s="82" t="s">
        <v>455</v>
      </c>
      <c r="C29" s="184">
        <v>18785</v>
      </c>
      <c r="D29" s="181">
        <v>-42.996970126237649</v>
      </c>
      <c r="F29" s="16"/>
      <c r="G29" s="12"/>
      <c r="H29" s="16"/>
      <c r="I29" s="12"/>
    </row>
    <row r="30" spans="1:9">
      <c r="A30" s="2" t="s">
        <v>302</v>
      </c>
      <c r="B30" s="82" t="s">
        <v>455</v>
      </c>
      <c r="C30" s="184">
        <v>18813</v>
      </c>
      <c r="D30" s="181">
        <v>-21.909669726988209</v>
      </c>
      <c r="F30" s="16"/>
      <c r="G30" s="12"/>
      <c r="H30" s="16"/>
      <c r="I30" s="12"/>
    </row>
    <row r="31" spans="1:9">
      <c r="A31" s="2" t="s">
        <v>303</v>
      </c>
      <c r="B31" s="82" t="s">
        <v>455</v>
      </c>
      <c r="C31" s="184">
        <v>18814</v>
      </c>
      <c r="D31" s="181">
        <v>-21.976021856840148</v>
      </c>
      <c r="F31" s="16"/>
      <c r="G31" s="174"/>
      <c r="H31" s="16"/>
      <c r="I31" s="12"/>
    </row>
    <row r="32" spans="1:9">
      <c r="A32" s="2" t="s">
        <v>304</v>
      </c>
      <c r="B32" s="82" t="s">
        <v>455</v>
      </c>
      <c r="C32" s="184">
        <v>18815</v>
      </c>
      <c r="D32" s="181">
        <v>-22.060328920961798</v>
      </c>
      <c r="F32" s="16"/>
      <c r="G32" s="174"/>
      <c r="H32" s="16"/>
      <c r="I32" s="12"/>
    </row>
    <row r="33" spans="1:9">
      <c r="A33" s="2" t="s">
        <v>305</v>
      </c>
      <c r="B33" s="82" t="s">
        <v>455</v>
      </c>
      <c r="C33" s="184">
        <v>18783</v>
      </c>
      <c r="D33" s="181">
        <v>-23.048984568019076</v>
      </c>
      <c r="F33" s="16"/>
      <c r="G33" s="174"/>
      <c r="H33" s="16"/>
      <c r="I33" s="12"/>
    </row>
    <row r="34" spans="1:9">
      <c r="A34" s="2" t="s">
        <v>299</v>
      </c>
      <c r="B34" s="82" t="s">
        <v>455</v>
      </c>
      <c r="C34" s="184">
        <v>18810</v>
      </c>
      <c r="D34" s="181">
        <v>-22.755223204915787</v>
      </c>
      <c r="F34" s="16"/>
      <c r="G34" s="174"/>
      <c r="H34" s="16"/>
      <c r="I34" s="12"/>
    </row>
    <row r="35" spans="1:9">
      <c r="A35" s="2" t="s">
        <v>300</v>
      </c>
      <c r="B35" s="82" t="s">
        <v>455</v>
      </c>
      <c r="C35" s="184">
        <v>18811</v>
      </c>
      <c r="D35" s="181">
        <v>-22.442419581940218</v>
      </c>
      <c r="F35" s="16"/>
      <c r="G35" s="174"/>
      <c r="H35" s="16"/>
      <c r="I35" s="12"/>
    </row>
    <row r="36" spans="1:9">
      <c r="A36" s="2" t="s">
        <v>301</v>
      </c>
      <c r="B36" s="82" t="s">
        <v>455</v>
      </c>
      <c r="C36" s="184">
        <v>18812</v>
      </c>
      <c r="D36" s="181">
        <v>-22.434679182398177</v>
      </c>
      <c r="F36" s="16"/>
      <c r="G36" s="174"/>
      <c r="H36" s="16"/>
      <c r="I36" s="12"/>
    </row>
    <row r="37" spans="1:9">
      <c r="A37" s="182"/>
      <c r="B37" s="182"/>
      <c r="C37" s="182"/>
      <c r="F37" s="16"/>
      <c r="G37" s="174"/>
      <c r="H37" s="16"/>
      <c r="I37" s="12"/>
    </row>
    <row r="38" spans="1:9">
      <c r="F38" s="16"/>
      <c r="G38" s="12"/>
      <c r="H38" s="16"/>
      <c r="I38" s="12"/>
    </row>
    <row r="39" spans="1:9">
      <c r="F39" s="174"/>
      <c r="G39" s="174"/>
      <c r="H39" s="174"/>
      <c r="I39" s="174"/>
    </row>
  </sheetData>
  <mergeCells count="1">
    <mergeCell ref="A5:D9"/>
  </mergeCells>
  <phoneticPr fontId="7" type="noConversion"/>
  <pageMargins left="0.7" right="0.7" top="0.75" bottom="0.75" header="0.3" footer="0.3"/>
  <pageSetup scale="79"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0C89-9902-6143-9570-530AF32E9803}">
  <dimension ref="A1:W123"/>
  <sheetViews>
    <sheetView zoomScale="59" zoomScaleNormal="138" workbookViewId="0">
      <selection activeCell="R10" sqref="R10"/>
    </sheetView>
  </sheetViews>
  <sheetFormatPr baseColWidth="10" defaultRowHeight="15"/>
  <cols>
    <col min="1" max="1" width="10.83203125" style="113"/>
    <col min="2" max="2" width="10.6640625" style="113" customWidth="1"/>
    <col min="3" max="3" width="17.6640625" style="113" bestFit="1" customWidth="1"/>
    <col min="4" max="4" width="18.6640625" style="113" customWidth="1"/>
    <col min="5" max="5" width="12.5" style="113" customWidth="1"/>
    <col min="6" max="6" width="6.6640625" style="113" customWidth="1"/>
    <col min="7" max="7" width="9" style="113" bestFit="1" customWidth="1"/>
    <col min="8" max="8" width="18.5" style="113" bestFit="1" customWidth="1"/>
    <col min="9" max="9" width="5.33203125" style="113" bestFit="1" customWidth="1"/>
    <col min="10" max="10" width="19.33203125" style="113" bestFit="1" customWidth="1"/>
    <col min="11" max="11" width="23.33203125" style="113" bestFit="1" customWidth="1"/>
    <col min="12" max="12" width="24.83203125" style="113" customWidth="1"/>
    <col min="13" max="13" width="26.1640625" style="113" bestFit="1" customWidth="1"/>
    <col min="14" max="15" width="6.33203125" style="113" bestFit="1" customWidth="1"/>
    <col min="16" max="16" width="2.5" style="113" bestFit="1" customWidth="1"/>
    <col min="17" max="18" width="11" style="113" customWidth="1"/>
    <col min="19" max="20" width="10.83203125" style="113"/>
    <col min="21" max="21" width="11.83203125" style="113" bestFit="1" customWidth="1"/>
    <col min="22" max="16384" width="10.83203125" style="113"/>
  </cols>
  <sheetData>
    <row r="1" spans="1:23" ht="16">
      <c r="A1" s="6" t="s">
        <v>406</v>
      </c>
      <c r="B1" s="6"/>
      <c r="C1" s="6"/>
      <c r="D1" s="6"/>
      <c r="E1" s="6"/>
      <c r="F1" s="6"/>
      <c r="G1" s="6"/>
      <c r="H1" s="6"/>
    </row>
    <row r="2" spans="1:23" ht="16">
      <c r="A2" s="6"/>
      <c r="B2" s="6"/>
      <c r="C2" s="6"/>
      <c r="D2" s="6"/>
      <c r="E2" s="6"/>
      <c r="F2" s="6"/>
      <c r="G2" s="6"/>
      <c r="H2" s="6"/>
    </row>
    <row r="3" spans="1:23" ht="25">
      <c r="A3" s="219" t="s">
        <v>580</v>
      </c>
      <c r="B3" s="183"/>
      <c r="C3" s="176"/>
      <c r="D3" s="177"/>
      <c r="E3" s="6"/>
      <c r="F3" s="6"/>
      <c r="G3" s="6"/>
      <c r="H3" s="6"/>
    </row>
    <row r="4" spans="1:23" ht="16">
      <c r="A4" s="6"/>
      <c r="B4" s="6"/>
      <c r="C4" s="6"/>
      <c r="D4" s="6"/>
      <c r="E4" s="6"/>
      <c r="F4" s="6"/>
      <c r="G4" s="51"/>
      <c r="H4" s="51"/>
    </row>
    <row r="5" spans="1:23" ht="15" customHeight="1">
      <c r="A5" s="332" t="s">
        <v>587</v>
      </c>
      <c r="B5" s="332"/>
      <c r="C5" s="332"/>
      <c r="D5" s="332"/>
      <c r="E5" s="332"/>
      <c r="F5" s="332"/>
      <c r="G5" s="332"/>
      <c r="H5" s="332"/>
      <c r="I5" s="332"/>
      <c r="J5" s="332"/>
      <c r="K5" s="332"/>
      <c r="L5" s="332"/>
      <c r="M5" s="332"/>
      <c r="N5" s="332"/>
      <c r="O5" s="332"/>
      <c r="P5" s="332"/>
    </row>
    <row r="6" spans="1:23" ht="15" customHeight="1">
      <c r="A6" s="332"/>
      <c r="B6" s="332"/>
      <c r="C6" s="332"/>
      <c r="D6" s="332"/>
      <c r="E6" s="332"/>
      <c r="F6" s="332"/>
      <c r="G6" s="332"/>
      <c r="H6" s="332"/>
      <c r="I6" s="332"/>
      <c r="J6" s="332"/>
      <c r="K6" s="332"/>
      <c r="L6" s="332"/>
      <c r="M6" s="332"/>
      <c r="N6" s="332"/>
      <c r="O6" s="332"/>
      <c r="P6" s="332"/>
    </row>
    <row r="7" spans="1:23" ht="15" customHeight="1">
      <c r="A7" s="332"/>
      <c r="B7" s="332"/>
      <c r="C7" s="332"/>
      <c r="D7" s="332"/>
      <c r="E7" s="332"/>
      <c r="F7" s="332"/>
      <c r="G7" s="332"/>
      <c r="H7" s="332"/>
      <c r="I7" s="332"/>
      <c r="J7" s="332"/>
      <c r="K7" s="332"/>
      <c r="L7" s="332"/>
      <c r="M7" s="332"/>
      <c r="N7" s="332"/>
      <c r="O7" s="332"/>
      <c r="P7" s="332"/>
    </row>
    <row r="8" spans="1:23" ht="16" customHeight="1">
      <c r="A8" s="332"/>
      <c r="B8" s="332"/>
      <c r="C8" s="332"/>
      <c r="D8" s="332"/>
      <c r="E8" s="332"/>
      <c r="F8" s="332"/>
      <c r="G8" s="332"/>
      <c r="H8" s="332"/>
      <c r="I8" s="332"/>
      <c r="J8" s="332"/>
      <c r="K8" s="332"/>
      <c r="L8" s="332"/>
      <c r="M8" s="332"/>
      <c r="N8" s="332"/>
      <c r="O8" s="332"/>
      <c r="P8" s="332"/>
    </row>
    <row r="9" spans="1:23" ht="16" customHeight="1">
      <c r="A9" s="332"/>
      <c r="B9" s="332"/>
      <c r="C9" s="332"/>
      <c r="D9" s="332"/>
      <c r="E9" s="332"/>
      <c r="F9" s="332"/>
      <c r="G9" s="332"/>
      <c r="H9" s="332"/>
      <c r="I9" s="332"/>
      <c r="J9" s="332"/>
      <c r="K9" s="332"/>
      <c r="L9" s="332"/>
      <c r="M9" s="332"/>
      <c r="N9" s="332"/>
      <c r="O9" s="332"/>
      <c r="P9" s="332"/>
      <c r="R9" s="127"/>
      <c r="S9" s="127"/>
      <c r="T9" s="127"/>
      <c r="U9" s="127"/>
      <c r="V9" s="127"/>
      <c r="W9" s="127"/>
    </row>
    <row r="10" spans="1:23" s="127" customFormat="1" ht="15" customHeight="1">
      <c r="A10" s="332"/>
      <c r="B10" s="332"/>
      <c r="C10" s="332"/>
      <c r="D10" s="332"/>
      <c r="E10" s="332"/>
      <c r="F10" s="332"/>
      <c r="G10" s="332"/>
      <c r="H10" s="332"/>
      <c r="I10" s="332"/>
      <c r="J10" s="332"/>
      <c r="K10" s="332"/>
      <c r="L10" s="332"/>
      <c r="M10" s="332"/>
      <c r="N10" s="332"/>
      <c r="O10" s="332"/>
      <c r="P10" s="332"/>
    </row>
    <row r="11" spans="1:23" s="127" customFormat="1">
      <c r="L11" s="128" t="s">
        <v>369</v>
      </c>
    </row>
    <row r="12" spans="1:23">
      <c r="A12" s="112" t="s">
        <v>370</v>
      </c>
      <c r="F12" s="112" t="s">
        <v>459</v>
      </c>
      <c r="L12" s="113" t="s">
        <v>371</v>
      </c>
      <c r="M12" s="113">
        <f>60*10^-3/(0.082*293)</f>
        <v>2.497294597519354E-3</v>
      </c>
      <c r="R12" s="127"/>
      <c r="S12" s="127"/>
      <c r="T12" s="127"/>
      <c r="U12" s="127"/>
      <c r="V12" s="127"/>
      <c r="W12" s="127"/>
    </row>
    <row r="13" spans="1:23">
      <c r="O13" s="114"/>
      <c r="R13" s="127"/>
      <c r="S13" s="127"/>
      <c r="T13" s="127"/>
      <c r="U13" s="127"/>
      <c r="V13" s="127"/>
      <c r="W13" s="127"/>
    </row>
    <row r="14" spans="1:23" ht="17">
      <c r="A14" s="115" t="s">
        <v>372</v>
      </c>
      <c r="B14" s="186" t="s">
        <v>373</v>
      </c>
      <c r="C14" s="186" t="s">
        <v>458</v>
      </c>
      <c r="D14" s="186" t="s">
        <v>374</v>
      </c>
      <c r="F14" s="133" t="s">
        <v>1</v>
      </c>
      <c r="G14" s="192" t="s">
        <v>373</v>
      </c>
      <c r="H14" s="126" t="s">
        <v>458</v>
      </c>
      <c r="I14" s="135" t="s">
        <v>368</v>
      </c>
      <c r="J14" s="135" t="s">
        <v>374</v>
      </c>
      <c r="K14" s="135" t="s">
        <v>384</v>
      </c>
      <c r="L14" s="135" t="s">
        <v>375</v>
      </c>
      <c r="M14" s="135" t="s">
        <v>376</v>
      </c>
      <c r="N14" s="135" t="s">
        <v>34</v>
      </c>
      <c r="O14" s="135" t="s">
        <v>368</v>
      </c>
      <c r="P14" s="135" t="s">
        <v>35</v>
      </c>
      <c r="Q14" s="127"/>
      <c r="R14" s="127"/>
      <c r="S14" s="127"/>
      <c r="T14" s="127"/>
      <c r="U14" s="127"/>
      <c r="V14" s="127"/>
      <c r="W14" s="127"/>
    </row>
    <row r="15" spans="1:23">
      <c r="A15" s="116" t="s">
        <v>377</v>
      </c>
      <c r="B15" s="187">
        <v>0</v>
      </c>
      <c r="C15" s="188">
        <v>6.4143999999999993E-2</v>
      </c>
      <c r="D15" s="189">
        <v>1.7439449762043029</v>
      </c>
      <c r="F15" s="136" t="s">
        <v>6</v>
      </c>
      <c r="G15" s="137">
        <v>0</v>
      </c>
      <c r="H15" s="134">
        <v>6.2780000000000002E-2</v>
      </c>
      <c r="I15" s="134">
        <v>1.3639999999999972E-3</v>
      </c>
      <c r="J15" s="134">
        <v>1.7721494516627971</v>
      </c>
      <c r="K15" s="138">
        <v>6.5273507629513837E-11</v>
      </c>
      <c r="L15" s="139">
        <v>4.4255792516343897</v>
      </c>
      <c r="M15" s="140">
        <v>0.16300717796432324</v>
      </c>
      <c r="N15" s="140">
        <v>8.6745122790432873E-3</v>
      </c>
      <c r="O15" s="140">
        <v>6.1338064559974814E-3</v>
      </c>
      <c r="P15" s="136">
        <v>2</v>
      </c>
      <c r="Q15" s="127"/>
      <c r="R15" s="127"/>
      <c r="S15" s="127"/>
      <c r="T15" s="127"/>
      <c r="U15" s="127"/>
      <c r="V15" s="127"/>
      <c r="W15" s="127"/>
    </row>
    <row r="16" spans="1:23">
      <c r="A16" s="116" t="s">
        <v>378</v>
      </c>
      <c r="B16" s="187">
        <v>0</v>
      </c>
      <c r="C16" s="188">
        <v>6.1415999999999998E-2</v>
      </c>
      <c r="D16" s="189">
        <v>1.8003539271212916</v>
      </c>
      <c r="F16" s="136" t="s">
        <v>6</v>
      </c>
      <c r="G16" s="137">
        <v>22.1</v>
      </c>
      <c r="H16" s="134">
        <v>6.732666666666666E-2</v>
      </c>
      <c r="I16" s="134">
        <v>1.9818460529964946E-3</v>
      </c>
      <c r="J16" s="134">
        <v>1.3075445987713137</v>
      </c>
      <c r="K16" s="138">
        <v>4.5265269126247405E-11</v>
      </c>
      <c r="L16" s="139">
        <v>3.2653240625272129</v>
      </c>
      <c r="M16" s="140">
        <v>0.11304071204423725</v>
      </c>
      <c r="N16" s="140">
        <v>1.1627773080362887E-2</v>
      </c>
      <c r="O16" s="140">
        <v>6.7132979180233978E-3</v>
      </c>
      <c r="P16" s="136">
        <v>3</v>
      </c>
      <c r="Q16" s="127"/>
      <c r="R16" s="127"/>
      <c r="S16" s="127"/>
      <c r="T16" s="127"/>
      <c r="U16" s="127"/>
      <c r="V16" s="127"/>
      <c r="W16" s="127"/>
    </row>
    <row r="17" spans="1:23">
      <c r="A17" s="116" t="s">
        <v>379</v>
      </c>
      <c r="B17" s="190">
        <v>22.05</v>
      </c>
      <c r="C17" s="188">
        <v>6.6872000000000001E-2</v>
      </c>
      <c r="D17" s="189">
        <v>1.2891791119776164</v>
      </c>
      <c r="F17" s="136" t="s">
        <v>6</v>
      </c>
      <c r="G17" s="137">
        <v>46.1</v>
      </c>
      <c r="H17" s="134">
        <v>8.2330666666666663E-2</v>
      </c>
      <c r="I17" s="134">
        <v>3.1826666666666674E-3</v>
      </c>
      <c r="J17" s="134">
        <v>1.6938124947023467</v>
      </c>
      <c r="K17" s="138">
        <v>4.773070841979013E-11</v>
      </c>
      <c r="L17" s="139">
        <v>4.2299487922309496</v>
      </c>
      <c r="M17" s="140">
        <v>0.11919764027251344</v>
      </c>
      <c r="N17" s="140">
        <v>2.0710056981853041E-2</v>
      </c>
      <c r="O17" s="140">
        <v>1.1956956973405342E-2</v>
      </c>
      <c r="P17" s="136">
        <v>3</v>
      </c>
      <c r="Q17" s="127"/>
      <c r="R17" s="127"/>
      <c r="S17" s="127"/>
      <c r="T17" s="127"/>
      <c r="U17" s="127"/>
      <c r="V17" s="127"/>
      <c r="W17" s="127"/>
    </row>
    <row r="18" spans="1:23">
      <c r="A18" s="116" t="s">
        <v>377</v>
      </c>
      <c r="B18" s="190">
        <v>22.05</v>
      </c>
      <c r="C18" s="188">
        <v>7.0963999999999999E-2</v>
      </c>
      <c r="D18" s="189">
        <v>1.2486752573854476</v>
      </c>
      <c r="F18" s="136" t="s">
        <v>6</v>
      </c>
      <c r="G18" s="137">
        <v>69.8</v>
      </c>
      <c r="H18" s="134">
        <v>0.11233866666666666</v>
      </c>
      <c r="I18" s="134">
        <v>4.5466666666666667E-3</v>
      </c>
      <c r="J18" s="134">
        <v>1.9239938643688579</v>
      </c>
      <c r="K18" s="138">
        <v>4.0201911784092974E-11</v>
      </c>
      <c r="L18" s="139">
        <v>4.8047794831487334</v>
      </c>
      <c r="M18" s="140">
        <v>0.10039601710836504</v>
      </c>
      <c r="N18" s="140">
        <v>6.6475593497279202E-3</v>
      </c>
      <c r="O18" s="140">
        <v>3.8379701800194286E-3</v>
      </c>
      <c r="P18" s="136">
        <v>3</v>
      </c>
      <c r="Q18" s="127"/>
      <c r="R18" s="127"/>
      <c r="S18" s="127"/>
      <c r="T18" s="127"/>
      <c r="U18" s="127"/>
      <c r="V18" s="127"/>
      <c r="W18" s="127"/>
    </row>
    <row r="19" spans="1:23">
      <c r="A19" s="116" t="s">
        <v>378</v>
      </c>
      <c r="B19" s="190">
        <v>22.05</v>
      </c>
      <c r="C19" s="188">
        <v>6.4143999999999993E-2</v>
      </c>
      <c r="D19" s="189">
        <v>1.3847794269508771</v>
      </c>
      <c r="F19" s="136" t="s">
        <v>6</v>
      </c>
      <c r="G19" s="137">
        <v>94.4</v>
      </c>
      <c r="H19" s="134">
        <v>0.14507466666666666</v>
      </c>
      <c r="I19" s="134">
        <v>9.1950642798792406E-3</v>
      </c>
      <c r="J19" s="134">
        <v>2.6034570353546651</v>
      </c>
      <c r="K19" s="138">
        <v>4.2304820375111501E-11</v>
      </c>
      <c r="L19" s="139">
        <v>6.5015991892649589</v>
      </c>
      <c r="M19" s="140">
        <v>0.10564759937179265</v>
      </c>
      <c r="N19" s="140">
        <v>3.8597123635911255E-3</v>
      </c>
      <c r="O19" s="140">
        <v>2.2284059721138631E-3</v>
      </c>
      <c r="P19" s="136">
        <v>3</v>
      </c>
      <c r="Q19" s="127"/>
      <c r="R19" s="127"/>
      <c r="S19" s="127"/>
      <c r="T19" s="127"/>
      <c r="U19" s="127"/>
      <c r="V19" s="127"/>
      <c r="W19" s="127"/>
    </row>
    <row r="20" spans="1:23">
      <c r="A20" s="116" t="s">
        <v>379</v>
      </c>
      <c r="B20" s="190">
        <v>46.083333333333329</v>
      </c>
      <c r="C20" s="188">
        <v>7.9147999999999996E-2</v>
      </c>
      <c r="D20" s="189">
        <v>1.3296465005811349</v>
      </c>
      <c r="F20" s="136" t="s">
        <v>6</v>
      </c>
      <c r="G20" s="137">
        <v>118.4</v>
      </c>
      <c r="H20" s="134">
        <v>0.19417866666666664</v>
      </c>
      <c r="I20" s="134">
        <v>1.1034451826489213E-2</v>
      </c>
      <c r="J20" s="134">
        <v>3.7300416167611403</v>
      </c>
      <c r="K20" s="138">
        <v>4.5417239731511881E-11</v>
      </c>
      <c r="L20" s="139">
        <v>9.3150127780599519</v>
      </c>
      <c r="M20" s="140">
        <v>0.11342022741574598</v>
      </c>
      <c r="N20" s="140">
        <v>8.1175055289542178E-3</v>
      </c>
      <c r="O20" s="140">
        <v>4.6866440022899931E-3</v>
      </c>
      <c r="P20" s="136">
        <v>3</v>
      </c>
      <c r="Q20" s="127"/>
      <c r="R20" s="127"/>
      <c r="S20" s="127"/>
      <c r="T20" s="127"/>
      <c r="U20" s="127"/>
      <c r="V20" s="127"/>
      <c r="W20" s="127"/>
    </row>
    <row r="21" spans="1:23">
      <c r="A21" s="116" t="s">
        <v>377</v>
      </c>
      <c r="B21" s="190">
        <v>46.083333333333329</v>
      </c>
      <c r="C21" s="188">
        <v>8.8695999999999997E-2</v>
      </c>
      <c r="D21" s="189">
        <v>2.1193802155304979</v>
      </c>
      <c r="F21" s="136" t="s">
        <v>6</v>
      </c>
      <c r="G21" s="141">
        <v>142.4</v>
      </c>
      <c r="H21" s="139">
        <v>0.25010266666666664</v>
      </c>
      <c r="I21" s="134">
        <v>1.2309632939739138E-2</v>
      </c>
      <c r="J21" s="139">
        <v>6.1585602201858274</v>
      </c>
      <c r="K21" s="142">
        <v>5.8449013984173413E-11</v>
      </c>
      <c r="L21" s="139">
        <v>15.379739166367669</v>
      </c>
      <c r="M21" s="140">
        <v>0.14596440685300946</v>
      </c>
      <c r="N21" s="140">
        <v>2.0482143609828602E-2</v>
      </c>
      <c r="O21" s="140">
        <v>1.1825371126715117E-2</v>
      </c>
      <c r="P21" s="136">
        <v>3</v>
      </c>
      <c r="Q21" s="127"/>
      <c r="R21" s="127"/>
      <c r="S21" s="127"/>
      <c r="T21" s="127"/>
      <c r="U21" s="127"/>
      <c r="V21" s="127"/>
      <c r="W21" s="127"/>
    </row>
    <row r="22" spans="1:23">
      <c r="A22" s="116" t="s">
        <v>378</v>
      </c>
      <c r="B22" s="190">
        <v>46.083333333333329</v>
      </c>
      <c r="C22" s="188">
        <v>7.9147999999999996E-2</v>
      </c>
      <c r="D22" s="189">
        <v>1.6324107679954072</v>
      </c>
      <c r="F22" s="136" t="s">
        <v>6</v>
      </c>
      <c r="G22" s="141">
        <v>166.7</v>
      </c>
      <c r="H22" s="139">
        <v>0.30648133333333333</v>
      </c>
      <c r="I22" s="134">
        <v>1.2730666666666675E-2</v>
      </c>
      <c r="J22" s="139">
        <v>11.12350146199757</v>
      </c>
      <c r="K22" s="142">
        <v>8.6503054506308016E-11</v>
      </c>
      <c r="L22" s="139">
        <v>27.778660106545168</v>
      </c>
      <c r="M22" s="140">
        <v>0.21602361068752521</v>
      </c>
      <c r="N22" s="140">
        <v>3.7161348279605509E-2</v>
      </c>
      <c r="O22" s="140">
        <v>2.1455114432679678E-2</v>
      </c>
      <c r="P22" s="136">
        <v>3</v>
      </c>
      <c r="Q22" s="127"/>
      <c r="R22" s="127"/>
      <c r="S22" s="127"/>
      <c r="T22" s="127"/>
      <c r="U22" s="127"/>
      <c r="V22" s="127"/>
      <c r="W22" s="127"/>
    </row>
    <row r="23" spans="1:23">
      <c r="A23" s="116" t="s">
        <v>379</v>
      </c>
      <c r="B23" s="190">
        <v>69.833333333333329</v>
      </c>
      <c r="C23" s="188">
        <v>0.107792</v>
      </c>
      <c r="D23" s="189">
        <v>1.7196211803563546</v>
      </c>
      <c r="F23" s="116" t="s">
        <v>6</v>
      </c>
      <c r="G23" s="123">
        <v>189.2</v>
      </c>
      <c r="H23" s="121">
        <v>0.36013200000000006</v>
      </c>
      <c r="I23" s="120">
        <v>9.8674189803278078E-3</v>
      </c>
      <c r="J23" s="121">
        <v>17.660904812891534</v>
      </c>
      <c r="K23" s="119">
        <v>1.1763430731106783E-10</v>
      </c>
      <c r="L23" s="121">
        <v>44.10448217653758</v>
      </c>
      <c r="M23" s="122">
        <v>0.29376752013086116</v>
      </c>
      <c r="N23" s="122">
        <v>5.9671552806365234E-2</v>
      </c>
      <c r="O23" s="122">
        <v>3.4451387075717939E-2</v>
      </c>
      <c r="P23" s="116">
        <v>3</v>
      </c>
      <c r="R23" s="127"/>
      <c r="S23" s="127"/>
      <c r="T23" s="127"/>
      <c r="U23" s="127"/>
      <c r="V23" s="127"/>
      <c r="W23" s="127"/>
    </row>
    <row r="24" spans="1:23">
      <c r="A24" s="116" t="s">
        <v>377</v>
      </c>
      <c r="B24" s="190">
        <v>69.833333333333329</v>
      </c>
      <c r="C24" s="188">
        <v>0.121432</v>
      </c>
      <c r="D24" s="189">
        <v>2.0887334393477581</v>
      </c>
      <c r="F24" s="116" t="s">
        <v>6</v>
      </c>
      <c r="G24" s="123">
        <v>213.7</v>
      </c>
      <c r="H24" s="121">
        <v>0.41560133333333332</v>
      </c>
      <c r="I24" s="120">
        <v>1.28035295828056E-2</v>
      </c>
      <c r="J24" s="121">
        <v>27.815501243769841</v>
      </c>
      <c r="K24" s="119">
        <v>1.615397492896064E-10</v>
      </c>
      <c r="L24" s="121">
        <v>69.463500983359296</v>
      </c>
      <c r="M24" s="122">
        <v>0.40341234318556496</v>
      </c>
      <c r="N24" s="122">
        <v>6.1658294951578263E-2</v>
      </c>
      <c r="O24" s="122">
        <v>3.5598433188067054E-2</v>
      </c>
      <c r="P24" s="116">
        <v>3</v>
      </c>
      <c r="R24" s="127"/>
      <c r="S24" s="127"/>
      <c r="T24" s="127"/>
      <c r="U24" s="127"/>
      <c r="V24" s="127"/>
      <c r="W24" s="127"/>
    </row>
    <row r="25" spans="1:23">
      <c r="A25" s="116" t="s">
        <v>378</v>
      </c>
      <c r="B25" s="190">
        <v>69.833333333333329</v>
      </c>
      <c r="C25" s="188">
        <v>0.107792</v>
      </c>
      <c r="D25" s="189">
        <v>1.9636269734024614</v>
      </c>
      <c r="F25" s="116" t="s">
        <v>6</v>
      </c>
      <c r="G25" s="123">
        <v>238.2</v>
      </c>
      <c r="H25" s="121">
        <v>0.47789066666666669</v>
      </c>
      <c r="I25" s="120">
        <v>1.3872922370975467E-2</v>
      </c>
      <c r="J25" s="121">
        <v>41.803970859841719</v>
      </c>
      <c r="K25" s="119">
        <v>2.1233111253542856E-10</v>
      </c>
      <c r="L25" s="121">
        <v>104.39683058313923</v>
      </c>
      <c r="M25" s="122">
        <v>0.53025334021999981</v>
      </c>
      <c r="N25" s="122">
        <v>9.5768488767049367E-2</v>
      </c>
      <c r="O25" s="122">
        <v>5.5291962769539606E-2</v>
      </c>
      <c r="P25" s="116">
        <v>3</v>
      </c>
      <c r="R25" s="127"/>
      <c r="S25" s="127"/>
      <c r="T25" s="127"/>
      <c r="U25" s="127"/>
      <c r="V25" s="127"/>
      <c r="W25" s="127"/>
    </row>
    <row r="26" spans="1:23">
      <c r="A26" s="116" t="s">
        <v>379</v>
      </c>
      <c r="B26" s="190">
        <v>94.416666666666657</v>
      </c>
      <c r="C26" s="188">
        <v>0.14189200000000002</v>
      </c>
      <c r="D26" s="189">
        <v>2.4416069702087877</v>
      </c>
      <c r="F26" s="116" t="s">
        <v>6</v>
      </c>
      <c r="G26" s="123">
        <v>262.3</v>
      </c>
      <c r="H26" s="121">
        <v>0.52563066666666669</v>
      </c>
      <c r="I26" s="120">
        <v>1.3692941701637547E-2</v>
      </c>
      <c r="J26" s="121">
        <v>56.753361295314932</v>
      </c>
      <c r="K26" s="119">
        <v>2.6401483921513433E-10</v>
      </c>
      <c r="L26" s="121">
        <v>141.72986255385396</v>
      </c>
      <c r="M26" s="122">
        <v>0.65932283163689587</v>
      </c>
      <c r="N26" s="122">
        <v>8.1247750174812297E-2</v>
      </c>
      <c r="O26" s="122">
        <v>4.6908410434479346E-2</v>
      </c>
      <c r="P26" s="116">
        <v>3</v>
      </c>
      <c r="R26" s="127"/>
      <c r="S26" s="127"/>
      <c r="T26" s="127"/>
      <c r="U26" s="127"/>
      <c r="V26" s="127"/>
      <c r="W26" s="127"/>
    </row>
    <row r="27" spans="1:23">
      <c r="A27" s="116" t="s">
        <v>377</v>
      </c>
      <c r="B27" s="190">
        <v>94.416666666666657</v>
      </c>
      <c r="C27" s="188">
        <v>0.162352</v>
      </c>
      <c r="D27" s="189">
        <v>3.0023651152430069</v>
      </c>
      <c r="F27" s="116" t="s">
        <v>6</v>
      </c>
      <c r="G27" s="123">
        <v>285.89999999999998</v>
      </c>
      <c r="H27" s="121">
        <v>0.55745733333333336</v>
      </c>
      <c r="I27" s="120">
        <v>1.1529184841571002E-2</v>
      </c>
      <c r="J27" s="121">
        <v>91.041716083129245</v>
      </c>
      <c r="K27" s="119">
        <v>4.0283699299787595E-10</v>
      </c>
      <c r="L27" s="121">
        <v>227.35798572328954</v>
      </c>
      <c r="M27" s="122">
        <v>1.0060026462945375</v>
      </c>
      <c r="N27" s="122">
        <v>0.21276513656800769</v>
      </c>
      <c r="O27" s="122">
        <v>0.12284000887170674</v>
      </c>
      <c r="P27" s="116">
        <v>3</v>
      </c>
      <c r="R27" s="127"/>
      <c r="S27" s="127"/>
      <c r="T27" s="127"/>
      <c r="U27" s="127"/>
      <c r="V27" s="127"/>
      <c r="W27" s="127"/>
    </row>
    <row r="28" spans="1:23">
      <c r="A28" s="116" t="s">
        <v>378</v>
      </c>
      <c r="B28" s="190">
        <v>94.416666666666657</v>
      </c>
      <c r="C28" s="188">
        <v>0.13097999999999999</v>
      </c>
      <c r="D28" s="189">
        <v>2.3663990206122008</v>
      </c>
      <c r="F28" s="116" t="s">
        <v>6</v>
      </c>
      <c r="G28" s="123">
        <v>312.60000000000002</v>
      </c>
      <c r="H28" s="121">
        <v>0.59155733333333338</v>
      </c>
      <c r="I28" s="120">
        <v>1.103445182648923E-2</v>
      </c>
      <c r="J28" s="121">
        <v>135.09671627894014</v>
      </c>
      <c r="K28" s="119">
        <v>5.655474192058739E-10</v>
      </c>
      <c r="L28" s="121">
        <v>337.37629970600221</v>
      </c>
      <c r="M28" s="122">
        <v>1.4123385146238423</v>
      </c>
      <c r="N28" s="122">
        <v>0.16275717824713215</v>
      </c>
      <c r="O28" s="122">
        <v>9.3967900673525659E-2</v>
      </c>
      <c r="P28" s="116">
        <v>3</v>
      </c>
      <c r="R28" s="127"/>
      <c r="S28" s="127"/>
      <c r="T28" s="127"/>
      <c r="U28" s="127"/>
      <c r="V28" s="127"/>
      <c r="W28" s="127"/>
    </row>
    <row r="29" spans="1:23">
      <c r="A29" s="116" t="s">
        <v>379</v>
      </c>
      <c r="B29" s="190">
        <v>118.41666666666666</v>
      </c>
      <c r="C29" s="188">
        <v>0.18826799999999999</v>
      </c>
      <c r="D29" s="189">
        <v>3.3684018526901593</v>
      </c>
      <c r="F29" s="116" t="s">
        <v>6</v>
      </c>
      <c r="G29" s="117">
        <v>334.1</v>
      </c>
      <c r="H29" s="121">
        <v>0.62247466666666673</v>
      </c>
      <c r="I29" s="120">
        <v>1.5277070632523438E-2</v>
      </c>
      <c r="J29" s="121">
        <v>157.4547616011474</v>
      </c>
      <c r="K29" s="119">
        <v>6.3064956163917036E-10</v>
      </c>
      <c r="L29" s="121">
        <v>393.21092550024321</v>
      </c>
      <c r="M29" s="122">
        <v>1.574917743209449</v>
      </c>
      <c r="N29" s="122">
        <v>0.14098592169681168</v>
      </c>
      <c r="O29" s="122">
        <v>8.1398259843601731E-2</v>
      </c>
      <c r="P29" s="116">
        <v>3</v>
      </c>
      <c r="R29" s="127"/>
      <c r="S29" s="127"/>
      <c r="T29" s="127"/>
      <c r="U29" s="127"/>
      <c r="V29" s="127"/>
      <c r="W29" s="127"/>
    </row>
    <row r="30" spans="1:23">
      <c r="A30" s="116" t="s">
        <v>377</v>
      </c>
      <c r="B30" s="190">
        <v>118.41666666666666</v>
      </c>
      <c r="C30" s="188">
        <v>0.21554799999999999</v>
      </c>
      <c r="D30" s="189">
        <v>4.4411168436074133</v>
      </c>
      <c r="F30" s="116" t="s">
        <v>6</v>
      </c>
      <c r="G30" s="117">
        <v>381.6</v>
      </c>
      <c r="H30" s="121">
        <v>0.66566800000000004</v>
      </c>
      <c r="I30" s="120">
        <v>2.6460662526348998E-2</v>
      </c>
      <c r="J30" s="121">
        <v>190.9363031086273</v>
      </c>
      <c r="K30" s="119">
        <v>7.1985677908188025E-10</v>
      </c>
      <c r="L30" s="121">
        <v>476.82419822349283</v>
      </c>
      <c r="M30" s="122">
        <v>1.7976944453888626</v>
      </c>
      <c r="N30" s="122">
        <v>0.21276513656800769</v>
      </c>
      <c r="O30" s="122">
        <v>0.21276513656800769</v>
      </c>
      <c r="P30" s="116">
        <v>1</v>
      </c>
      <c r="Q30" s="114" t="s">
        <v>380</v>
      </c>
    </row>
    <row r="31" spans="1:23">
      <c r="A31" s="116" t="s">
        <v>378</v>
      </c>
      <c r="B31" s="190">
        <v>118.41666666666666</v>
      </c>
      <c r="C31" s="188">
        <v>0.17871999999999999</v>
      </c>
      <c r="D31" s="189">
        <v>3.3806061539858474</v>
      </c>
      <c r="F31" s="116" t="s">
        <v>6</v>
      </c>
      <c r="G31" s="117">
        <v>428.9</v>
      </c>
      <c r="H31" s="121">
        <v>0.71477199999999996</v>
      </c>
      <c r="I31" s="120">
        <v>2.6460662526348998E-2</v>
      </c>
      <c r="J31" s="121">
        <v>345.96186771599378</v>
      </c>
      <c r="K31" s="119">
        <v>1.2288440539338362E-9</v>
      </c>
      <c r="L31" s="121">
        <v>863.96870319485663</v>
      </c>
      <c r="M31" s="122">
        <v>3.0687856170827508</v>
      </c>
      <c r="N31" s="122">
        <v>0.21276513656800769</v>
      </c>
      <c r="O31" s="122">
        <v>0.21276513656800769</v>
      </c>
      <c r="P31" s="116">
        <v>1</v>
      </c>
      <c r="Q31" s="114" t="s">
        <v>380</v>
      </c>
    </row>
    <row r="32" spans="1:23">
      <c r="A32" s="116" t="s">
        <v>379</v>
      </c>
      <c r="B32" s="190">
        <v>142.41666666666666</v>
      </c>
      <c r="C32" s="188">
        <v>0.24692</v>
      </c>
      <c r="D32" s="189">
        <v>5.2381166537693868</v>
      </c>
      <c r="F32" s="116" t="s">
        <v>6</v>
      </c>
      <c r="G32" s="117">
        <v>456.6</v>
      </c>
      <c r="H32" s="121">
        <v>0.77069600000000005</v>
      </c>
      <c r="I32" s="120">
        <v>2.6460662526348998E-2</v>
      </c>
      <c r="J32" s="121">
        <v>354.73604554795077</v>
      </c>
      <c r="K32" s="119">
        <v>1.1754133600047173E-9</v>
      </c>
      <c r="L32" s="121">
        <v>885.88041009227686</v>
      </c>
      <c r="M32" s="122">
        <v>2.9353534337918519</v>
      </c>
      <c r="N32" s="122">
        <v>0.21276513656800769</v>
      </c>
      <c r="O32" s="122">
        <v>0.21276513656800769</v>
      </c>
      <c r="P32" s="116">
        <v>1</v>
      </c>
      <c r="Q32" s="114" t="s">
        <v>380</v>
      </c>
    </row>
    <row r="33" spans="1:16">
      <c r="A33" s="116" t="s">
        <v>377</v>
      </c>
      <c r="B33" s="190">
        <v>142.41666666666666</v>
      </c>
      <c r="C33" s="188">
        <v>0.27283599999999997</v>
      </c>
      <c r="D33" s="189">
        <v>7.6582548601305946</v>
      </c>
      <c r="F33" s="118" t="s">
        <v>10</v>
      </c>
      <c r="G33" s="117">
        <v>0</v>
      </c>
      <c r="H33" s="121">
        <v>6.9599999999999995E-2</v>
      </c>
      <c r="I33" s="120">
        <v>4.7902105729637134E-3</v>
      </c>
      <c r="J33" s="121">
        <v>1.1512113478616397</v>
      </c>
      <c r="K33" s="119">
        <v>3.8827466090746328E-11</v>
      </c>
      <c r="L33" s="121">
        <v>2.8749138796178468</v>
      </c>
      <c r="M33" s="122">
        <v>9.6963621303786718E-2</v>
      </c>
      <c r="N33" s="122">
        <v>7.3884190148799614E-2</v>
      </c>
      <c r="O33" s="122">
        <v>4.2657057071266956E-2</v>
      </c>
      <c r="P33" s="116">
        <v>3</v>
      </c>
    </row>
    <row r="34" spans="1:16">
      <c r="A34" s="116" t="s">
        <v>378</v>
      </c>
      <c r="B34" s="190">
        <v>142.41666666666666</v>
      </c>
      <c r="C34" s="188">
        <v>0.23055200000000001</v>
      </c>
      <c r="D34" s="189">
        <v>5.5793091466575007</v>
      </c>
      <c r="F34" s="118" t="s">
        <v>10</v>
      </c>
      <c r="G34" s="117">
        <v>24</v>
      </c>
      <c r="H34" s="121">
        <v>9.4606666666666672E-2</v>
      </c>
      <c r="I34" s="120">
        <v>6.8803551587916841E-3</v>
      </c>
      <c r="J34" s="121">
        <v>1.5941233036563707</v>
      </c>
      <c r="K34" s="119">
        <v>3.8679318234218287E-11</v>
      </c>
      <c r="L34" s="121">
        <v>3.9809955140007589</v>
      </c>
      <c r="M34" s="122">
        <v>9.6593652462045168E-2</v>
      </c>
      <c r="N34" s="122">
        <v>1.3917136819947159E-2</v>
      </c>
      <c r="O34" s="122">
        <v>8.0350626893453455E-3</v>
      </c>
      <c r="P34" s="116">
        <v>3</v>
      </c>
    </row>
    <row r="35" spans="1:16">
      <c r="A35" s="116" t="s">
        <v>379</v>
      </c>
      <c r="B35" s="190">
        <v>166.66666666666666</v>
      </c>
      <c r="C35" s="188">
        <v>0.302844</v>
      </c>
      <c r="D35" s="189">
        <v>9.413320400582629</v>
      </c>
      <c r="F35" s="118" t="s">
        <v>10</v>
      </c>
      <c r="G35" s="117">
        <v>47.6</v>
      </c>
      <c r="H35" s="121">
        <v>0.14143733333333333</v>
      </c>
      <c r="I35" s="120">
        <v>8.4938742894184963E-3</v>
      </c>
      <c r="J35" s="121">
        <v>1.7442087461828197</v>
      </c>
      <c r="K35" s="119">
        <v>2.8487834002833468E-11</v>
      </c>
      <c r="L35" s="121">
        <v>4.3558030787883624</v>
      </c>
      <c r="M35" s="122">
        <v>7.1142513950304173E-2</v>
      </c>
      <c r="N35" s="122">
        <v>1.1671363662836727E-2</v>
      </c>
      <c r="O35" s="122">
        <v>6.7384649525488016E-3</v>
      </c>
      <c r="P35" s="116">
        <v>3</v>
      </c>
    </row>
    <row r="36" spans="1:16">
      <c r="A36" s="116" t="s">
        <v>377</v>
      </c>
      <c r="B36" s="190">
        <v>166.66666666666666</v>
      </c>
      <c r="C36" s="188">
        <v>0.33012400000000003</v>
      </c>
      <c r="D36" s="189">
        <v>14.196359720372188</v>
      </c>
      <c r="F36" s="118" t="s">
        <v>10</v>
      </c>
      <c r="G36" s="117">
        <v>71.5</v>
      </c>
      <c r="H36" s="121">
        <v>0.21873066666666666</v>
      </c>
      <c r="I36" s="120">
        <v>4.8117397177228098E-3</v>
      </c>
      <c r="J36" s="121">
        <v>2.1117406872155775</v>
      </c>
      <c r="K36" s="119">
        <v>2.2596481688571333E-11</v>
      </c>
      <c r="L36" s="121">
        <v>5.2736386095452703</v>
      </c>
      <c r="M36" s="122">
        <v>5.6430071643814195E-2</v>
      </c>
      <c r="N36" s="122">
        <v>7.6772676004775824E-3</v>
      </c>
      <c r="O36" s="122">
        <v>4.4324725157765246E-3</v>
      </c>
      <c r="P36" s="116">
        <v>3</v>
      </c>
    </row>
    <row r="37" spans="1:16">
      <c r="A37" s="116" t="s">
        <v>378</v>
      </c>
      <c r="B37" s="190">
        <v>166.66666666666666</v>
      </c>
      <c r="C37" s="188">
        <v>0.28647600000000001</v>
      </c>
      <c r="D37" s="189">
        <v>9.7608242650378916</v>
      </c>
      <c r="F37" s="118" t="s">
        <v>10</v>
      </c>
      <c r="G37" s="117">
        <v>95.5</v>
      </c>
      <c r="H37" s="121">
        <v>0.30693599999999999</v>
      </c>
      <c r="I37" s="120">
        <v>4.0919999999999845E-3</v>
      </c>
      <c r="J37" s="121">
        <v>2.6887935005143264</v>
      </c>
      <c r="K37" s="119">
        <v>2.0709756061481298E-11</v>
      </c>
      <c r="L37" s="121">
        <v>6.7147094826795799</v>
      </c>
      <c r="M37" s="122">
        <v>5.1718361928280943E-2</v>
      </c>
      <c r="N37" s="122">
        <v>8.4896776311406096E-3</v>
      </c>
      <c r="O37" s="122">
        <v>6.0031086230672697E-3</v>
      </c>
      <c r="P37" s="116">
        <v>2</v>
      </c>
    </row>
    <row r="38" spans="1:16">
      <c r="A38" s="116" t="s">
        <v>379</v>
      </c>
      <c r="B38" s="190">
        <v>189.16666666666666</v>
      </c>
      <c r="C38" s="188">
        <v>0.35876800000000003</v>
      </c>
      <c r="D38" s="189">
        <v>15.44917777215549</v>
      </c>
      <c r="F38" s="118" t="s">
        <v>10</v>
      </c>
      <c r="G38" s="117">
        <v>119.3</v>
      </c>
      <c r="H38" s="121">
        <v>0.45879466666666674</v>
      </c>
      <c r="I38" s="120">
        <v>2.5788058459510117E-2</v>
      </c>
      <c r="J38" s="121">
        <v>3.7097031308553281</v>
      </c>
      <c r="K38" s="119">
        <v>1.9118090170746554E-11</v>
      </c>
      <c r="L38" s="121">
        <v>9.2642215870856433</v>
      </c>
      <c r="M38" s="122">
        <v>4.7743503298293237E-2</v>
      </c>
      <c r="N38" s="122">
        <v>2.8437098225757131E-3</v>
      </c>
      <c r="O38" s="122">
        <v>1.6418166315612709E-3</v>
      </c>
      <c r="P38" s="116">
        <v>3</v>
      </c>
    </row>
    <row r="39" spans="1:16">
      <c r="A39" s="116" t="s">
        <v>377</v>
      </c>
      <c r="B39" s="190">
        <v>189.16666666666666</v>
      </c>
      <c r="C39" s="188">
        <v>0.37786400000000003</v>
      </c>
      <c r="D39" s="189">
        <v>22.745295634026732</v>
      </c>
      <c r="F39" s="118" t="s">
        <v>10</v>
      </c>
      <c r="G39" s="117">
        <v>143.80000000000001</v>
      </c>
      <c r="H39" s="121">
        <v>0.61588200000000004</v>
      </c>
      <c r="I39" s="120">
        <v>4.5694000000000012E-2</v>
      </c>
      <c r="J39" s="121">
        <v>5.3492071810457684</v>
      </c>
      <c r="K39" s="119">
        <v>2.0684041662731203E-11</v>
      </c>
      <c r="L39" s="121">
        <v>13.358546194237331</v>
      </c>
      <c r="M39" s="122">
        <v>5.1654145499203871E-2</v>
      </c>
      <c r="N39" s="122">
        <v>1.9742145125876817E-3</v>
      </c>
      <c r="O39" s="122">
        <v>1.3959804693676444E-3</v>
      </c>
      <c r="P39" s="116">
        <v>2</v>
      </c>
    </row>
    <row r="40" spans="1:16">
      <c r="A40" s="116" t="s">
        <v>378</v>
      </c>
      <c r="B40" s="190">
        <v>189.16666666666666</v>
      </c>
      <c r="C40" s="188">
        <v>0.34376400000000001</v>
      </c>
      <c r="D40" s="189">
        <v>14.788241032492378</v>
      </c>
      <c r="F40" s="118" t="s">
        <v>10</v>
      </c>
      <c r="G40" s="117">
        <v>167.8</v>
      </c>
      <c r="H40" s="121">
        <v>0.72113733333333341</v>
      </c>
      <c r="I40" s="120">
        <v>2.818933333333333E-2</v>
      </c>
      <c r="J40" s="121">
        <v>6.5220615539422324</v>
      </c>
      <c r="K40" s="119">
        <v>2.1615933888120643E-11</v>
      </c>
      <c r="L40" s="121">
        <v>16.28750908334862</v>
      </c>
      <c r="M40" s="122">
        <v>5.3981354919139211E-2</v>
      </c>
      <c r="N40" s="122">
        <v>7.2142573097150591E-3</v>
      </c>
      <c r="O40" s="122">
        <v>4.1651533997672154E-3</v>
      </c>
      <c r="P40" s="116">
        <v>3</v>
      </c>
    </row>
    <row r="41" spans="1:16">
      <c r="A41" s="116" t="s">
        <v>379</v>
      </c>
      <c r="B41" s="190">
        <v>213.66666666666666</v>
      </c>
      <c r="C41" s="188">
        <v>0.40787200000000001</v>
      </c>
      <c r="D41" s="189">
        <v>24.281462763288655</v>
      </c>
      <c r="F41" s="118" t="s">
        <v>10</v>
      </c>
      <c r="G41" s="117">
        <v>191.9</v>
      </c>
      <c r="H41" s="121">
        <v>0.83616800000000013</v>
      </c>
      <c r="I41" s="120">
        <v>3.8224462394301016E-2</v>
      </c>
      <c r="J41" s="121">
        <v>8.8405650113707406</v>
      </c>
      <c r="K41" s="119">
        <v>2.5328342998209026E-11</v>
      </c>
      <c r="L41" s="121">
        <v>22.077495241914775</v>
      </c>
      <c r="M41" s="122">
        <v>6.3252334133544558E-2</v>
      </c>
      <c r="N41" s="122">
        <v>1.2533838233471359E-2</v>
      </c>
      <c r="O41" s="122">
        <v>7.2364148780739131E-3</v>
      </c>
      <c r="P41" s="116">
        <v>3</v>
      </c>
    </row>
    <row r="42" spans="1:16">
      <c r="A42" s="116" t="s">
        <v>377</v>
      </c>
      <c r="B42" s="190">
        <v>213.66666666666666</v>
      </c>
      <c r="C42" s="188">
        <v>0.44060800000000006</v>
      </c>
      <c r="D42" s="189">
        <v>34.479085141770071</v>
      </c>
      <c r="F42" s="118" t="s">
        <v>10</v>
      </c>
      <c r="G42" s="117">
        <v>216.2</v>
      </c>
      <c r="H42" s="121">
        <v>0.94938</v>
      </c>
      <c r="I42" s="120">
        <v>4.1603863346248646E-2</v>
      </c>
      <c r="J42" s="121">
        <v>11.499900392156453</v>
      </c>
      <c r="K42" s="119">
        <v>2.9155396729911931E-11</v>
      </c>
      <c r="L42" s="121">
        <v>28.718639121343013</v>
      </c>
      <c r="M42" s="122">
        <v>7.2809614742142509E-2</v>
      </c>
      <c r="N42" s="122">
        <v>1.4335881787582057E-2</v>
      </c>
      <c r="O42" s="122">
        <v>8.2768252091311549E-3</v>
      </c>
      <c r="P42" s="116">
        <v>3</v>
      </c>
    </row>
    <row r="43" spans="1:16">
      <c r="A43" s="116" t="s">
        <v>378</v>
      </c>
      <c r="B43" s="190">
        <v>213.66666666666666</v>
      </c>
      <c r="C43" s="188">
        <v>0.39832400000000001</v>
      </c>
      <c r="D43" s="189">
        <v>24.685955826250783</v>
      </c>
      <c r="F43" s="118" t="s">
        <v>10</v>
      </c>
      <c r="G43" s="117">
        <v>238.7</v>
      </c>
      <c r="H43" s="121">
        <v>1.039404</v>
      </c>
      <c r="I43" s="120">
        <v>3.8923821874699421E-2</v>
      </c>
      <c r="J43" s="121">
        <v>12.992592068851707</v>
      </c>
      <c r="K43" s="119">
        <v>3.0393379837816065E-11</v>
      </c>
      <c r="L43" s="121">
        <v>32.446329981316175</v>
      </c>
      <c r="M43" s="122">
        <v>7.5901223269331713E-2</v>
      </c>
      <c r="N43" s="122">
        <v>6.4219999804518207E-3</v>
      </c>
      <c r="O43" s="122">
        <v>3.7077434174496303E-3</v>
      </c>
      <c r="P43" s="116">
        <v>3</v>
      </c>
    </row>
    <row r="44" spans="1:16">
      <c r="A44" s="116" t="s">
        <v>379</v>
      </c>
      <c r="B44" s="190">
        <v>238.16666666666666</v>
      </c>
      <c r="C44" s="188">
        <v>0.47470800000000002</v>
      </c>
      <c r="D44" s="189">
        <v>35.767693893720491</v>
      </c>
      <c r="F44" s="118" t="s">
        <v>10</v>
      </c>
      <c r="G44" s="117">
        <v>262.10000000000002</v>
      </c>
      <c r="H44" s="121">
        <v>1.1535253333333333</v>
      </c>
      <c r="I44" s="120">
        <v>4.7448992421101732E-2</v>
      </c>
      <c r="J44" s="121">
        <v>15.07462509520208</v>
      </c>
      <c r="K44" s="119">
        <v>3.2054969760508085E-11</v>
      </c>
      <c r="L44" s="121">
        <v>37.645779809877837</v>
      </c>
      <c r="M44" s="122">
        <v>8.0050702806563109E-2</v>
      </c>
      <c r="N44" s="122">
        <v>8.9264510767222607E-3</v>
      </c>
      <c r="O44" s="122">
        <v>5.1536889320536227E-3</v>
      </c>
      <c r="P44" s="116">
        <v>3</v>
      </c>
    </row>
    <row r="45" spans="1:16">
      <c r="A45" s="116" t="s">
        <v>377</v>
      </c>
      <c r="B45" s="190">
        <v>238.16666666666666</v>
      </c>
      <c r="C45" s="188">
        <v>0.50335200000000002</v>
      </c>
      <c r="D45" s="189">
        <v>52.805251299317831</v>
      </c>
      <c r="F45" s="118" t="s">
        <v>10</v>
      </c>
      <c r="G45" s="117">
        <v>287.5</v>
      </c>
      <c r="H45" s="121">
        <v>1.272648</v>
      </c>
      <c r="I45" s="120">
        <v>5.2124316065856789E-2</v>
      </c>
      <c r="J45" s="121">
        <v>16.593706152565399</v>
      </c>
      <c r="K45" s="119">
        <v>3.2030831579033078E-11</v>
      </c>
      <c r="L45" s="121">
        <v>41.439372727625241</v>
      </c>
      <c r="M45" s="122">
        <v>7.9990422656371629E-2</v>
      </c>
      <c r="N45" s="122">
        <v>1.0335723705467688E-2</v>
      </c>
      <c r="O45" s="122">
        <v>5.9673328636213659E-3</v>
      </c>
      <c r="P45" s="116">
        <v>3</v>
      </c>
    </row>
    <row r="46" spans="1:16">
      <c r="A46" s="116" t="s">
        <v>378</v>
      </c>
      <c r="B46" s="190">
        <v>238.16666666666666</v>
      </c>
      <c r="C46" s="188">
        <v>0.45561199999999996</v>
      </c>
      <c r="D46" s="189">
        <v>36.838967386486843</v>
      </c>
      <c r="F46" s="118" t="s">
        <v>10</v>
      </c>
      <c r="G46" s="117">
        <v>311.8</v>
      </c>
      <c r="H46" s="121">
        <v>1.3103853333333335</v>
      </c>
      <c r="I46" s="120">
        <v>2.4148750176998971E-2</v>
      </c>
      <c r="J46" s="121">
        <v>16.455879892779038</v>
      </c>
      <c r="K46" s="119">
        <v>3.1172547946506163E-11</v>
      </c>
      <c r="L46" s="121">
        <v>41.095179953664456</v>
      </c>
      <c r="M46" s="122">
        <v>7.7847035577722878E-2</v>
      </c>
      <c r="N46" s="122">
        <v>7.3199543467449254E-3</v>
      </c>
      <c r="O46" s="122">
        <v>4.2261776125489545E-3</v>
      </c>
      <c r="P46" s="116">
        <v>3</v>
      </c>
    </row>
    <row r="47" spans="1:16">
      <c r="A47" s="116" t="s">
        <v>379</v>
      </c>
      <c r="B47" s="190">
        <v>262.33333333333331</v>
      </c>
      <c r="C47" s="188">
        <v>0.51699200000000012</v>
      </c>
      <c r="D47" s="189">
        <v>49.964378673259887</v>
      </c>
      <c r="F47" s="118" t="s">
        <v>10</v>
      </c>
      <c r="G47" s="117">
        <v>335.4</v>
      </c>
      <c r="H47" s="121">
        <v>1.2508239999999999</v>
      </c>
      <c r="I47" s="120">
        <v>3.2736000000000098E-2</v>
      </c>
      <c r="J47" s="121">
        <v>17.846655808019339</v>
      </c>
      <c r="K47" s="119">
        <v>3.5583493226311331E-11</v>
      </c>
      <c r="L47" s="121">
        <v>44.568357133154095</v>
      </c>
      <c r="M47" s="122">
        <v>8.8862465394933809E-2</v>
      </c>
      <c r="N47" s="122">
        <v>2.6380519581071077E-3</v>
      </c>
      <c r="O47" s="122">
        <v>1.8653844286999858E-3</v>
      </c>
      <c r="P47" s="116">
        <v>2</v>
      </c>
    </row>
    <row r="48" spans="1:16">
      <c r="A48" s="116" t="s">
        <v>377</v>
      </c>
      <c r="B48" s="190">
        <v>262.33333333333331</v>
      </c>
      <c r="C48" s="188">
        <v>0.55245600000000006</v>
      </c>
      <c r="D48" s="189">
        <v>67.595357317761014</v>
      </c>
      <c r="F48" s="118" t="s">
        <v>10</v>
      </c>
      <c r="G48" s="117">
        <v>361.9</v>
      </c>
      <c r="H48" s="121">
        <v>1.2249080000000001</v>
      </c>
      <c r="I48" s="120">
        <v>3.2735999999999876E-2</v>
      </c>
      <c r="J48" s="121">
        <v>19.404523347411473</v>
      </c>
      <c r="K48" s="119">
        <v>3.9717774650054025E-11</v>
      </c>
      <c r="L48" s="121">
        <v>48.458811322928838</v>
      </c>
      <c r="M48" s="122">
        <v>9.9186984059071073E-2</v>
      </c>
      <c r="N48" s="122">
        <v>5.1977505905568631E-3</v>
      </c>
      <c r="O48" s="122">
        <v>3.6753646894991396E-3</v>
      </c>
      <c r="P48" s="116">
        <v>2</v>
      </c>
    </row>
    <row r="49" spans="1:17">
      <c r="A49" s="116" t="s">
        <v>378</v>
      </c>
      <c r="B49" s="190">
        <v>262.33333333333331</v>
      </c>
      <c r="C49" s="188">
        <v>0.50744400000000001</v>
      </c>
      <c r="D49" s="189">
        <v>52.700347894923894</v>
      </c>
      <c r="F49" s="118" t="s">
        <v>10</v>
      </c>
      <c r="G49" s="117">
        <v>383.5</v>
      </c>
      <c r="H49" s="121">
        <v>1.2058119999999999</v>
      </c>
      <c r="I49" s="120">
        <v>2.591600000000005E-2</v>
      </c>
      <c r="J49" s="121">
        <v>18.851370865511633</v>
      </c>
      <c r="K49" s="119">
        <v>3.9438087888943225E-11</v>
      </c>
      <c r="L49" s="121">
        <v>47.07742661827595</v>
      </c>
      <c r="M49" s="122">
        <v>9.8488523821551377E-2</v>
      </c>
      <c r="N49" s="122">
        <v>3.968981629747223E-3</v>
      </c>
      <c r="O49" s="122">
        <v>2.8064938247990964E-3</v>
      </c>
      <c r="P49" s="116">
        <v>2</v>
      </c>
    </row>
    <row r="50" spans="1:17">
      <c r="A50" s="116" t="s">
        <v>379</v>
      </c>
      <c r="B50" s="190">
        <v>285.91666666666663</v>
      </c>
      <c r="C50" s="188">
        <v>0.56064000000000003</v>
      </c>
      <c r="D50" s="189">
        <v>69.546976398582188</v>
      </c>
      <c r="F50" s="118" t="s">
        <v>10</v>
      </c>
      <c r="G50" s="117">
        <v>407.9</v>
      </c>
      <c r="H50" s="121">
        <v>1.1858066666666667</v>
      </c>
      <c r="I50" s="120">
        <v>1.9423368514355221E-2</v>
      </c>
      <c r="J50" s="121">
        <v>18.875281097557544</v>
      </c>
      <c r="K50" s="119">
        <v>4.0423914808799372E-11</v>
      </c>
      <c r="L50" s="121">
        <v>47.137137511589636</v>
      </c>
      <c r="M50" s="122">
        <v>0.10095042406259729</v>
      </c>
      <c r="N50" s="122">
        <v>6.15867143216846E-3</v>
      </c>
      <c r="O50" s="122">
        <v>3.5557106092129185E-3</v>
      </c>
      <c r="P50" s="116">
        <v>3</v>
      </c>
    </row>
    <row r="51" spans="1:17">
      <c r="A51" s="116" t="s">
        <v>377</v>
      </c>
      <c r="B51" s="190">
        <v>285.91666666666663</v>
      </c>
      <c r="C51" s="188">
        <v>0.57564400000000004</v>
      </c>
      <c r="D51" s="189">
        <v>108.84002000287707</v>
      </c>
      <c r="F51" s="118" t="s">
        <v>10</v>
      </c>
      <c r="G51" s="117">
        <v>431.3</v>
      </c>
      <c r="H51" s="121">
        <v>1.1653466666666668</v>
      </c>
      <c r="I51" s="120">
        <v>1.9359405546429162E-2</v>
      </c>
      <c r="J51" s="121">
        <v>18.819782451627901</v>
      </c>
      <c r="K51" s="119">
        <v>4.1279341612256774E-11</v>
      </c>
      <c r="L51" s="121">
        <v>46.998541042939898</v>
      </c>
      <c r="M51" s="122">
        <v>0.10308667679744471</v>
      </c>
      <c r="N51" s="122">
        <v>1.0509868355104021E-2</v>
      </c>
      <c r="O51" s="122">
        <v>6.0678753239668363E-3</v>
      </c>
      <c r="P51" s="116">
        <v>3</v>
      </c>
    </row>
    <row r="52" spans="1:17">
      <c r="A52" s="116" t="s">
        <v>378</v>
      </c>
      <c r="B52" s="190">
        <v>285.91666666666663</v>
      </c>
      <c r="C52" s="188">
        <v>0.53608800000000012</v>
      </c>
      <c r="D52" s="189">
        <v>94.738151847928435</v>
      </c>
      <c r="F52" s="118" t="s">
        <v>10</v>
      </c>
      <c r="G52" s="117">
        <v>478.6</v>
      </c>
      <c r="H52" s="121">
        <v>1.1526160000000001</v>
      </c>
      <c r="I52" s="120">
        <v>9.0281963735842657E-2</v>
      </c>
      <c r="J52" s="121">
        <v>18.156189332635499</v>
      </c>
      <c r="K52" s="119">
        <v>4.04627741818343E-11</v>
      </c>
      <c r="L52" s="121">
        <v>45.341353531929151</v>
      </c>
      <c r="M52" s="122">
        <v>0.1010474673649404</v>
      </c>
      <c r="N52" s="122">
        <v>7.3884190148799614E-2</v>
      </c>
      <c r="O52" s="122">
        <v>7.3884190148799614E-2</v>
      </c>
      <c r="P52" s="116">
        <v>1</v>
      </c>
      <c r="Q52" s="114" t="s">
        <v>380</v>
      </c>
    </row>
    <row r="53" spans="1:17">
      <c r="A53" s="116" t="s">
        <v>379</v>
      </c>
      <c r="B53" s="190">
        <v>312.58333333333331</v>
      </c>
      <c r="C53" s="188">
        <v>0.597468</v>
      </c>
      <c r="D53" s="189">
        <v>151.04006681513158</v>
      </c>
      <c r="K53" s="114"/>
    </row>
    <row r="54" spans="1:17">
      <c r="A54" s="116" t="s">
        <v>377</v>
      </c>
      <c r="B54" s="190">
        <v>312.58333333333331</v>
      </c>
      <c r="C54" s="188">
        <v>0.60701600000000011</v>
      </c>
      <c r="D54" s="189">
        <v>139.94965995128294</v>
      </c>
    </row>
    <row r="55" spans="1:17">
      <c r="A55" s="116" t="s">
        <v>378</v>
      </c>
      <c r="B55" s="190">
        <v>312.58333333333331</v>
      </c>
      <c r="C55" s="188">
        <v>0.57018800000000003</v>
      </c>
      <c r="D55" s="189">
        <v>114.30042207040597</v>
      </c>
      <c r="G55" s="185"/>
      <c r="H55" s="185"/>
    </row>
    <row r="56" spans="1:17">
      <c r="A56" s="116" t="s">
        <v>379</v>
      </c>
      <c r="B56" s="190">
        <v>334.08333333333331</v>
      </c>
      <c r="C56" s="188">
        <v>0.63566</v>
      </c>
      <c r="D56" s="189">
        <v>177.17356486506884</v>
      </c>
      <c r="G56" s="185"/>
      <c r="H56" s="185"/>
    </row>
    <row r="57" spans="1:17">
      <c r="A57" s="116" t="s">
        <v>377</v>
      </c>
      <c r="B57" s="190">
        <v>334.08333333333331</v>
      </c>
      <c r="C57" s="188">
        <v>0.63975199999999999</v>
      </c>
      <c r="D57" s="189">
        <v>151.9106346781586</v>
      </c>
      <c r="G57" s="185"/>
      <c r="H57" s="185"/>
    </row>
    <row r="58" spans="1:17">
      <c r="A58" s="116" t="s">
        <v>378</v>
      </c>
      <c r="B58" s="190">
        <v>334.08333333333331</v>
      </c>
      <c r="C58" s="188">
        <v>0.59201200000000009</v>
      </c>
      <c r="D58" s="189">
        <v>143.28008526021478</v>
      </c>
      <c r="G58" s="185"/>
      <c r="H58" s="185"/>
    </row>
    <row r="59" spans="1:17">
      <c r="A59" s="116" t="s">
        <v>379</v>
      </c>
      <c r="B59" s="190">
        <v>358.25</v>
      </c>
      <c r="C59" s="188">
        <v>0.66566800000000004</v>
      </c>
      <c r="D59" s="189">
        <v>190.9363031086273</v>
      </c>
      <c r="G59" s="185"/>
      <c r="H59" s="185"/>
      <c r="I59" s="124"/>
    </row>
    <row r="60" spans="1:17">
      <c r="A60" s="116" t="s">
        <v>379</v>
      </c>
      <c r="B60" s="190">
        <v>381.58333333333331</v>
      </c>
      <c r="C60" s="188">
        <v>0.6874920000000001</v>
      </c>
      <c r="D60" s="189">
        <v>243.03675892260927</v>
      </c>
      <c r="G60" s="185"/>
      <c r="H60" s="185"/>
      <c r="I60" s="124"/>
    </row>
    <row r="61" spans="1:17">
      <c r="A61" s="116" t="s">
        <v>379</v>
      </c>
      <c r="B61" s="190">
        <v>428.91666666666663</v>
      </c>
      <c r="C61" s="188">
        <v>0.71477199999999996</v>
      </c>
      <c r="D61" s="189">
        <v>345.96186771599378</v>
      </c>
      <c r="G61" s="185"/>
      <c r="H61" s="185"/>
      <c r="I61" s="124"/>
    </row>
    <row r="62" spans="1:17">
      <c r="A62" s="116" t="s">
        <v>379</v>
      </c>
      <c r="B62" s="190">
        <v>456.58333333333331</v>
      </c>
      <c r="C62" s="188">
        <v>0.77069600000000005</v>
      </c>
      <c r="D62" s="189">
        <v>354.73604554795077</v>
      </c>
      <c r="G62" s="185"/>
      <c r="H62" s="185"/>
    </row>
    <row r="63" spans="1:17">
      <c r="A63" s="116" t="s">
        <v>381</v>
      </c>
      <c r="B63" s="187">
        <v>0</v>
      </c>
      <c r="C63" s="188">
        <v>6.4143999999999993E-2</v>
      </c>
      <c r="D63" s="189">
        <v>0.46552868989550017</v>
      </c>
      <c r="G63" s="185"/>
      <c r="H63" s="185"/>
    </row>
    <row r="64" spans="1:17">
      <c r="A64" s="116" t="s">
        <v>382</v>
      </c>
      <c r="B64" s="187">
        <v>0</v>
      </c>
      <c r="C64" s="188">
        <v>7.9147999999999996E-2</v>
      </c>
      <c r="D64" s="189">
        <v>0.93401671186924096</v>
      </c>
      <c r="G64" s="185"/>
      <c r="H64" s="185"/>
    </row>
    <row r="65" spans="1:8">
      <c r="A65" s="116" t="s">
        <v>383</v>
      </c>
      <c r="B65" s="187">
        <v>0</v>
      </c>
      <c r="C65" s="188">
        <v>6.5507999999999997E-2</v>
      </c>
      <c r="D65" s="189">
        <v>2.0540886418201776</v>
      </c>
      <c r="G65" s="185"/>
      <c r="H65" s="185"/>
    </row>
    <row r="66" spans="1:8">
      <c r="A66" s="116" t="s">
        <v>381</v>
      </c>
      <c r="B66" s="190">
        <v>24</v>
      </c>
      <c r="C66" s="188">
        <v>8.4603999999999999E-2</v>
      </c>
      <c r="D66" s="189">
        <v>1.2722527827218681</v>
      </c>
      <c r="G66" s="185"/>
      <c r="H66" s="185"/>
    </row>
    <row r="67" spans="1:8">
      <c r="A67" s="116" t="s">
        <v>382</v>
      </c>
      <c r="B67" s="190">
        <v>24</v>
      </c>
      <c r="C67" s="188">
        <v>9.1424000000000005E-2</v>
      </c>
      <c r="D67" s="189">
        <v>1.4179620195157059</v>
      </c>
      <c r="G67" s="185"/>
      <c r="H67" s="185"/>
    </row>
    <row r="68" spans="1:8">
      <c r="A68" s="116" t="s">
        <v>383</v>
      </c>
      <c r="B68" s="190">
        <v>24</v>
      </c>
      <c r="C68" s="188">
        <v>0.107792</v>
      </c>
      <c r="D68" s="189">
        <v>2.0921551087315375</v>
      </c>
      <c r="G68" s="185"/>
      <c r="H68" s="185"/>
    </row>
    <row r="69" spans="1:8">
      <c r="A69" s="116" t="s">
        <v>381</v>
      </c>
      <c r="B69" s="190">
        <v>47.583333333333336</v>
      </c>
      <c r="C69" s="188">
        <v>0.13097999999999999</v>
      </c>
      <c r="D69" s="189">
        <v>1.4897019216424818</v>
      </c>
      <c r="G69" s="185"/>
      <c r="H69" s="185"/>
    </row>
    <row r="70" spans="1:8">
      <c r="A70" s="116" t="s">
        <v>382</v>
      </c>
      <c r="B70" s="190">
        <v>47.583333333333336</v>
      </c>
      <c r="C70" s="188">
        <v>0.135072</v>
      </c>
      <c r="D70" s="189">
        <v>1.4510837644982282</v>
      </c>
      <c r="G70" s="185"/>
      <c r="H70" s="185"/>
    </row>
    <row r="71" spans="1:8">
      <c r="A71" s="116" t="s">
        <v>383</v>
      </c>
      <c r="B71" s="190">
        <v>47.583333333333336</v>
      </c>
      <c r="C71" s="188">
        <v>0.15826000000000001</v>
      </c>
      <c r="D71" s="189">
        <v>2.2918405524077494</v>
      </c>
      <c r="G71" s="185"/>
      <c r="H71" s="185"/>
    </row>
    <row r="72" spans="1:8">
      <c r="A72" s="116" t="s">
        <v>381</v>
      </c>
      <c r="B72" s="190">
        <v>71.500000000000014</v>
      </c>
      <c r="C72" s="188">
        <v>0.21145600000000001</v>
      </c>
      <c r="D72" s="189">
        <v>1.9120619751826431</v>
      </c>
      <c r="G72" s="185"/>
      <c r="H72" s="185"/>
    </row>
    <row r="73" spans="1:8">
      <c r="A73" s="116" t="s">
        <v>382</v>
      </c>
      <c r="B73" s="190">
        <v>71.500000000000014</v>
      </c>
      <c r="C73" s="188">
        <v>0.21691199999999999</v>
      </c>
      <c r="D73" s="189">
        <v>1.8887670230357485</v>
      </c>
      <c r="G73" s="185"/>
      <c r="H73" s="185"/>
    </row>
    <row r="74" spans="1:8">
      <c r="A74" s="116" t="s">
        <v>383</v>
      </c>
      <c r="B74" s="190">
        <v>71.500000000000014</v>
      </c>
      <c r="C74" s="188">
        <v>0.22782400000000003</v>
      </c>
      <c r="D74" s="189">
        <v>2.5343930634283414</v>
      </c>
      <c r="G74" s="185"/>
      <c r="H74" s="185"/>
    </row>
    <row r="75" spans="1:8">
      <c r="A75" s="116" t="s">
        <v>381</v>
      </c>
      <c r="B75" s="190">
        <v>95.500000000000014</v>
      </c>
      <c r="C75" s="188">
        <v>0.302844</v>
      </c>
      <c r="D75" s="189">
        <v>2.9654717680169838</v>
      </c>
      <c r="G75" s="185"/>
      <c r="H75" s="185"/>
    </row>
    <row r="76" spans="1:8">
      <c r="A76" s="116" t="s">
        <v>382</v>
      </c>
      <c r="B76" s="190">
        <v>95.500000000000014</v>
      </c>
      <c r="C76" s="188">
        <v>0.31102799999999997</v>
      </c>
      <c r="D76" s="189">
        <v>2.4121152330116695</v>
      </c>
      <c r="G76" s="185"/>
      <c r="H76" s="185"/>
    </row>
    <row r="77" spans="1:8">
      <c r="A77" s="116" t="s">
        <v>381</v>
      </c>
      <c r="B77" s="190">
        <v>119.33333333333333</v>
      </c>
      <c r="C77" s="188">
        <v>0.42287600000000003</v>
      </c>
      <c r="D77" s="189">
        <v>3.2903600411664624</v>
      </c>
      <c r="G77" s="185"/>
      <c r="H77" s="185"/>
    </row>
    <row r="78" spans="1:8">
      <c r="A78" s="116" t="s">
        <v>382</v>
      </c>
      <c r="B78" s="190">
        <v>119.33333333333333</v>
      </c>
      <c r="C78" s="188">
        <v>0.44470000000000004</v>
      </c>
      <c r="D78" s="189">
        <v>3.4581016442618639</v>
      </c>
      <c r="G78" s="185"/>
      <c r="H78" s="185"/>
    </row>
    <row r="79" spans="1:8">
      <c r="A79" s="116" t="s">
        <v>383</v>
      </c>
      <c r="B79" s="190">
        <v>119.33333333333333</v>
      </c>
      <c r="C79" s="188">
        <v>0.50880800000000004</v>
      </c>
      <c r="D79" s="189">
        <v>4.3806477071376584</v>
      </c>
      <c r="G79" s="185"/>
      <c r="H79" s="185"/>
    </row>
    <row r="80" spans="1:8">
      <c r="A80" s="116" t="s">
        <v>382</v>
      </c>
      <c r="B80" s="190">
        <v>143.83333333333331</v>
      </c>
      <c r="C80" s="188">
        <v>0.57018800000000003</v>
      </c>
      <c r="D80" s="189">
        <v>4.8088529340361843</v>
      </c>
      <c r="G80" s="185"/>
      <c r="H80" s="185"/>
    </row>
    <row r="81" spans="1:9">
      <c r="A81" s="116" t="s">
        <v>383</v>
      </c>
      <c r="B81" s="190">
        <v>143.83333333333331</v>
      </c>
      <c r="C81" s="188">
        <v>0.66157600000000005</v>
      </c>
      <c r="D81" s="189">
        <v>5.8895614280553534</v>
      </c>
      <c r="G81" s="185"/>
      <c r="H81" s="185"/>
    </row>
    <row r="82" spans="1:9">
      <c r="A82" s="116" t="s">
        <v>381</v>
      </c>
      <c r="B82" s="190">
        <v>167.74999999999997</v>
      </c>
      <c r="C82" s="188">
        <v>0.69294800000000012</v>
      </c>
      <c r="D82" s="189">
        <v>5.2945327341856707</v>
      </c>
      <c r="G82" s="185"/>
      <c r="H82" s="185"/>
      <c r="I82" s="125"/>
    </row>
    <row r="83" spans="1:9">
      <c r="A83" s="116" t="s">
        <v>382</v>
      </c>
      <c r="B83" s="190">
        <v>167.74999999999997</v>
      </c>
      <c r="C83" s="188">
        <v>0.69294800000000012</v>
      </c>
      <c r="D83" s="189">
        <v>6.5699131403645161</v>
      </c>
      <c r="G83" s="185"/>
      <c r="H83" s="185"/>
      <c r="I83" s="125"/>
    </row>
    <row r="84" spans="1:9">
      <c r="A84" s="116" t="s">
        <v>383</v>
      </c>
      <c r="B84" s="190">
        <v>167.74999999999997</v>
      </c>
      <c r="C84" s="188">
        <v>0.7775160000000001</v>
      </c>
      <c r="D84" s="189">
        <v>7.7017387872765077</v>
      </c>
      <c r="G84" s="185"/>
      <c r="H84" s="185"/>
      <c r="I84" s="125"/>
    </row>
    <row r="85" spans="1:9">
      <c r="A85" s="116" t="s">
        <v>381</v>
      </c>
      <c r="B85" s="190">
        <v>191.91666666666663</v>
      </c>
      <c r="C85" s="188">
        <v>0.80070400000000008</v>
      </c>
      <c r="D85" s="189">
        <v>6.5481201205272175</v>
      </c>
      <c r="G85" s="185"/>
      <c r="H85" s="185"/>
      <c r="I85" s="125"/>
    </row>
    <row r="86" spans="1:9">
      <c r="A86" s="116" t="s">
        <v>382</v>
      </c>
      <c r="B86" s="190">
        <v>191.91666666666663</v>
      </c>
      <c r="C86" s="188">
        <v>0.79524800000000007</v>
      </c>
      <c r="D86" s="189">
        <v>8.8435212253855795</v>
      </c>
      <c r="G86" s="185"/>
      <c r="H86" s="185"/>
      <c r="I86" s="125"/>
    </row>
    <row r="87" spans="1:9">
      <c r="A87" s="116" t="s">
        <v>383</v>
      </c>
      <c r="B87" s="190">
        <v>191.91666666666663</v>
      </c>
      <c r="C87" s="188">
        <v>0.91255200000000003</v>
      </c>
      <c r="D87" s="189">
        <v>11.130053688199425</v>
      </c>
      <c r="G87" s="185"/>
      <c r="H87" s="185"/>
      <c r="I87" s="125"/>
    </row>
    <row r="88" spans="1:9">
      <c r="A88" s="116" t="s">
        <v>381</v>
      </c>
      <c r="B88" s="190">
        <v>216.16666666666663</v>
      </c>
      <c r="C88" s="188">
        <v>0.90846000000000005</v>
      </c>
      <c r="D88" s="189">
        <v>8.6364686032854596</v>
      </c>
      <c r="G88" s="185"/>
      <c r="H88" s="185"/>
      <c r="I88" s="125"/>
    </row>
    <row r="89" spans="1:9">
      <c r="A89" s="116" t="s">
        <v>382</v>
      </c>
      <c r="B89" s="190">
        <v>216.16666666666663</v>
      </c>
      <c r="C89" s="188">
        <v>0.90709600000000001</v>
      </c>
      <c r="D89" s="189">
        <v>11.194277059201141</v>
      </c>
      <c r="G89" s="185"/>
      <c r="H89" s="185"/>
      <c r="I89" s="125"/>
    </row>
    <row r="90" spans="1:9">
      <c r="A90" s="116" t="s">
        <v>383</v>
      </c>
      <c r="B90" s="190">
        <v>216.16666666666663</v>
      </c>
      <c r="C90" s="188">
        <v>1.0325839999999999</v>
      </c>
      <c r="D90" s="189">
        <v>14.668955513982757</v>
      </c>
      <c r="G90" s="185"/>
      <c r="H90" s="185"/>
      <c r="I90" s="125"/>
    </row>
    <row r="91" spans="1:9">
      <c r="A91" s="116" t="s">
        <v>381</v>
      </c>
      <c r="B91" s="190">
        <v>238.66666666666663</v>
      </c>
      <c r="C91" s="188">
        <v>1.0039400000000001</v>
      </c>
      <c r="D91" s="191">
        <v>11.550473826391151</v>
      </c>
      <c r="G91" s="185"/>
      <c r="H91" s="185"/>
      <c r="I91" s="125"/>
    </row>
    <row r="92" spans="1:9">
      <c r="A92" s="116" t="s">
        <v>382</v>
      </c>
      <c r="B92" s="190">
        <v>238.66666666666663</v>
      </c>
      <c r="C92" s="188">
        <v>0.99712000000000012</v>
      </c>
      <c r="D92" s="189">
        <v>12.244581872760797</v>
      </c>
      <c r="G92" s="185"/>
      <c r="H92" s="185"/>
      <c r="I92" s="125"/>
    </row>
    <row r="93" spans="1:9">
      <c r="A93" s="116" t="s">
        <v>383</v>
      </c>
      <c r="B93" s="190">
        <v>238.66666666666663</v>
      </c>
      <c r="C93" s="188">
        <v>1.1171519999999999</v>
      </c>
      <c r="D93" s="189">
        <v>15.182720507403172</v>
      </c>
      <c r="G93" s="185"/>
      <c r="H93" s="185"/>
      <c r="I93" s="125"/>
    </row>
    <row r="94" spans="1:9">
      <c r="A94" s="116" t="s">
        <v>381</v>
      </c>
      <c r="B94" s="190">
        <v>262.08333333333331</v>
      </c>
      <c r="C94" s="188">
        <v>1.1130599999999999</v>
      </c>
      <c r="D94" s="191">
        <v>12.826624805607311</v>
      </c>
      <c r="G94" s="185"/>
      <c r="H94" s="185"/>
      <c r="I94" s="125"/>
    </row>
    <row r="95" spans="1:9">
      <c r="A95" s="116" t="s">
        <v>382</v>
      </c>
      <c r="B95" s="190">
        <v>262.08333333333331</v>
      </c>
      <c r="C95" s="188">
        <v>1.0994200000000003</v>
      </c>
      <c r="D95" s="189">
        <v>15.852798829913217</v>
      </c>
      <c r="G95" s="185"/>
      <c r="H95" s="185"/>
      <c r="I95" s="125"/>
    </row>
    <row r="96" spans="1:9">
      <c r="A96" s="116" t="s">
        <v>383</v>
      </c>
      <c r="B96" s="190">
        <v>262.08333333333331</v>
      </c>
      <c r="C96" s="188">
        <v>1.2480959999999999</v>
      </c>
      <c r="D96" s="189">
        <v>16.544451650085712</v>
      </c>
      <c r="G96" s="185"/>
      <c r="H96" s="185"/>
      <c r="I96" s="125"/>
    </row>
    <row r="97" spans="1:9">
      <c r="A97" s="116" t="s">
        <v>381</v>
      </c>
      <c r="B97" s="190">
        <v>287.5</v>
      </c>
      <c r="C97" s="188">
        <v>1.257644</v>
      </c>
      <c r="D97" s="191">
        <v>14.364288412203802</v>
      </c>
      <c r="G97" s="185"/>
      <c r="H97" s="185"/>
      <c r="I97" s="125"/>
    </row>
    <row r="98" spans="1:9">
      <c r="A98" s="116" t="s">
        <v>382</v>
      </c>
      <c r="B98" s="190">
        <v>287.5</v>
      </c>
      <c r="C98" s="188">
        <v>1.1908080000000001</v>
      </c>
      <c r="D98" s="189">
        <v>15.207839835699026</v>
      </c>
      <c r="G98" s="185"/>
      <c r="H98" s="185"/>
      <c r="I98" s="125"/>
    </row>
    <row r="99" spans="1:9">
      <c r="A99" s="116" t="s">
        <v>383</v>
      </c>
      <c r="B99" s="190">
        <v>287.5</v>
      </c>
      <c r="C99" s="188">
        <v>1.3694920000000002</v>
      </c>
      <c r="D99" s="189">
        <v>20.208990209793363</v>
      </c>
      <c r="G99" s="185"/>
      <c r="H99" s="185"/>
      <c r="I99" s="125"/>
    </row>
    <row r="100" spans="1:9">
      <c r="A100" s="116" t="s">
        <v>381</v>
      </c>
      <c r="B100" s="190">
        <v>311.83333333333331</v>
      </c>
      <c r="C100" s="188">
        <v>1.3463039999999999</v>
      </c>
      <c r="D100" s="191">
        <v>15.407608725531613</v>
      </c>
      <c r="G100" s="185"/>
      <c r="H100" s="185"/>
      <c r="I100" s="125"/>
    </row>
    <row r="101" spans="1:9">
      <c r="A101" s="116" t="s">
        <v>382</v>
      </c>
      <c r="B101" s="190">
        <v>311.83333333333331</v>
      </c>
      <c r="C101" s="188">
        <v>1.2644640000000003</v>
      </c>
      <c r="D101" s="189">
        <v>15.740468469058792</v>
      </c>
      <c r="G101" s="185"/>
      <c r="H101" s="185"/>
      <c r="I101" s="125"/>
    </row>
    <row r="102" spans="1:9">
      <c r="A102" s="116" t="s">
        <v>383</v>
      </c>
      <c r="B102" s="190">
        <v>311.83333333333331</v>
      </c>
      <c r="C102" s="188">
        <v>1.3203880000000003</v>
      </c>
      <c r="D102" s="189">
        <v>18.219562483746707</v>
      </c>
      <c r="G102" s="185"/>
      <c r="H102" s="185"/>
      <c r="I102" s="125"/>
    </row>
    <row r="103" spans="1:9">
      <c r="A103" s="116" t="s">
        <v>382</v>
      </c>
      <c r="B103" s="190">
        <v>335.41666666666663</v>
      </c>
      <c r="C103" s="188">
        <v>1.2180879999999998</v>
      </c>
      <c r="D103" s="189">
        <v>17.005409678719332</v>
      </c>
      <c r="G103" s="185"/>
      <c r="H103" s="185"/>
      <c r="I103" s="125"/>
    </row>
    <row r="104" spans="1:9">
      <c r="A104" s="116" t="s">
        <v>383</v>
      </c>
      <c r="B104" s="190">
        <v>335.41666666666663</v>
      </c>
      <c r="C104" s="188">
        <v>1.28356</v>
      </c>
      <c r="D104" s="189">
        <v>18.687901937319346</v>
      </c>
      <c r="G104" s="185"/>
      <c r="H104" s="185"/>
      <c r="I104" s="125"/>
    </row>
    <row r="105" spans="1:9">
      <c r="A105" s="116" t="s">
        <v>382</v>
      </c>
      <c r="B105" s="190">
        <v>361.91666666666663</v>
      </c>
      <c r="C105" s="188">
        <v>1.1921720000000002</v>
      </c>
      <c r="D105" s="189">
        <v>18.168123733311695</v>
      </c>
      <c r="G105" s="185"/>
      <c r="H105" s="185"/>
      <c r="I105" s="125"/>
    </row>
    <row r="106" spans="1:9">
      <c r="A106" s="116" t="s">
        <v>383</v>
      </c>
      <c r="B106" s="190">
        <v>361.91666666666663</v>
      </c>
      <c r="C106" s="188">
        <v>1.257644</v>
      </c>
      <c r="D106" s="189">
        <v>20.640922961511251</v>
      </c>
      <c r="G106" s="185"/>
      <c r="H106" s="185"/>
      <c r="I106" s="125"/>
    </row>
    <row r="107" spans="1:9">
      <c r="A107" s="116" t="s">
        <v>382</v>
      </c>
      <c r="B107" s="190">
        <v>383.49999999999994</v>
      </c>
      <c r="C107" s="188">
        <v>1.1798959999999998</v>
      </c>
      <c r="D107" s="189">
        <v>17.909601284584308</v>
      </c>
      <c r="G107" s="185"/>
      <c r="H107" s="185"/>
      <c r="I107" s="125"/>
    </row>
    <row r="108" spans="1:9">
      <c r="A108" s="116" t="s">
        <v>383</v>
      </c>
      <c r="B108" s="190">
        <v>383.49999999999994</v>
      </c>
      <c r="C108" s="188">
        <v>1.2317279999999999</v>
      </c>
      <c r="D108" s="189">
        <v>19.793140446438954</v>
      </c>
      <c r="G108" s="185"/>
      <c r="H108" s="185"/>
      <c r="I108" s="125"/>
    </row>
    <row r="109" spans="1:9">
      <c r="A109" s="116" t="s">
        <v>381</v>
      </c>
      <c r="B109" s="190">
        <v>407.91666666666663</v>
      </c>
      <c r="C109" s="188">
        <v>1.2017199999999999</v>
      </c>
      <c r="D109" s="191">
        <v>17.806600021428441</v>
      </c>
      <c r="G109" s="185"/>
      <c r="H109" s="185"/>
      <c r="I109" s="125"/>
    </row>
    <row r="110" spans="1:9">
      <c r="A110" s="116" t="s">
        <v>382</v>
      </c>
      <c r="B110" s="190">
        <v>407.91666666666663</v>
      </c>
      <c r="C110" s="188">
        <v>1.14716</v>
      </c>
      <c r="D110" s="189">
        <v>18.705256416459985</v>
      </c>
      <c r="G110" s="185"/>
      <c r="H110" s="185"/>
      <c r="I110" s="125"/>
    </row>
    <row r="111" spans="1:9">
      <c r="A111" s="116" t="s">
        <v>383</v>
      </c>
      <c r="B111" s="190">
        <v>407.91666666666663</v>
      </c>
      <c r="C111" s="188">
        <v>1.2085400000000002</v>
      </c>
      <c r="D111" s="189">
        <v>20.113986854784208</v>
      </c>
      <c r="G111" s="185"/>
      <c r="H111" s="185"/>
      <c r="I111" s="125"/>
    </row>
    <row r="112" spans="1:9">
      <c r="A112" s="116" t="s">
        <v>381</v>
      </c>
      <c r="B112" s="190">
        <v>431.24999999999994</v>
      </c>
      <c r="C112" s="188">
        <v>1.1867160000000001</v>
      </c>
      <c r="D112" s="191">
        <v>16.93323339108338</v>
      </c>
      <c r="G112" s="185"/>
      <c r="H112" s="185"/>
      <c r="I112" s="125"/>
    </row>
    <row r="113" spans="1:12">
      <c r="A113" s="116" t="s">
        <v>382</v>
      </c>
      <c r="B113" s="190">
        <v>431.24999999999994</v>
      </c>
      <c r="C113" s="188">
        <v>1.1267</v>
      </c>
      <c r="D113" s="189">
        <v>19.117329575153921</v>
      </c>
      <c r="G113" s="185"/>
      <c r="H113" s="185"/>
      <c r="I113" s="125"/>
    </row>
    <row r="114" spans="1:12">
      <c r="A114" s="116" t="s">
        <v>383</v>
      </c>
      <c r="B114" s="190">
        <v>431.24999999999994</v>
      </c>
      <c r="C114" s="188">
        <v>1.1826240000000001</v>
      </c>
      <c r="D114" s="189">
        <v>20.408784388646403</v>
      </c>
      <c r="G114" s="185"/>
      <c r="H114" s="185"/>
      <c r="I114" s="125"/>
    </row>
    <row r="115" spans="1:12">
      <c r="A115" s="116" t="s">
        <v>381</v>
      </c>
      <c r="B115" s="190">
        <v>478.58333333333326</v>
      </c>
      <c r="C115" s="188">
        <v>1.1526160000000001</v>
      </c>
      <c r="D115" s="191">
        <v>18.156189332635499</v>
      </c>
      <c r="G115" s="185"/>
      <c r="H115" s="185"/>
      <c r="I115" s="125"/>
    </row>
    <row r="116" spans="1:12">
      <c r="G116" s="129"/>
      <c r="H116" s="129"/>
    </row>
    <row r="118" spans="1:12">
      <c r="I118" s="130"/>
      <c r="J118" s="131"/>
      <c r="K118" s="130"/>
      <c r="L118" s="132"/>
    </row>
    <row r="119" spans="1:12">
      <c r="I119" s="130"/>
      <c r="J119" s="131"/>
      <c r="K119" s="130"/>
      <c r="L119" s="132"/>
    </row>
    <row r="120" spans="1:12">
      <c r="I120" s="130"/>
      <c r="J120" s="131"/>
      <c r="K120" s="130"/>
      <c r="L120" s="132"/>
    </row>
    <row r="121" spans="1:12">
      <c r="I121" s="130"/>
      <c r="J121" s="131"/>
      <c r="K121" s="130"/>
      <c r="L121" s="132"/>
    </row>
    <row r="122" spans="1:12">
      <c r="I122" s="129"/>
      <c r="J122" s="129"/>
      <c r="K122" s="129"/>
      <c r="L122" s="129"/>
    </row>
    <row r="123" spans="1:12">
      <c r="I123" s="129"/>
      <c r="J123" s="129"/>
      <c r="K123" s="129"/>
      <c r="L123" s="129"/>
    </row>
  </sheetData>
  <mergeCells count="1">
    <mergeCell ref="A5:P10"/>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5181-C736-E743-8C99-965C64A00ADB}">
  <dimension ref="A1:H156"/>
  <sheetViews>
    <sheetView tabSelected="1" zoomScale="108" workbookViewId="0">
      <selection activeCell="F9" sqref="F9"/>
    </sheetView>
  </sheetViews>
  <sheetFormatPr baseColWidth="10" defaultRowHeight="16"/>
  <cols>
    <col min="2" max="2" width="14.1640625" bestFit="1" customWidth="1"/>
    <col min="3" max="3" width="11.6640625" bestFit="1" customWidth="1"/>
    <col min="4" max="4" width="15.83203125" bestFit="1" customWidth="1"/>
    <col min="5" max="5" width="13.5" customWidth="1"/>
    <col min="6" max="6" width="25" customWidth="1"/>
    <col min="7" max="7" width="22.1640625" customWidth="1"/>
    <col min="8" max="8" width="15.33203125" bestFit="1" customWidth="1"/>
  </cols>
  <sheetData>
    <row r="1" spans="1:8" s="113" customFormat="1">
      <c r="A1" s="6" t="s">
        <v>406</v>
      </c>
      <c r="B1" s="6"/>
      <c r="C1" s="6"/>
      <c r="D1" s="6"/>
      <c r="E1" s="6"/>
      <c r="F1" s="6"/>
      <c r="G1" s="6"/>
      <c r="H1" s="6"/>
    </row>
    <row r="2" spans="1:8" s="113" customFormat="1">
      <c r="A2" s="6"/>
      <c r="B2" s="6"/>
      <c r="C2" s="6"/>
      <c r="D2" s="6"/>
      <c r="E2" s="6"/>
      <c r="F2" s="6"/>
      <c r="G2" s="6"/>
      <c r="H2" s="6"/>
    </row>
    <row r="3" spans="1:8" s="113" customFormat="1" ht="21">
      <c r="A3" s="219" t="s">
        <v>460</v>
      </c>
      <c r="B3" s="183"/>
      <c r="C3" s="176"/>
      <c r="D3" s="176"/>
      <c r="E3" s="220"/>
      <c r="F3" s="10"/>
      <c r="G3" s="6"/>
      <c r="H3" s="6"/>
    </row>
    <row r="4" spans="1:8" s="113" customFormat="1">
      <c r="A4" s="6"/>
      <c r="B4" s="6"/>
      <c r="C4" s="6"/>
      <c r="D4" s="6"/>
      <c r="E4" s="6"/>
      <c r="F4" s="6"/>
      <c r="G4" s="51"/>
      <c r="H4" s="51"/>
    </row>
    <row r="5" spans="1:8" ht="18">
      <c r="A5" t="s">
        <v>521</v>
      </c>
    </row>
    <row r="22" spans="1:5">
      <c r="A22" t="s">
        <v>523</v>
      </c>
    </row>
    <row r="23" spans="1:5">
      <c r="A23" t="s">
        <v>524</v>
      </c>
    </row>
    <row r="26" spans="1:5">
      <c r="E26" t="s">
        <v>522</v>
      </c>
    </row>
    <row r="27" spans="1:5">
      <c r="E27" t="s">
        <v>525</v>
      </c>
    </row>
    <row r="28" spans="1:5">
      <c r="E28" t="s">
        <v>526</v>
      </c>
    </row>
    <row r="30" spans="1:5">
      <c r="E30" t="s">
        <v>527</v>
      </c>
    </row>
    <row r="39" spans="1:6">
      <c r="A39" t="s">
        <v>528</v>
      </c>
    </row>
    <row r="42" spans="1:6">
      <c r="E42" t="s">
        <v>529</v>
      </c>
    </row>
    <row r="43" spans="1:6">
      <c r="E43" t="s">
        <v>532</v>
      </c>
    </row>
    <row r="44" spans="1:6">
      <c r="E44" t="s">
        <v>531</v>
      </c>
    </row>
    <row r="45" spans="1:6">
      <c r="F45" s="193" t="s">
        <v>530</v>
      </c>
    </row>
    <row r="54" spans="1:7">
      <c r="D54" s="42"/>
      <c r="E54" s="42"/>
      <c r="F54" s="42"/>
    </row>
    <row r="55" spans="1:7">
      <c r="D55" s="42"/>
      <c r="E55" s="42"/>
      <c r="F55" s="42"/>
    </row>
    <row r="56" spans="1:7">
      <c r="D56" s="42"/>
      <c r="E56" s="42"/>
      <c r="F56" s="42"/>
    </row>
    <row r="57" spans="1:7">
      <c r="A57" t="s">
        <v>534</v>
      </c>
      <c r="D57" s="42"/>
      <c r="E57" s="42"/>
      <c r="F57" s="42"/>
    </row>
    <row r="58" spans="1:7">
      <c r="B58" s="193" t="s">
        <v>533</v>
      </c>
      <c r="D58" s="42"/>
      <c r="E58" s="42"/>
      <c r="F58" s="42"/>
    </row>
    <row r="59" spans="1:7">
      <c r="D59" s="42"/>
      <c r="E59" s="42"/>
      <c r="F59" s="42"/>
    </row>
    <row r="60" spans="1:7">
      <c r="D60" s="42"/>
      <c r="E60" s="42"/>
      <c r="F60" s="42"/>
    </row>
    <row r="61" spans="1:7">
      <c r="D61" s="42"/>
      <c r="E61" s="42" t="s">
        <v>536</v>
      </c>
      <c r="F61" s="42"/>
    </row>
    <row r="62" spans="1:7">
      <c r="D62" s="42"/>
      <c r="E62" s="42"/>
      <c r="F62" s="42"/>
    </row>
    <row r="63" spans="1:7">
      <c r="D63" s="42"/>
      <c r="E63" s="42"/>
      <c r="F63" s="42"/>
    </row>
    <row r="64" spans="1:7">
      <c r="A64" s="42"/>
      <c r="B64" s="42"/>
      <c r="C64" s="42"/>
      <c r="D64" s="42"/>
      <c r="E64" s="42"/>
      <c r="F64" s="42"/>
      <c r="G64" s="42"/>
    </row>
    <row r="65" spans="1:7">
      <c r="A65" s="42"/>
      <c r="B65" s="42"/>
      <c r="C65" s="42"/>
      <c r="D65" s="42"/>
      <c r="F65" s="42"/>
      <c r="G65" s="42"/>
    </row>
    <row r="66" spans="1:7">
      <c r="A66" s="42"/>
      <c r="B66" s="42"/>
      <c r="C66" s="42"/>
      <c r="D66" s="42"/>
      <c r="E66" s="42"/>
      <c r="F66" s="42"/>
      <c r="G66" s="42"/>
    </row>
    <row r="67" spans="1:7">
      <c r="A67" s="194"/>
      <c r="B67" s="42"/>
      <c r="C67" s="42"/>
      <c r="D67" s="42"/>
      <c r="E67" s="42"/>
      <c r="F67" s="42"/>
      <c r="G67" s="42"/>
    </row>
    <row r="68" spans="1:7">
      <c r="A68" s="42"/>
      <c r="B68" s="42"/>
      <c r="C68" s="42"/>
      <c r="D68" s="42"/>
      <c r="E68" s="42"/>
      <c r="F68" s="42"/>
      <c r="G68" s="42"/>
    </row>
    <row r="69" spans="1:7">
      <c r="A69" s="106"/>
      <c r="B69" s="42"/>
      <c r="C69" s="42"/>
      <c r="D69" s="42"/>
      <c r="E69" s="42"/>
      <c r="F69" s="42"/>
      <c r="G69" s="42"/>
    </row>
    <row r="70" spans="1:7">
      <c r="A70" s="42"/>
      <c r="B70" s="42"/>
      <c r="C70" s="42"/>
      <c r="D70" s="42"/>
      <c r="E70" s="42"/>
      <c r="F70" s="42"/>
      <c r="G70" s="42"/>
    </row>
    <row r="71" spans="1:7">
      <c r="A71" s="42"/>
      <c r="B71" s="42"/>
      <c r="C71" s="42"/>
      <c r="D71" s="42"/>
      <c r="E71" s="42"/>
      <c r="F71" s="42"/>
      <c r="G71" s="195"/>
    </row>
    <row r="72" spans="1:7">
      <c r="A72" s="42"/>
      <c r="B72" s="42"/>
      <c r="C72" s="42"/>
      <c r="D72" s="42"/>
      <c r="E72" s="42"/>
      <c r="F72" s="42"/>
      <c r="G72" s="42"/>
    </row>
    <row r="74" spans="1:7">
      <c r="G74" s="96"/>
    </row>
    <row r="75" spans="1:7">
      <c r="A75" s="95" t="s">
        <v>537</v>
      </c>
    </row>
    <row r="77" spans="1:7">
      <c r="A77" t="s">
        <v>535</v>
      </c>
    </row>
    <row r="79" spans="1:7">
      <c r="A79" t="s">
        <v>461</v>
      </c>
    </row>
    <row r="80" spans="1:7">
      <c r="A80" t="s">
        <v>462</v>
      </c>
    </row>
    <row r="82" spans="1:1">
      <c r="A82" t="s">
        <v>463</v>
      </c>
    </row>
    <row r="83" spans="1:1">
      <c r="A83" t="s">
        <v>464</v>
      </c>
    </row>
    <row r="84" spans="1:1">
      <c r="A84" t="s">
        <v>465</v>
      </c>
    </row>
    <row r="85" spans="1:1">
      <c r="A85" t="s">
        <v>466</v>
      </c>
    </row>
    <row r="87" spans="1:1">
      <c r="A87" t="s">
        <v>467</v>
      </c>
    </row>
    <row r="88" spans="1:1">
      <c r="A88" t="s">
        <v>468</v>
      </c>
    </row>
    <row r="89" spans="1:1">
      <c r="A89" t="s">
        <v>469</v>
      </c>
    </row>
    <row r="91" spans="1:1">
      <c r="A91" t="s">
        <v>470</v>
      </c>
    </row>
    <row r="92" spans="1:1">
      <c r="A92" t="s">
        <v>471</v>
      </c>
    </row>
    <row r="93" spans="1:1">
      <c r="A93" t="s">
        <v>472</v>
      </c>
    </row>
    <row r="94" spans="1:1">
      <c r="A94" t="s">
        <v>473</v>
      </c>
    </row>
    <row r="96" spans="1:1">
      <c r="A96" t="s">
        <v>474</v>
      </c>
    </row>
    <row r="98" spans="1:1">
      <c r="A98" t="s">
        <v>475</v>
      </c>
    </row>
    <row r="99" spans="1:1">
      <c r="A99" t="s">
        <v>476</v>
      </c>
    </row>
    <row r="100" spans="1:1">
      <c r="A100" t="s">
        <v>477</v>
      </c>
    </row>
    <row r="101" spans="1:1">
      <c r="A101" t="s">
        <v>478</v>
      </c>
    </row>
    <row r="102" spans="1:1">
      <c r="A102" t="s">
        <v>479</v>
      </c>
    </row>
    <row r="103" spans="1:1">
      <c r="A103" t="s">
        <v>480</v>
      </c>
    </row>
    <row r="105" spans="1:1">
      <c r="A105" t="s">
        <v>481</v>
      </c>
    </row>
    <row r="106" spans="1:1">
      <c r="A106" t="s">
        <v>482</v>
      </c>
    </row>
    <row r="107" spans="1:1">
      <c r="A107" t="s">
        <v>483</v>
      </c>
    </row>
    <row r="108" spans="1:1">
      <c r="A108" t="s">
        <v>484</v>
      </c>
    </row>
    <row r="110" spans="1:1">
      <c r="A110" t="s">
        <v>485</v>
      </c>
    </row>
    <row r="111" spans="1:1">
      <c r="A111" t="s">
        <v>486</v>
      </c>
    </row>
    <row r="112" spans="1:1">
      <c r="A112" t="s">
        <v>487</v>
      </c>
    </row>
    <row r="113" spans="1:1">
      <c r="A113" t="s">
        <v>488</v>
      </c>
    </row>
    <row r="114" spans="1:1">
      <c r="A114" t="s">
        <v>489</v>
      </c>
    </row>
    <row r="115" spans="1:1">
      <c r="A115" t="s">
        <v>486</v>
      </c>
    </row>
    <row r="116" spans="1:1">
      <c r="A116" t="s">
        <v>490</v>
      </c>
    </row>
    <row r="117" spans="1:1">
      <c r="A117" t="s">
        <v>491</v>
      </c>
    </row>
    <row r="118" spans="1:1">
      <c r="A118" t="s">
        <v>492</v>
      </c>
    </row>
    <row r="120" spans="1:1">
      <c r="A120" t="s">
        <v>493</v>
      </c>
    </row>
    <row r="121" spans="1:1">
      <c r="A121" t="s">
        <v>486</v>
      </c>
    </row>
    <row r="122" spans="1:1">
      <c r="A122" t="s">
        <v>494</v>
      </c>
    </row>
    <row r="123" spans="1:1">
      <c r="A123" t="s">
        <v>495</v>
      </c>
    </row>
    <row r="124" spans="1:1">
      <c r="A124" t="s">
        <v>489</v>
      </c>
    </row>
    <row r="125" spans="1:1">
      <c r="A125" t="s">
        <v>486</v>
      </c>
    </row>
    <row r="126" spans="1:1">
      <c r="A126" t="s">
        <v>496</v>
      </c>
    </row>
    <row r="127" spans="1:1">
      <c r="A127" t="s">
        <v>497</v>
      </c>
    </row>
    <row r="128" spans="1:1">
      <c r="A128" t="s">
        <v>498</v>
      </c>
    </row>
    <row r="130" spans="1:1">
      <c r="A130" t="s">
        <v>499</v>
      </c>
    </row>
    <row r="131" spans="1:1">
      <c r="A131" t="s">
        <v>486</v>
      </c>
    </row>
    <row r="132" spans="1:1">
      <c r="A132" t="s">
        <v>500</v>
      </c>
    </row>
    <row r="133" spans="1:1">
      <c r="A133" t="s">
        <v>501</v>
      </c>
    </row>
    <row r="134" spans="1:1">
      <c r="A134" t="s">
        <v>489</v>
      </c>
    </row>
    <row r="135" spans="1:1">
      <c r="A135" t="s">
        <v>486</v>
      </c>
    </row>
    <row r="136" spans="1:1">
      <c r="A136" t="s">
        <v>502</v>
      </c>
    </row>
    <row r="137" spans="1:1">
      <c r="A137" t="s">
        <v>503</v>
      </c>
    </row>
    <row r="138" spans="1:1">
      <c r="A138" t="s">
        <v>504</v>
      </c>
    </row>
    <row r="140" spans="1:1">
      <c r="A140" t="s">
        <v>505</v>
      </c>
    </row>
    <row r="141" spans="1:1">
      <c r="A141" t="s">
        <v>506</v>
      </c>
    </row>
    <row r="142" spans="1:1">
      <c r="A142" t="s">
        <v>507</v>
      </c>
    </row>
    <row r="143" spans="1:1">
      <c r="A143" t="s">
        <v>508</v>
      </c>
    </row>
    <row r="144" spans="1:1">
      <c r="A144" t="s">
        <v>509</v>
      </c>
    </row>
    <row r="145" spans="1:1">
      <c r="A145" t="s">
        <v>510</v>
      </c>
    </row>
    <row r="146" spans="1:1">
      <c r="A146" t="s">
        <v>511</v>
      </c>
    </row>
    <row r="147" spans="1:1">
      <c r="A147" t="s">
        <v>512</v>
      </c>
    </row>
    <row r="148" spans="1:1">
      <c r="A148" t="s">
        <v>513</v>
      </c>
    </row>
    <row r="149" spans="1:1">
      <c r="A149" t="s">
        <v>514</v>
      </c>
    </row>
    <row r="151" spans="1:1">
      <c r="A151" t="s">
        <v>515</v>
      </c>
    </row>
    <row r="152" spans="1:1">
      <c r="A152" t="s">
        <v>516</v>
      </c>
    </row>
    <row r="153" spans="1:1">
      <c r="A153" t="s">
        <v>517</v>
      </c>
    </row>
    <row r="154" spans="1:1">
      <c r="A154" t="s">
        <v>518</v>
      </c>
    </row>
    <row r="155" spans="1:1">
      <c r="A155" t="s">
        <v>519</v>
      </c>
    </row>
    <row r="156" spans="1:1">
      <c r="A156" t="s">
        <v>520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Compiled Data</vt:lpstr>
      <vt:lpstr>H2O (UC Davis)</vt:lpstr>
      <vt:lpstr>CD4 (UC Davis)</vt:lpstr>
      <vt:lpstr>CH4 (UC Davis)</vt:lpstr>
      <vt:lpstr>CO2 and DIC (UC Davis)</vt:lpstr>
      <vt:lpstr>Biomass Isotopes (Isoprime)</vt:lpstr>
      <vt:lpstr>Concentration Data</vt:lpstr>
      <vt:lpstr>C isotopes CO2 baseline shift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2020-01-17T15:19:03Z</cp:lastPrinted>
  <dcterms:created xsi:type="dcterms:W3CDTF">2019-09-30T19:58:06Z</dcterms:created>
  <dcterms:modified xsi:type="dcterms:W3CDTF">2020-05-20T19:23:54Z</dcterms:modified>
</cp:coreProperties>
</file>